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ink/ink2.xml" ContentType="application/inkml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ci\Documents\"/>
    </mc:Choice>
  </mc:AlternateContent>
  <xr:revisionPtr revIDLastSave="0" documentId="8_{45677C80-0CB3-400E-881A-9616919E29B1}" xr6:coauthVersionLast="47" xr6:coauthVersionMax="47" xr10:uidLastSave="{00000000-0000-0000-0000-000000000000}"/>
  <bookViews>
    <workbookView xWindow="-103" yWindow="-103" windowWidth="26537" windowHeight="15943" tabRatio="851" firstSheet="22" activeTab="22" xr2:uid="{6DB9C1AB-4466-4BB5-8697-AB4AE42588F3}"/>
  </bookViews>
  <sheets>
    <sheet name="Intro" sheetId="5" r:id="rId1"/>
    <sheet name="IBNR" sheetId="2" r:id="rId2"/>
    <sheet name="OCR" sheetId="3" r:id="rId3"/>
    <sheet name="NSE_Yield_Curve" sheetId="7" r:id="rId4"/>
    <sheet name="ROI" sheetId="27" state="hidden" r:id="rId5"/>
    <sheet name="Spot_Rates" sheetId="8" r:id="rId6"/>
    <sheet name="Paid_DFs" sheetId="26" r:id="rId7"/>
    <sheet name="ENG" sheetId="14" r:id="rId8"/>
    <sheet name="FD" sheetId="15" r:id="rId9"/>
    <sheet name="FI" sheetId="16" r:id="rId10"/>
    <sheet name="LIA" sheetId="17" r:id="rId11"/>
    <sheet name="MISC" sheetId="20" r:id="rId12"/>
    <sheet name="MCPSV" sheetId="13" r:id="rId13"/>
    <sheet name="MC" sheetId="21" r:id="rId14"/>
    <sheet name="MAR" sheetId="18" r:id="rId15"/>
    <sheet name="THEFT" sheetId="22" r:id="rId16"/>
    <sheet name="MP" sheetId="9" r:id="rId17"/>
    <sheet name="PA" sheetId="19" r:id="rId18"/>
    <sheet name="WIBA" sheetId="23" r:id="rId19"/>
    <sheet name="MED" sheetId="25" state="hidden" r:id="rId20"/>
    <sheet name="Run_off_Metadata" sheetId="11" r:id="rId21"/>
    <sheet name="Run_off_LOB" sheetId="24" r:id="rId22"/>
    <sheet name="Summary" sheetId="1" r:id="rId23"/>
    <sheet name="Discounting" sheetId="29" r:id="rId24"/>
    <sheet name="Results Comparison" sheetId="28" state="hidden" r:id="rId25"/>
    <sheet name="Draft results" sheetId="30" r:id="rId26"/>
  </sheets>
  <externalReferences>
    <externalReference r:id="rId2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7" l="1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J85" i="1" l="1"/>
  <c r="I85" i="1"/>
  <c r="B73" i="1" l="1"/>
  <c r="B74" i="1"/>
  <c r="B75" i="1"/>
  <c r="B76" i="1"/>
  <c r="B77" i="1"/>
  <c r="B78" i="1"/>
  <c r="B79" i="1"/>
  <c r="B80" i="1"/>
  <c r="B81" i="1"/>
  <c r="B82" i="1"/>
  <c r="B83" i="1"/>
  <c r="B84" i="1"/>
  <c r="B85" i="1"/>
  <c r="C72" i="1"/>
  <c r="B72" i="1"/>
  <c r="J87" i="1"/>
  <c r="H87" i="1"/>
  <c r="F87" i="1"/>
  <c r="M85" i="1"/>
  <c r="K85" i="1"/>
  <c r="M84" i="1"/>
  <c r="K84" i="1"/>
  <c r="M83" i="1"/>
  <c r="K83" i="1"/>
  <c r="M82" i="1"/>
  <c r="K82" i="1"/>
  <c r="M81" i="1"/>
  <c r="K81" i="1"/>
  <c r="M80" i="1"/>
  <c r="K80" i="1"/>
  <c r="M79" i="1"/>
  <c r="K79" i="1"/>
  <c r="M78" i="1"/>
  <c r="K78" i="1"/>
  <c r="M77" i="1"/>
  <c r="K77" i="1"/>
  <c r="M76" i="1"/>
  <c r="K76" i="1"/>
  <c r="M75" i="1"/>
  <c r="K75" i="1"/>
  <c r="M74" i="1"/>
  <c r="K74" i="1"/>
  <c r="M73" i="1"/>
  <c r="K73" i="1"/>
  <c r="K72" i="1"/>
  <c r="D28" i="23" l="1"/>
  <c r="D29" i="23"/>
  <c r="D30" i="23"/>
  <c r="D31" i="23"/>
  <c r="D32" i="23"/>
  <c r="D33" i="23"/>
  <c r="D34" i="23"/>
  <c r="D35" i="23"/>
  <c r="D36" i="23"/>
  <c r="D37" i="23"/>
  <c r="D38" i="23"/>
  <c r="D30" i="19"/>
  <c r="D31" i="19"/>
  <c r="D32" i="19"/>
  <c r="D33" i="19"/>
  <c r="D34" i="19"/>
  <c r="D35" i="19"/>
  <c r="D36" i="19"/>
  <c r="D37" i="19"/>
  <c r="D38" i="19"/>
  <c r="D28" i="9"/>
  <c r="D29" i="9"/>
  <c r="D30" i="9"/>
  <c r="D31" i="9"/>
  <c r="D32" i="9"/>
  <c r="D33" i="9"/>
  <c r="D34" i="9"/>
  <c r="D35" i="9"/>
  <c r="D36" i="9"/>
  <c r="D37" i="9"/>
  <c r="D38" i="9"/>
  <c r="D31" i="22"/>
  <c r="D32" i="22"/>
  <c r="D33" i="22"/>
  <c r="D34" i="22"/>
  <c r="D35" i="22"/>
  <c r="D36" i="22"/>
  <c r="D37" i="22"/>
  <c r="D38" i="22"/>
  <c r="D29" i="18"/>
  <c r="D30" i="18"/>
  <c r="D31" i="18"/>
  <c r="D32" i="18"/>
  <c r="D33" i="18"/>
  <c r="D34" i="18"/>
  <c r="D35" i="18"/>
  <c r="D36" i="18"/>
  <c r="D37" i="18"/>
  <c r="D38" i="18"/>
  <c r="D35" i="21"/>
  <c r="D36" i="21"/>
  <c r="D37" i="21"/>
  <c r="D38" i="21"/>
  <c r="D29" i="13"/>
  <c r="D30" i="13"/>
  <c r="D31" i="13"/>
  <c r="D32" i="13"/>
  <c r="D33" i="13"/>
  <c r="D34" i="13"/>
  <c r="D35" i="13"/>
  <c r="D36" i="13"/>
  <c r="D37" i="13"/>
  <c r="D38" i="13"/>
  <c r="D32" i="20"/>
  <c r="D33" i="20"/>
  <c r="D34" i="20"/>
  <c r="D35" i="20"/>
  <c r="D36" i="20"/>
  <c r="D37" i="20"/>
  <c r="D38" i="20"/>
  <c r="D31" i="17"/>
  <c r="D32" i="17"/>
  <c r="D33" i="17"/>
  <c r="D34" i="17"/>
  <c r="D35" i="17"/>
  <c r="D36" i="17"/>
  <c r="D37" i="17"/>
  <c r="D38" i="17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2" i="15"/>
  <c r="D33" i="15"/>
  <c r="D34" i="15"/>
  <c r="D35" i="15"/>
  <c r="D36" i="15"/>
  <c r="D37" i="15"/>
  <c r="D38" i="15"/>
  <c r="D34" i="14"/>
  <c r="D35" i="14"/>
  <c r="D36" i="14"/>
  <c r="D37" i="14"/>
  <c r="D38" i="14"/>
  <c r="C79" i="24"/>
  <c r="D25" i="23"/>
  <c r="D26" i="23"/>
  <c r="D27" i="23"/>
  <c r="D23" i="19"/>
  <c r="D24" i="19"/>
  <c r="D25" i="19"/>
  <c r="D26" i="19"/>
  <c r="D27" i="19"/>
  <c r="D28" i="19"/>
  <c r="D29" i="19"/>
  <c r="D23" i="9"/>
  <c r="D24" i="9"/>
  <c r="D25" i="9"/>
  <c r="D26" i="9"/>
  <c r="D27" i="9"/>
  <c r="D28" i="22"/>
  <c r="D29" i="22"/>
  <c r="D30" i="22"/>
  <c r="D24" i="18"/>
  <c r="D25" i="18"/>
  <c r="D26" i="18"/>
  <c r="D27" i="18"/>
  <c r="D28" i="18"/>
  <c r="D26" i="21"/>
  <c r="D27" i="21"/>
  <c r="D28" i="21"/>
  <c r="D29" i="21"/>
  <c r="D30" i="21"/>
  <c r="D31" i="21"/>
  <c r="D32" i="21"/>
  <c r="D33" i="21"/>
  <c r="D34" i="21"/>
  <c r="D25" i="13"/>
  <c r="D26" i="13"/>
  <c r="D27" i="13"/>
  <c r="D28" i="13"/>
  <c r="D27" i="20"/>
  <c r="D28" i="20"/>
  <c r="D29" i="20"/>
  <c r="D30" i="20"/>
  <c r="D31" i="20"/>
  <c r="D29" i="17"/>
  <c r="D30" i="17"/>
  <c r="D31" i="15"/>
  <c r="D33" i="14"/>
  <c r="C38" i="14"/>
  <c r="C33" i="14"/>
  <c r="C37" i="14"/>
  <c r="C11" i="14"/>
  <c r="C17" i="14"/>
  <c r="C12" i="14"/>
  <c r="D11" i="14"/>
  <c r="F30" i="26"/>
  <c r="F29" i="26" s="1"/>
  <c r="F28" i="26" s="1"/>
  <c r="F27" i="26" s="1"/>
  <c r="F26" i="26" s="1"/>
  <c r="F25" i="26" s="1"/>
  <c r="F24" i="26" s="1"/>
  <c r="F23" i="26" s="1"/>
  <c r="F22" i="26" s="1"/>
  <c r="F21" i="26" s="1"/>
  <c r="F20" i="26" s="1"/>
  <c r="F19" i="26" s="1"/>
  <c r="F18" i="26" s="1"/>
  <c r="F17" i="26" s="1"/>
  <c r="F16" i="26" s="1"/>
  <c r="F15" i="26" s="1"/>
  <c r="F14" i="26" s="1"/>
  <c r="F13" i="26" s="1"/>
  <c r="F12" i="26" s="1"/>
  <c r="F11" i="26" s="1"/>
  <c r="F10" i="26" s="1"/>
  <c r="F9" i="26" s="1"/>
  <c r="F8" i="26" s="1"/>
  <c r="F7" i="26" s="1"/>
  <c r="F31" i="26"/>
  <c r="F32" i="26"/>
  <c r="F33" i="26"/>
  <c r="F67" i="23"/>
  <c r="F68" i="23"/>
  <c r="F69" i="23"/>
  <c r="F70" i="23"/>
  <c r="F71" i="23"/>
  <c r="F72" i="23"/>
  <c r="F73" i="23"/>
  <c r="F74" i="23"/>
  <c r="F75" i="23"/>
  <c r="F67" i="19"/>
  <c r="F68" i="19"/>
  <c r="F69" i="19"/>
  <c r="F70" i="19"/>
  <c r="F71" i="19"/>
  <c r="F72" i="19"/>
  <c r="F73" i="19"/>
  <c r="F74" i="19"/>
  <c r="F75" i="19"/>
  <c r="F67" i="9"/>
  <c r="F68" i="9"/>
  <c r="F69" i="9"/>
  <c r="F70" i="9"/>
  <c r="F71" i="9"/>
  <c r="F72" i="9"/>
  <c r="F73" i="9"/>
  <c r="F74" i="9"/>
  <c r="F75" i="9"/>
  <c r="F68" i="22"/>
  <c r="F69" i="22"/>
  <c r="F70" i="22"/>
  <c r="F71" i="22"/>
  <c r="F72" i="22"/>
  <c r="F73" i="22"/>
  <c r="F74" i="22"/>
  <c r="F75" i="22"/>
  <c r="F69" i="18"/>
  <c r="F70" i="18"/>
  <c r="F71" i="18"/>
  <c r="F72" i="18"/>
  <c r="F73" i="18"/>
  <c r="F74" i="18"/>
  <c r="F75" i="18"/>
  <c r="F68" i="21"/>
  <c r="F69" i="21"/>
  <c r="F70" i="21"/>
  <c r="F71" i="21"/>
  <c r="F72" i="21"/>
  <c r="F73" i="21"/>
  <c r="F74" i="21"/>
  <c r="F75" i="21"/>
  <c r="F69" i="13"/>
  <c r="F70" i="13"/>
  <c r="F71" i="13"/>
  <c r="F72" i="13"/>
  <c r="F73" i="13"/>
  <c r="F74" i="13"/>
  <c r="F75" i="13"/>
  <c r="F70" i="20"/>
  <c r="F71" i="20"/>
  <c r="F72" i="20"/>
  <c r="F73" i="20"/>
  <c r="F74" i="20"/>
  <c r="F75" i="20"/>
  <c r="F71" i="17"/>
  <c r="F72" i="17"/>
  <c r="F73" i="17"/>
  <c r="F74" i="17"/>
  <c r="F75" i="17"/>
  <c r="F72" i="15"/>
  <c r="F73" i="15"/>
  <c r="F74" i="15"/>
  <c r="F75" i="15"/>
  <c r="F71" i="14"/>
  <c r="F72" i="14"/>
  <c r="F73" i="14"/>
  <c r="F74" i="14"/>
  <c r="F75" i="14"/>
  <c r="F74" i="16"/>
  <c r="F75" i="16"/>
  <c r="F71" i="16"/>
  <c r="F72" i="16"/>
  <c r="F73" i="16"/>
  <c r="G71" i="15"/>
  <c r="F71" i="15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F60" i="15"/>
  <c r="F60" i="16"/>
  <c r="F60" i="17"/>
  <c r="F60" i="20"/>
  <c r="F60" i="13"/>
  <c r="F60" i="21"/>
  <c r="F60" i="18"/>
  <c r="F60" i="22"/>
  <c r="F60" i="9"/>
  <c r="F60" i="19"/>
  <c r="F60" i="23"/>
  <c r="F60" i="14"/>
  <c r="F70" i="15"/>
  <c r="F70" i="16"/>
  <c r="F70" i="17"/>
  <c r="F70" i="14"/>
  <c r="G72" i="15"/>
  <c r="G73" i="15"/>
  <c r="G74" i="15"/>
  <c r="G75" i="15"/>
  <c r="G71" i="16"/>
  <c r="H71" i="16" s="1"/>
  <c r="G72" i="16"/>
  <c r="G73" i="16"/>
  <c r="G74" i="16"/>
  <c r="G75" i="16"/>
  <c r="G71" i="17"/>
  <c r="G72" i="17"/>
  <c r="G73" i="17"/>
  <c r="G74" i="17"/>
  <c r="G75" i="17"/>
  <c r="G71" i="20"/>
  <c r="G72" i="20"/>
  <c r="G73" i="20"/>
  <c r="G74" i="20"/>
  <c r="G75" i="20"/>
  <c r="G71" i="13"/>
  <c r="H71" i="13" s="1"/>
  <c r="G72" i="13"/>
  <c r="G73" i="13"/>
  <c r="H73" i="13" s="1"/>
  <c r="G74" i="13"/>
  <c r="G75" i="13"/>
  <c r="G71" i="21"/>
  <c r="G72" i="21"/>
  <c r="G73" i="21"/>
  <c r="G74" i="21"/>
  <c r="G75" i="21"/>
  <c r="G71" i="18"/>
  <c r="G72" i="18"/>
  <c r="G73" i="18"/>
  <c r="H73" i="18" s="1"/>
  <c r="G74" i="18"/>
  <c r="G75" i="18"/>
  <c r="G71" i="22"/>
  <c r="G72" i="22"/>
  <c r="G73" i="22"/>
  <c r="G74" i="22"/>
  <c r="G75" i="22"/>
  <c r="G71" i="9"/>
  <c r="G72" i="9"/>
  <c r="G73" i="9"/>
  <c r="G74" i="9"/>
  <c r="G75" i="9"/>
  <c r="G71" i="19"/>
  <c r="G72" i="19"/>
  <c r="G73" i="19"/>
  <c r="G74" i="19"/>
  <c r="G75" i="19"/>
  <c r="G71" i="23"/>
  <c r="G72" i="23"/>
  <c r="G73" i="23"/>
  <c r="G74" i="23"/>
  <c r="G75" i="23"/>
  <c r="G71" i="14"/>
  <c r="G72" i="14"/>
  <c r="G73" i="14"/>
  <c r="G74" i="14"/>
  <c r="G75" i="14"/>
  <c r="AG7" i="15"/>
  <c r="AH7" i="15"/>
  <c r="AI7" i="15"/>
  <c r="AJ7" i="15"/>
  <c r="AK7" i="15"/>
  <c r="AG7" i="16"/>
  <c r="AH7" i="16"/>
  <c r="AI7" i="16"/>
  <c r="AJ7" i="16"/>
  <c r="AK7" i="16"/>
  <c r="AG7" i="17"/>
  <c r="AH7" i="17"/>
  <c r="AI7" i="17"/>
  <c r="AJ7" i="17"/>
  <c r="AK7" i="17"/>
  <c r="AG7" i="20"/>
  <c r="AH7" i="20"/>
  <c r="AI7" i="20"/>
  <c r="AJ7" i="20"/>
  <c r="AK7" i="20"/>
  <c r="AG7" i="13"/>
  <c r="AH7" i="13"/>
  <c r="AI7" i="13"/>
  <c r="AJ7" i="13"/>
  <c r="AK7" i="13"/>
  <c r="AG7" i="21"/>
  <c r="AH7" i="21"/>
  <c r="AI7" i="21"/>
  <c r="AJ7" i="21"/>
  <c r="AK7" i="21"/>
  <c r="AG7" i="18"/>
  <c r="AH7" i="18"/>
  <c r="AI7" i="18"/>
  <c r="AJ7" i="18"/>
  <c r="AK7" i="18"/>
  <c r="AG7" i="22"/>
  <c r="AH7" i="22"/>
  <c r="AI7" i="22"/>
  <c r="AJ7" i="22"/>
  <c r="AK7" i="22"/>
  <c r="AG7" i="9"/>
  <c r="AH7" i="9"/>
  <c r="AI7" i="9"/>
  <c r="AJ7" i="9"/>
  <c r="AK7" i="9"/>
  <c r="AG7" i="19"/>
  <c r="AH7" i="19"/>
  <c r="AI7" i="19"/>
  <c r="AJ7" i="19"/>
  <c r="AK7" i="19"/>
  <c r="AG7" i="23"/>
  <c r="AH7" i="23"/>
  <c r="AI7" i="23"/>
  <c r="AJ7" i="23"/>
  <c r="AK7" i="23"/>
  <c r="AG7" i="14"/>
  <c r="AH7" i="14"/>
  <c r="AI7" i="14"/>
  <c r="AJ7" i="14"/>
  <c r="AK7" i="14"/>
  <c r="AG8" i="15"/>
  <c r="AH8" i="15"/>
  <c r="AI8" i="15"/>
  <c r="AJ8" i="15"/>
  <c r="AK8" i="15"/>
  <c r="AG8" i="16"/>
  <c r="AH8" i="16"/>
  <c r="AI8" i="16"/>
  <c r="AJ8" i="16"/>
  <c r="AK8" i="16"/>
  <c r="AG8" i="17"/>
  <c r="AH8" i="17"/>
  <c r="AI8" i="17"/>
  <c r="AJ8" i="17"/>
  <c r="AK8" i="17"/>
  <c r="AG8" i="20"/>
  <c r="AH8" i="20"/>
  <c r="AI8" i="20"/>
  <c r="AJ8" i="20"/>
  <c r="AK8" i="20"/>
  <c r="AG8" i="13"/>
  <c r="AH8" i="13"/>
  <c r="AI8" i="13"/>
  <c r="AJ8" i="13"/>
  <c r="AK8" i="13"/>
  <c r="AG8" i="21"/>
  <c r="AH8" i="21"/>
  <c r="AI8" i="21"/>
  <c r="AJ8" i="21"/>
  <c r="AK8" i="21"/>
  <c r="AG8" i="18"/>
  <c r="AH8" i="18"/>
  <c r="AI8" i="18"/>
  <c r="AJ8" i="18"/>
  <c r="AK8" i="18"/>
  <c r="AG8" i="22"/>
  <c r="AH8" i="22"/>
  <c r="AI8" i="22"/>
  <c r="AJ8" i="22"/>
  <c r="AK8" i="22"/>
  <c r="AG8" i="9"/>
  <c r="AH8" i="9"/>
  <c r="AI8" i="9"/>
  <c r="AJ8" i="9"/>
  <c r="AK8" i="9"/>
  <c r="AG8" i="19"/>
  <c r="AH8" i="19"/>
  <c r="AI8" i="19"/>
  <c r="AJ8" i="19"/>
  <c r="AK8" i="19"/>
  <c r="AG8" i="23"/>
  <c r="AH8" i="23"/>
  <c r="AI8" i="23"/>
  <c r="AJ8" i="23"/>
  <c r="AK8" i="23"/>
  <c r="AG8" i="14"/>
  <c r="AH8" i="14"/>
  <c r="AI8" i="14"/>
  <c r="AJ8" i="14"/>
  <c r="AK8" i="14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12" i="18"/>
  <c r="D13" i="18"/>
  <c r="D14" i="18"/>
  <c r="D15" i="18"/>
  <c r="D16" i="18"/>
  <c r="D17" i="18"/>
  <c r="D18" i="18"/>
  <c r="D19" i="18"/>
  <c r="D20" i="18"/>
  <c r="D21" i="18"/>
  <c r="D22" i="18"/>
  <c r="D23" i="18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12" i="9"/>
  <c r="D13" i="9"/>
  <c r="D14" i="9"/>
  <c r="D15" i="9"/>
  <c r="D16" i="9"/>
  <c r="D17" i="9"/>
  <c r="D18" i="9"/>
  <c r="D19" i="9"/>
  <c r="D20" i="9"/>
  <c r="D21" i="9"/>
  <c r="D22" i="9"/>
  <c r="D12" i="19"/>
  <c r="D13" i="19"/>
  <c r="D14" i="19"/>
  <c r="D15" i="19"/>
  <c r="D16" i="19"/>
  <c r="D17" i="19"/>
  <c r="D18" i="19"/>
  <c r="D19" i="19"/>
  <c r="D20" i="19"/>
  <c r="D21" i="19"/>
  <c r="D22" i="19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C38" i="15"/>
  <c r="C38" i="16"/>
  <c r="C38" i="17"/>
  <c r="C38" i="20"/>
  <c r="C38" i="13"/>
  <c r="C38" i="21"/>
  <c r="C38" i="18"/>
  <c r="C38" i="22"/>
  <c r="C38" i="9"/>
  <c r="C38" i="19"/>
  <c r="C38" i="23"/>
  <c r="O3" i="15"/>
  <c r="P3" i="15"/>
  <c r="Q3" i="15"/>
  <c r="O3" i="16"/>
  <c r="P3" i="16"/>
  <c r="Q3" i="16"/>
  <c r="O3" i="17"/>
  <c r="P3" i="17"/>
  <c r="Q3" i="17"/>
  <c r="O3" i="20"/>
  <c r="P3" i="20"/>
  <c r="Q3" i="20"/>
  <c r="O3" i="13"/>
  <c r="P3" i="13"/>
  <c r="Q3" i="13"/>
  <c r="O3" i="21"/>
  <c r="P3" i="21"/>
  <c r="Q3" i="21"/>
  <c r="O3" i="18"/>
  <c r="P3" i="18"/>
  <c r="Q3" i="18"/>
  <c r="O3" i="22"/>
  <c r="P3" i="22"/>
  <c r="Q3" i="22"/>
  <c r="O3" i="9"/>
  <c r="P3" i="9"/>
  <c r="Q3" i="9"/>
  <c r="O3" i="19"/>
  <c r="P3" i="19"/>
  <c r="Q3" i="19"/>
  <c r="O3" i="23"/>
  <c r="P3" i="23"/>
  <c r="Q3" i="23"/>
  <c r="O3" i="14"/>
  <c r="P3" i="14"/>
  <c r="Q3" i="14"/>
  <c r="AE8" i="15"/>
  <c r="AF8" i="15"/>
  <c r="AE8" i="16"/>
  <c r="AF8" i="16"/>
  <c r="AE8" i="17"/>
  <c r="AF8" i="17"/>
  <c r="AE8" i="20"/>
  <c r="AF8" i="20"/>
  <c r="AE8" i="13"/>
  <c r="AF8" i="13"/>
  <c r="AE8" i="21"/>
  <c r="AF8" i="21"/>
  <c r="AE8" i="18"/>
  <c r="AF8" i="18"/>
  <c r="AE8" i="22"/>
  <c r="AF8" i="22"/>
  <c r="AE8" i="9"/>
  <c r="AF8" i="9"/>
  <c r="AE8" i="19"/>
  <c r="AF8" i="19"/>
  <c r="AE8" i="23"/>
  <c r="AF8" i="23"/>
  <c r="AE8" i="14"/>
  <c r="AF8" i="14"/>
  <c r="AC7" i="21"/>
  <c r="AC7" i="18"/>
  <c r="AD7" i="23"/>
  <c r="AD7" i="14"/>
  <c r="AE7" i="15"/>
  <c r="AE7" i="16"/>
  <c r="AE7" i="17"/>
  <c r="AE7" i="20"/>
  <c r="AE7" i="13"/>
  <c r="AE7" i="21"/>
  <c r="AE7" i="18"/>
  <c r="AE7" i="22"/>
  <c r="AE7" i="9"/>
  <c r="AE7" i="19"/>
  <c r="AE7" i="23"/>
  <c r="AE7" i="14"/>
  <c r="AF7" i="15"/>
  <c r="AF7" i="16"/>
  <c r="AF7" i="17"/>
  <c r="AF7" i="20"/>
  <c r="AF7" i="13"/>
  <c r="AF7" i="21"/>
  <c r="AF7" i="18"/>
  <c r="AF7" i="22"/>
  <c r="AF7" i="9"/>
  <c r="AF7" i="19"/>
  <c r="AF7" i="23"/>
  <c r="AF7" i="14"/>
  <c r="L7" i="15"/>
  <c r="M7" i="15"/>
  <c r="N7" i="15"/>
  <c r="O7" i="15"/>
  <c r="P7" i="15"/>
  <c r="Q7" i="15"/>
  <c r="R7" i="15"/>
  <c r="S7" i="15"/>
  <c r="T7" i="15"/>
  <c r="U7" i="15"/>
  <c r="V7" i="15"/>
  <c r="W7" i="15"/>
  <c r="X7" i="15"/>
  <c r="Y7" i="15"/>
  <c r="Z7" i="15"/>
  <c r="AA7" i="15"/>
  <c r="AB7" i="15"/>
  <c r="AC7" i="15"/>
  <c r="AD7" i="15"/>
  <c r="L7" i="16"/>
  <c r="M7" i="16"/>
  <c r="N7" i="16"/>
  <c r="O7" i="16"/>
  <c r="P7" i="16"/>
  <c r="Q7" i="16"/>
  <c r="R7" i="16"/>
  <c r="S7" i="16"/>
  <c r="T7" i="16"/>
  <c r="U7" i="16"/>
  <c r="V7" i="16"/>
  <c r="W7" i="16"/>
  <c r="X7" i="16"/>
  <c r="Y7" i="16"/>
  <c r="Z7" i="16"/>
  <c r="AA7" i="16"/>
  <c r="AB7" i="16"/>
  <c r="AC7" i="16"/>
  <c r="AD7" i="16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L7" i="20"/>
  <c r="M7" i="20"/>
  <c r="N7" i="20"/>
  <c r="O7" i="20"/>
  <c r="P7" i="20"/>
  <c r="Q7" i="20"/>
  <c r="R7" i="20"/>
  <c r="S7" i="20"/>
  <c r="T7" i="20"/>
  <c r="U7" i="20"/>
  <c r="V7" i="20"/>
  <c r="W7" i="20"/>
  <c r="X7" i="20"/>
  <c r="Y7" i="20"/>
  <c r="Z7" i="20"/>
  <c r="AA7" i="20"/>
  <c r="AB7" i="20"/>
  <c r="AC7" i="20"/>
  <c r="AD7" i="20"/>
  <c r="L7" i="13"/>
  <c r="M7" i="13"/>
  <c r="N7" i="13"/>
  <c r="O7" i="13"/>
  <c r="P7" i="13"/>
  <c r="Q7" i="13"/>
  <c r="R7" i="13"/>
  <c r="S7" i="13"/>
  <c r="T7" i="13"/>
  <c r="U7" i="13"/>
  <c r="V7" i="13"/>
  <c r="W7" i="13"/>
  <c r="X7" i="13"/>
  <c r="Y7" i="13"/>
  <c r="Z7" i="13"/>
  <c r="AA7" i="13"/>
  <c r="AB7" i="13"/>
  <c r="AC7" i="13"/>
  <c r="AD7" i="13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D7" i="21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L7" i="22"/>
  <c r="M7" i="22"/>
  <c r="N7" i="22"/>
  <c r="O7" i="22"/>
  <c r="P7" i="22"/>
  <c r="Q7" i="22"/>
  <c r="R7" i="22"/>
  <c r="S7" i="22"/>
  <c r="T7" i="22"/>
  <c r="U7" i="22"/>
  <c r="V7" i="22"/>
  <c r="W7" i="22"/>
  <c r="X7" i="22"/>
  <c r="Y7" i="22"/>
  <c r="Z7" i="22"/>
  <c r="AA7" i="22"/>
  <c r="AB7" i="22"/>
  <c r="AC7" i="22"/>
  <c r="AD7" i="22"/>
  <c r="L7" i="9"/>
  <c r="M7" i="9"/>
  <c r="N7" i="9"/>
  <c r="O7" i="9"/>
  <c r="P7" i="9"/>
  <c r="Q7" i="9"/>
  <c r="R7" i="9"/>
  <c r="S7" i="9"/>
  <c r="T7" i="9"/>
  <c r="U7" i="9"/>
  <c r="V7" i="9"/>
  <c r="W7" i="9"/>
  <c r="X7" i="9"/>
  <c r="Y7" i="9"/>
  <c r="Z7" i="9"/>
  <c r="AA7" i="9"/>
  <c r="AB7" i="9"/>
  <c r="AC7" i="9"/>
  <c r="AD7" i="9"/>
  <c r="L7" i="19"/>
  <c r="M7" i="19"/>
  <c r="N7" i="19"/>
  <c r="O7" i="19"/>
  <c r="P7" i="19"/>
  <c r="Q7" i="19"/>
  <c r="R7" i="19"/>
  <c r="S7" i="19"/>
  <c r="T7" i="19"/>
  <c r="U7" i="19"/>
  <c r="V7" i="19"/>
  <c r="W7" i="19"/>
  <c r="X7" i="19"/>
  <c r="Y7" i="19"/>
  <c r="Z7" i="19"/>
  <c r="AA7" i="19"/>
  <c r="AB7" i="19"/>
  <c r="AC7" i="19"/>
  <c r="AD7" i="19"/>
  <c r="L7" i="23"/>
  <c r="M7" i="23"/>
  <c r="N7" i="23"/>
  <c r="O7" i="23"/>
  <c r="P7" i="23"/>
  <c r="Q7" i="23"/>
  <c r="R7" i="23"/>
  <c r="S7" i="23"/>
  <c r="T7" i="23"/>
  <c r="U7" i="23"/>
  <c r="V7" i="23"/>
  <c r="W7" i="23"/>
  <c r="X7" i="23"/>
  <c r="Y7" i="23"/>
  <c r="Z7" i="23"/>
  <c r="AA7" i="23"/>
  <c r="AB7" i="23"/>
  <c r="L7" i="14"/>
  <c r="M7" i="14"/>
  <c r="N7" i="14"/>
  <c r="O7" i="14"/>
  <c r="P7" i="14"/>
  <c r="Q7" i="14"/>
  <c r="R7" i="14"/>
  <c r="S7" i="14"/>
  <c r="T7" i="14"/>
  <c r="U7" i="14"/>
  <c r="V7" i="14"/>
  <c r="W7" i="14"/>
  <c r="X7" i="14"/>
  <c r="Y7" i="14"/>
  <c r="Z7" i="14"/>
  <c r="AA7" i="14"/>
  <c r="AB7" i="14"/>
  <c r="K7" i="15"/>
  <c r="K7" i="16"/>
  <c r="K7" i="17"/>
  <c r="K7" i="20"/>
  <c r="K7" i="13"/>
  <c r="K7" i="21"/>
  <c r="K7" i="18"/>
  <c r="K7" i="22"/>
  <c r="K7" i="9"/>
  <c r="K7" i="19"/>
  <c r="K7" i="23"/>
  <c r="K7" i="14"/>
  <c r="F8" i="8"/>
  <c r="G14" i="7"/>
  <c r="Z12" i="11" a="1"/>
  <c r="AE12" i="11" a="1"/>
  <c r="AA12" i="11" a="1"/>
  <c r="AC12" i="11" a="1"/>
  <c r="AD12" i="11" a="1"/>
  <c r="AB12" i="11" a="1"/>
  <c r="H74" i="22" l="1"/>
  <c r="H71" i="20"/>
  <c r="H71" i="14"/>
  <c r="H71" i="22"/>
  <c r="H72" i="17"/>
  <c r="H71" i="23"/>
  <c r="H71" i="17"/>
  <c r="H71" i="9"/>
  <c r="H74" i="18"/>
  <c r="E34" i="14"/>
  <c r="G34" i="14" s="1"/>
  <c r="H34" i="14" s="1"/>
  <c r="H74" i="23"/>
  <c r="H74" i="14"/>
  <c r="H71" i="19"/>
  <c r="H71" i="21"/>
  <c r="H74" i="9"/>
  <c r="H75" i="14"/>
  <c r="H74" i="13"/>
  <c r="AD12" i="11"/>
  <c r="AC12" i="11"/>
  <c r="AE12" i="11"/>
  <c r="AB12" i="11"/>
  <c r="AA12" i="11"/>
  <c r="Z12" i="11"/>
  <c r="H73" i="20"/>
  <c r="H72" i="15"/>
  <c r="H73" i="15"/>
  <c r="H71" i="15"/>
  <c r="H73" i="23"/>
  <c r="H73" i="9"/>
  <c r="H74" i="15"/>
  <c r="H74" i="17"/>
  <c r="H75" i="13"/>
  <c r="H73" i="14"/>
  <c r="H72" i="19"/>
  <c r="H72" i="22"/>
  <c r="H72" i="23"/>
  <c r="H72" i="9"/>
  <c r="H72" i="16"/>
  <c r="H72" i="20"/>
  <c r="H72" i="18"/>
  <c r="H72" i="13"/>
  <c r="H75" i="19"/>
  <c r="H75" i="21"/>
  <c r="H75" i="20"/>
  <c r="H75" i="9"/>
  <c r="H75" i="18"/>
  <c r="H75" i="22"/>
  <c r="H75" i="16"/>
  <c r="H73" i="19"/>
  <c r="H74" i="16"/>
  <c r="H75" i="15"/>
  <c r="H72" i="14"/>
  <c r="H73" i="16"/>
  <c r="H75" i="17"/>
  <c r="H74" i="21"/>
  <c r="H75" i="23"/>
  <c r="H73" i="17"/>
  <c r="H73" i="21"/>
  <c r="H73" i="22"/>
  <c r="H72" i="21"/>
  <c r="H74" i="19"/>
  <c r="H71" i="18"/>
  <c r="H74" i="20"/>
  <c r="C37" i="15"/>
  <c r="C37" i="20"/>
  <c r="C37" i="9"/>
  <c r="C37" i="17"/>
  <c r="C37" i="16"/>
  <c r="C37" i="19"/>
  <c r="C37" i="21"/>
  <c r="C37" i="13"/>
  <c r="C37" i="23"/>
  <c r="C37" i="22"/>
  <c r="C37" i="18"/>
  <c r="AC7" i="14"/>
  <c r="AC7" i="23"/>
  <c r="AD7" i="18"/>
  <c r="AJ34" i="14" l="1"/>
  <c r="AK34" i="14"/>
  <c r="AI34" i="14"/>
  <c r="AH34" i="14"/>
  <c r="AG34" i="14"/>
  <c r="C36" i="19"/>
  <c r="C36" i="13"/>
  <c r="C36" i="17"/>
  <c r="C36" i="9"/>
  <c r="C36" i="23"/>
  <c r="C36" i="20"/>
  <c r="C36" i="16"/>
  <c r="C36" i="18"/>
  <c r="C36" i="15"/>
  <c r="C36" i="22"/>
  <c r="C36" i="14"/>
  <c r="C36" i="21"/>
  <c r="C35" i="21" l="1"/>
  <c r="C35" i="14"/>
  <c r="C35" i="22"/>
  <c r="C35" i="15"/>
  <c r="C35" i="18"/>
  <c r="C35" i="16"/>
  <c r="C35" i="20"/>
  <c r="C35" i="23"/>
  <c r="C35" i="9"/>
  <c r="C35" i="17"/>
  <c r="C35" i="13"/>
  <c r="C35" i="19"/>
  <c r="C34" i="19" l="1"/>
  <c r="C34" i="13"/>
  <c r="C34" i="17"/>
  <c r="C34" i="9"/>
  <c r="C34" i="23"/>
  <c r="C34" i="20"/>
  <c r="C34" i="16"/>
  <c r="C34" i="18"/>
  <c r="C34" i="15"/>
  <c r="C34" i="22"/>
  <c r="C34" i="14"/>
  <c r="C34" i="21"/>
  <c r="C33" i="21" l="1"/>
  <c r="C33" i="22"/>
  <c r="C33" i="15"/>
  <c r="C33" i="18"/>
  <c r="C33" i="16"/>
  <c r="C33" i="20"/>
  <c r="C33" i="23"/>
  <c r="C33" i="9"/>
  <c r="C33" i="17"/>
  <c r="C33" i="13"/>
  <c r="C33" i="19"/>
  <c r="C32" i="13" l="1"/>
  <c r="C32" i="19"/>
  <c r="C32" i="17"/>
  <c r="C32" i="9"/>
  <c r="C32" i="20"/>
  <c r="C32" i="16"/>
  <c r="C32" i="23"/>
  <c r="C32" i="18"/>
  <c r="C32" i="22"/>
  <c r="C32" i="14"/>
  <c r="C32" i="15"/>
  <c r="C32" i="21"/>
  <c r="C31" i="9" l="1"/>
  <c r="C31" i="18"/>
  <c r="C31" i="16"/>
  <c r="C31" i="19"/>
  <c r="C31" i="14"/>
  <c r="C31" i="21"/>
  <c r="C31" i="15"/>
  <c r="C31" i="22"/>
  <c r="C31" i="23"/>
  <c r="C31" i="20"/>
  <c r="C31" i="17"/>
  <c r="C31" i="13"/>
  <c r="G18" i="7" l="1"/>
  <c r="G15" i="7"/>
  <c r="N7" i="29" l="1"/>
  <c r="N8" i="29"/>
  <c r="N9" i="29"/>
  <c r="N10" i="29"/>
  <c r="N11" i="29"/>
  <c r="N12" i="29"/>
  <c r="N13" i="29"/>
  <c r="N14" i="29"/>
  <c r="N15" i="29"/>
  <c r="N16" i="29"/>
  <c r="N17" i="29"/>
  <c r="N18" i="29"/>
  <c r="N6" i="29"/>
  <c r="H12" i="28"/>
  <c r="I11" i="28"/>
  <c r="F10" i="28"/>
  <c r="O49" i="30"/>
  <c r="O50" i="30"/>
  <c r="O51" i="30"/>
  <c r="O52" i="30"/>
  <c r="O53" i="30"/>
  <c r="O54" i="30"/>
  <c r="O55" i="30"/>
  <c r="O56" i="30"/>
  <c r="O57" i="30"/>
  <c r="O58" i="30"/>
  <c r="O59" i="30"/>
  <c r="O60" i="30"/>
  <c r="O48" i="30"/>
  <c r="G12" i="28"/>
  <c r="G5" i="28"/>
  <c r="I12" i="28"/>
  <c r="F16" i="28"/>
  <c r="H10" i="28"/>
  <c r="H9" i="28"/>
  <c r="I63" i="30"/>
  <c r="G63" i="30"/>
  <c r="F9" i="28"/>
  <c r="G39" i="30"/>
  <c r="F39" i="30"/>
  <c r="L19" i="30"/>
  <c r="K19" i="30"/>
  <c r="M19" i="30"/>
  <c r="G19" i="30"/>
  <c r="F19" i="30"/>
  <c r="H19" i="30"/>
  <c r="M18" i="30"/>
  <c r="H18" i="30"/>
  <c r="M17" i="30"/>
  <c r="H17" i="30"/>
  <c r="M16" i="30"/>
  <c r="H16" i="30"/>
  <c r="M15" i="30"/>
  <c r="H15" i="30"/>
  <c r="M14" i="30"/>
  <c r="H14" i="30"/>
  <c r="M13" i="30"/>
  <c r="H13" i="30"/>
  <c r="M12" i="30"/>
  <c r="H12" i="30"/>
  <c r="M11" i="30"/>
  <c r="H11" i="30"/>
  <c r="M10" i="30"/>
  <c r="H10" i="30"/>
  <c r="M9" i="30"/>
  <c r="H9" i="30"/>
  <c r="M8" i="30"/>
  <c r="H8" i="30"/>
  <c r="M7" i="30"/>
  <c r="H7" i="30"/>
  <c r="M6" i="30"/>
  <c r="H6" i="30"/>
  <c r="N19" i="29"/>
  <c r="F5" i="28"/>
  <c r="F11" i="28"/>
  <c r="I10" i="28"/>
  <c r="I5" i="28"/>
  <c r="M7" i="29"/>
  <c r="M8" i="29"/>
  <c r="M9" i="29"/>
  <c r="M10" i="29"/>
  <c r="M11" i="29"/>
  <c r="M12" i="29"/>
  <c r="M13" i="29"/>
  <c r="M14" i="29"/>
  <c r="M15" i="29"/>
  <c r="M16" i="29"/>
  <c r="M17" i="29"/>
  <c r="M18" i="29"/>
  <c r="M19" i="29"/>
  <c r="M6" i="29"/>
  <c r="L6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6" i="29"/>
  <c r="L10" i="29"/>
  <c r="L11" i="29"/>
  <c r="L12" i="29"/>
  <c r="L13" i="29"/>
  <c r="L14" i="29"/>
  <c r="L15" i="29"/>
  <c r="L16" i="29"/>
  <c r="L17" i="29"/>
  <c r="L18" i="29"/>
  <c r="L19" i="29"/>
  <c r="L9" i="29"/>
  <c r="L8" i="29"/>
  <c r="L7" i="29"/>
  <c r="J49" i="29"/>
  <c r="J48" i="29"/>
  <c r="J47" i="29"/>
  <c r="H49" i="29"/>
  <c r="H48" i="29"/>
  <c r="H47" i="29"/>
  <c r="F49" i="29"/>
  <c r="F48" i="29"/>
  <c r="F47" i="29"/>
  <c r="J44" i="29"/>
  <c r="H44" i="29"/>
  <c r="F44" i="29"/>
  <c r="J43" i="29"/>
  <c r="H43" i="29"/>
  <c r="F43" i="29"/>
  <c r="F15" i="28"/>
  <c r="F12" i="28"/>
  <c r="F13" i="28"/>
  <c r="H5" i="28"/>
  <c r="I9" i="28"/>
  <c r="G15" i="28"/>
  <c r="G16" i="28"/>
  <c r="F17" i="28"/>
  <c r="F45" i="8"/>
  <c r="G74" i="8"/>
  <c r="G16" i="7"/>
  <c r="G17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K44" i="22"/>
  <c r="L44" i="22" s="1"/>
  <c r="M44" i="22" s="1"/>
  <c r="N44" i="22" s="1"/>
  <c r="O44" i="22" s="1"/>
  <c r="P44" i="22" s="1"/>
  <c r="Q44" i="22" s="1"/>
  <c r="R44" i="22" s="1"/>
  <c r="S44" i="22" s="1"/>
  <c r="T44" i="22" s="1"/>
  <c r="U44" i="22" s="1"/>
  <c r="V44" i="22" s="1"/>
  <c r="W44" i="22" s="1"/>
  <c r="X44" i="22" s="1"/>
  <c r="Y44" i="22" s="1"/>
  <c r="Z44" i="22" s="1"/>
  <c r="AA44" i="22" s="1"/>
  <c r="AB44" i="22" s="1"/>
  <c r="AC44" i="22" s="1"/>
  <c r="AD44" i="22" s="1"/>
  <c r="AK44" i="22" s="1"/>
  <c r="K44" i="9"/>
  <c r="L44" i="9" s="1"/>
  <c r="M44" i="9" s="1"/>
  <c r="N44" i="9" s="1"/>
  <c r="O44" i="9" s="1"/>
  <c r="P44" i="9" s="1"/>
  <c r="Q44" i="9" s="1"/>
  <c r="R44" i="9" s="1"/>
  <c r="S44" i="9" s="1"/>
  <c r="T44" i="9" s="1"/>
  <c r="U44" i="9" s="1"/>
  <c r="V44" i="9" s="1"/>
  <c r="W44" i="9" s="1"/>
  <c r="X44" i="9" s="1"/>
  <c r="Y44" i="9" s="1"/>
  <c r="Z44" i="9" s="1"/>
  <c r="AA44" i="9" s="1"/>
  <c r="AB44" i="9" s="1"/>
  <c r="AC44" i="9" s="1"/>
  <c r="AD44" i="9" s="1"/>
  <c r="AK44" i="9" s="1"/>
  <c r="K44" i="19"/>
  <c r="L44" i="19" s="1"/>
  <c r="M44" i="19" s="1"/>
  <c r="N44" i="19" s="1"/>
  <c r="O44" i="19" s="1"/>
  <c r="P44" i="19" s="1"/>
  <c r="Q44" i="19" s="1"/>
  <c r="R44" i="19" s="1"/>
  <c r="S44" i="19" s="1"/>
  <c r="T44" i="19" s="1"/>
  <c r="U44" i="19" s="1"/>
  <c r="V44" i="19" s="1"/>
  <c r="W44" i="19" s="1"/>
  <c r="X44" i="19" s="1"/>
  <c r="Y44" i="19" s="1"/>
  <c r="Z44" i="19" s="1"/>
  <c r="AA44" i="19" s="1"/>
  <c r="AB44" i="19" s="1"/>
  <c r="AC44" i="19" s="1"/>
  <c r="AD44" i="19" s="1"/>
  <c r="AK44" i="19" s="1"/>
  <c r="K44" i="23"/>
  <c r="L44" i="23" s="1"/>
  <c r="M44" i="23" s="1"/>
  <c r="N44" i="23" s="1"/>
  <c r="O44" i="23" s="1"/>
  <c r="P44" i="23" s="1"/>
  <c r="Q44" i="23" s="1"/>
  <c r="R44" i="23" s="1"/>
  <c r="S44" i="23" s="1"/>
  <c r="T44" i="23" s="1"/>
  <c r="U44" i="23" s="1"/>
  <c r="V44" i="23" s="1"/>
  <c r="W44" i="23" s="1"/>
  <c r="X44" i="23" s="1"/>
  <c r="Y44" i="23" s="1"/>
  <c r="Z44" i="23" s="1"/>
  <c r="AA44" i="23" s="1"/>
  <c r="AB44" i="23" s="1"/>
  <c r="AC44" i="23" s="1"/>
  <c r="AD44" i="23" s="1"/>
  <c r="AK44" i="23" s="1"/>
  <c r="K44" i="18"/>
  <c r="L44" i="18" s="1"/>
  <c r="M44" i="18" s="1"/>
  <c r="N44" i="18" s="1"/>
  <c r="O44" i="18" s="1"/>
  <c r="P44" i="18" s="1"/>
  <c r="Q44" i="18" s="1"/>
  <c r="R44" i="18" s="1"/>
  <c r="S44" i="18" s="1"/>
  <c r="T44" i="18" s="1"/>
  <c r="U44" i="18" s="1"/>
  <c r="V44" i="18" s="1"/>
  <c r="W44" i="18" s="1"/>
  <c r="X44" i="18" s="1"/>
  <c r="Y44" i="18" s="1"/>
  <c r="Z44" i="18" s="1"/>
  <c r="AA44" i="18" s="1"/>
  <c r="AB44" i="18" s="1"/>
  <c r="AC44" i="18" s="1"/>
  <c r="AD44" i="18" s="1"/>
  <c r="AK44" i="18" s="1"/>
  <c r="P35" i="2"/>
  <c r="I15" i="1" s="1"/>
  <c r="N35" i="2"/>
  <c r="I13" i="1" s="1"/>
  <c r="K44" i="21"/>
  <c r="L44" i="21" s="1"/>
  <c r="M44" i="21" s="1"/>
  <c r="N44" i="21" s="1"/>
  <c r="O44" i="21" s="1"/>
  <c r="P44" i="21" s="1"/>
  <c r="Q44" i="21" s="1"/>
  <c r="R44" i="21" s="1"/>
  <c r="S44" i="21" s="1"/>
  <c r="T44" i="21" s="1"/>
  <c r="U44" i="21" s="1"/>
  <c r="V44" i="21" s="1"/>
  <c r="W44" i="21" s="1"/>
  <c r="X44" i="21" s="1"/>
  <c r="Y44" i="21" s="1"/>
  <c r="Z44" i="21" s="1"/>
  <c r="AA44" i="21" s="1"/>
  <c r="AB44" i="21" s="1"/>
  <c r="AC44" i="21" s="1"/>
  <c r="AD44" i="21" s="1"/>
  <c r="AK44" i="21" s="1"/>
  <c r="G7" i="1"/>
  <c r="G8" i="1"/>
  <c r="G9" i="1"/>
  <c r="G10" i="1"/>
  <c r="G11" i="1"/>
  <c r="G12" i="1"/>
  <c r="G13" i="1"/>
  <c r="G14" i="1"/>
  <c r="G15" i="1"/>
  <c r="G16" i="1"/>
  <c r="G17" i="1"/>
  <c r="G18" i="1"/>
  <c r="O35" i="2"/>
  <c r="I14" i="1" s="1"/>
  <c r="H40" i="1"/>
  <c r="F57" i="1"/>
  <c r="S44" i="24"/>
  <c r="K6" i="13"/>
  <c r="L6" i="13" s="1"/>
  <c r="K6" i="14"/>
  <c r="K6" i="15"/>
  <c r="K6" i="16"/>
  <c r="K6" i="25"/>
  <c r="L6" i="25"/>
  <c r="K6" i="18"/>
  <c r="L6" i="18" s="1"/>
  <c r="K6" i="22"/>
  <c r="K6" i="20"/>
  <c r="K6" i="21"/>
  <c r="L6" i="21" s="1"/>
  <c r="M6" i="21" s="1"/>
  <c r="K6" i="9"/>
  <c r="K6" i="19"/>
  <c r="K6" i="23"/>
  <c r="K6" i="17"/>
  <c r="K5" i="13"/>
  <c r="L5" i="13"/>
  <c r="M5" i="13"/>
  <c r="K5" i="14"/>
  <c r="L5" i="14"/>
  <c r="M5" i="14"/>
  <c r="K5" i="15"/>
  <c r="L5" i="15"/>
  <c r="M5" i="15"/>
  <c r="K5" i="16"/>
  <c r="L5" i="16"/>
  <c r="M5" i="16"/>
  <c r="K5" i="25"/>
  <c r="L5" i="25"/>
  <c r="M5" i="25"/>
  <c r="K5" i="18"/>
  <c r="L5" i="18"/>
  <c r="M5" i="18"/>
  <c r="K5" i="22"/>
  <c r="L5" i="22"/>
  <c r="M5" i="22"/>
  <c r="K5" i="20"/>
  <c r="L5" i="20"/>
  <c r="M5" i="20"/>
  <c r="K5" i="21"/>
  <c r="L5" i="21"/>
  <c r="M5" i="21"/>
  <c r="K5" i="9"/>
  <c r="L5" i="9"/>
  <c r="M5" i="9"/>
  <c r="K5" i="19"/>
  <c r="L5" i="19"/>
  <c r="M5" i="19"/>
  <c r="K5" i="23"/>
  <c r="L5" i="23"/>
  <c r="M5" i="23"/>
  <c r="K5" i="17"/>
  <c r="L5" i="17"/>
  <c r="M5" i="17"/>
  <c r="J5" i="13"/>
  <c r="J5" i="14"/>
  <c r="J5" i="15"/>
  <c r="J5" i="16"/>
  <c r="J5" i="25"/>
  <c r="J5" i="18"/>
  <c r="J5" i="22"/>
  <c r="J5" i="20"/>
  <c r="J5" i="21"/>
  <c r="J5" i="9"/>
  <c r="J5" i="19"/>
  <c r="J5" i="23"/>
  <c r="J5" i="17"/>
  <c r="S3" i="13"/>
  <c r="W3" i="13" s="1"/>
  <c r="W5" i="13" s="1"/>
  <c r="P5" i="13"/>
  <c r="T3" i="13"/>
  <c r="U3" i="13"/>
  <c r="Y3" i="13" s="1"/>
  <c r="AC3" i="13" s="1"/>
  <c r="AG3" i="13" s="1"/>
  <c r="O5" i="14"/>
  <c r="P5" i="14"/>
  <c r="S3" i="15"/>
  <c r="T3" i="15"/>
  <c r="Q5" i="15"/>
  <c r="U3" i="15"/>
  <c r="Y3" i="15" s="1"/>
  <c r="O5" i="16"/>
  <c r="P5" i="16"/>
  <c r="T3" i="16"/>
  <c r="X3" i="16" s="1"/>
  <c r="AB3" i="16" s="1"/>
  <c r="U3" i="16"/>
  <c r="O3" i="25"/>
  <c r="S3" i="25"/>
  <c r="W3" i="25"/>
  <c r="AA3" i="25"/>
  <c r="AE3" i="25"/>
  <c r="AE5" i="25"/>
  <c r="P3" i="25"/>
  <c r="T3" i="25"/>
  <c r="X3" i="25"/>
  <c r="AB3" i="25"/>
  <c r="AB5" i="25"/>
  <c r="Q3" i="25"/>
  <c r="U3" i="25"/>
  <c r="Y3" i="25"/>
  <c r="S3" i="18"/>
  <c r="S5" i="18" s="1"/>
  <c r="P5" i="18"/>
  <c r="Q5" i="18"/>
  <c r="T3" i="22"/>
  <c r="X3" i="22" s="1"/>
  <c r="T3" i="20"/>
  <c r="X3" i="20" s="1"/>
  <c r="X5" i="20" s="1"/>
  <c r="U3" i="20"/>
  <c r="S3" i="21"/>
  <c r="S5" i="21" s="1"/>
  <c r="P5" i="21"/>
  <c r="U3" i="21"/>
  <c r="Y3" i="21" s="1"/>
  <c r="S3" i="9"/>
  <c r="W3" i="9" s="1"/>
  <c r="W5" i="9" s="1"/>
  <c r="Q5" i="9"/>
  <c r="U3" i="9"/>
  <c r="U5" i="9" s="1"/>
  <c r="S3" i="19"/>
  <c r="Q5" i="19"/>
  <c r="O5" i="23"/>
  <c r="Q5" i="23"/>
  <c r="U3" i="23"/>
  <c r="Y3" i="23" s="1"/>
  <c r="AC3" i="23" s="1"/>
  <c r="AG3" i="23" s="1"/>
  <c r="O5" i="17"/>
  <c r="T3" i="17"/>
  <c r="U3" i="17"/>
  <c r="N3" i="13"/>
  <c r="R3" i="13" s="1"/>
  <c r="N3" i="14"/>
  <c r="R3" i="14" s="1"/>
  <c r="N3" i="15"/>
  <c r="R3" i="15" s="1"/>
  <c r="V3" i="15" s="1"/>
  <c r="V5" i="15" s="1"/>
  <c r="N3" i="16"/>
  <c r="R3" i="16" s="1"/>
  <c r="V3" i="16" s="1"/>
  <c r="Z3" i="16" s="1"/>
  <c r="AD3" i="16" s="1"/>
  <c r="N3" i="25"/>
  <c r="R3" i="25"/>
  <c r="V3" i="25"/>
  <c r="Z3" i="25"/>
  <c r="AD3" i="25"/>
  <c r="AD5" i="25"/>
  <c r="N3" i="18"/>
  <c r="R3" i="18" s="1"/>
  <c r="V3" i="18" s="1"/>
  <c r="N3" i="22"/>
  <c r="N3" i="20"/>
  <c r="R3" i="20" s="1"/>
  <c r="V3" i="20" s="1"/>
  <c r="Z3" i="20" s="1"/>
  <c r="AD3" i="20" s="1"/>
  <c r="N3" i="21"/>
  <c r="N5" i="21" s="1"/>
  <c r="N3" i="9"/>
  <c r="R3" i="9" s="1"/>
  <c r="V3" i="9" s="1"/>
  <c r="N3" i="19"/>
  <c r="R3" i="19" s="1"/>
  <c r="N3" i="23"/>
  <c r="N3" i="17"/>
  <c r="R3" i="17" s="1"/>
  <c r="R5" i="17" s="1"/>
  <c r="D11" i="15"/>
  <c r="D11" i="16"/>
  <c r="D11" i="17"/>
  <c r="D11" i="18"/>
  <c r="D11" i="22"/>
  <c r="D11" i="20"/>
  <c r="D11" i="21"/>
  <c r="E12" i="21" s="1"/>
  <c r="G12" i="21" s="1"/>
  <c r="H12" i="21" s="1"/>
  <c r="D11" i="9"/>
  <c r="D11" i="19"/>
  <c r="E14" i="19" s="1"/>
  <c r="G14" i="19" s="1"/>
  <c r="H14" i="19" s="1"/>
  <c r="D11" i="23"/>
  <c r="D11" i="13"/>
  <c r="C33" i="25"/>
  <c r="E16" i="25"/>
  <c r="G16" i="25"/>
  <c r="H16" i="25"/>
  <c r="E24" i="25"/>
  <c r="G24" i="25"/>
  <c r="H24" i="25"/>
  <c r="E32" i="25"/>
  <c r="G32" i="25"/>
  <c r="H32" i="25"/>
  <c r="E17" i="25"/>
  <c r="G17" i="25"/>
  <c r="H17" i="25"/>
  <c r="E25" i="25"/>
  <c r="G25" i="25"/>
  <c r="H25" i="25"/>
  <c r="E33" i="25"/>
  <c r="G33" i="25"/>
  <c r="E15" i="25"/>
  <c r="G15" i="25"/>
  <c r="E27" i="25"/>
  <c r="G27" i="25"/>
  <c r="H27" i="25"/>
  <c r="E18" i="25"/>
  <c r="G18" i="25"/>
  <c r="H18" i="25"/>
  <c r="E28" i="25"/>
  <c r="G28" i="25"/>
  <c r="H28" i="25"/>
  <c r="E19" i="25"/>
  <c r="G19" i="25"/>
  <c r="H19" i="25"/>
  <c r="E29" i="25"/>
  <c r="G29" i="25"/>
  <c r="E20" i="25"/>
  <c r="G20" i="25"/>
  <c r="H20" i="25"/>
  <c r="E30" i="25"/>
  <c r="G30" i="25"/>
  <c r="E34" i="25"/>
  <c r="G34" i="25"/>
  <c r="H34" i="25"/>
  <c r="E11" i="25"/>
  <c r="G11" i="25"/>
  <c r="H11" i="25"/>
  <c r="J11" i="25"/>
  <c r="E21" i="25"/>
  <c r="G21" i="25"/>
  <c r="H21" i="25"/>
  <c r="E31" i="25"/>
  <c r="G31" i="25"/>
  <c r="H31" i="25"/>
  <c r="E12" i="25"/>
  <c r="G12" i="25"/>
  <c r="H12" i="25"/>
  <c r="E22" i="25"/>
  <c r="G22" i="25"/>
  <c r="H22" i="25"/>
  <c r="E14" i="25"/>
  <c r="G14" i="25"/>
  <c r="H14" i="25"/>
  <c r="E23" i="25"/>
  <c r="G23" i="25"/>
  <c r="E26" i="25"/>
  <c r="G26" i="25"/>
  <c r="H26" i="25"/>
  <c r="E13" i="25"/>
  <c r="G13" i="25"/>
  <c r="Q5" i="17"/>
  <c r="C32" i="25"/>
  <c r="AC3" i="25"/>
  <c r="AC5" i="25"/>
  <c r="Y5" i="25"/>
  <c r="M6" i="25"/>
  <c r="X5" i="25"/>
  <c r="O5" i="13"/>
  <c r="Q5" i="25"/>
  <c r="P5" i="15"/>
  <c r="P5" i="25"/>
  <c r="N5" i="25"/>
  <c r="Q5" i="21"/>
  <c r="U5" i="25"/>
  <c r="O5" i="15"/>
  <c r="V5" i="25"/>
  <c r="O5" i="18"/>
  <c r="T5" i="25"/>
  <c r="Q5" i="16"/>
  <c r="AA5" i="25"/>
  <c r="S5" i="25"/>
  <c r="P5" i="22"/>
  <c r="Z5" i="25"/>
  <c r="R5" i="25"/>
  <c r="P5" i="20"/>
  <c r="W5" i="25"/>
  <c r="O5" i="25"/>
  <c r="J20" i="25"/>
  <c r="J17" i="25"/>
  <c r="J12" i="25"/>
  <c r="F15" i="25"/>
  <c r="J16" i="25"/>
  <c r="F12" i="25"/>
  <c r="H15" i="25"/>
  <c r="J15" i="25"/>
  <c r="H13" i="25"/>
  <c r="J13" i="25"/>
  <c r="F31" i="25"/>
  <c r="J32" i="25"/>
  <c r="F23" i="25"/>
  <c r="J24" i="25"/>
  <c r="F11" i="25"/>
  <c r="F26" i="25"/>
  <c r="J27" i="25"/>
  <c r="F27" i="25"/>
  <c r="J28" i="25"/>
  <c r="F21" i="25"/>
  <c r="J22" i="25"/>
  <c r="H30" i="25"/>
  <c r="F30" i="25"/>
  <c r="J31" i="25"/>
  <c r="H33" i="25"/>
  <c r="F33" i="25"/>
  <c r="K37" i="25"/>
  <c r="F32" i="25"/>
  <c r="F13" i="25"/>
  <c r="J14" i="25"/>
  <c r="F29" i="25"/>
  <c r="F16" i="25"/>
  <c r="H23" i="25"/>
  <c r="J23" i="25"/>
  <c r="F22" i="25"/>
  <c r="F25" i="25"/>
  <c r="J26" i="25"/>
  <c r="H29" i="25"/>
  <c r="F17" i="25"/>
  <c r="J18" i="25"/>
  <c r="F19" i="25"/>
  <c r="F20" i="25"/>
  <c r="J21" i="25"/>
  <c r="F14" i="25"/>
  <c r="F28" i="25"/>
  <c r="F24" i="25"/>
  <c r="J25" i="25"/>
  <c r="F18" i="25"/>
  <c r="J19" i="25"/>
  <c r="N6" i="25"/>
  <c r="C31" i="25"/>
  <c r="J29" i="25"/>
  <c r="J33" i="25"/>
  <c r="J34" i="25"/>
  <c r="J30" i="25"/>
  <c r="C30" i="25"/>
  <c r="O6" i="25"/>
  <c r="C29" i="25"/>
  <c r="P6" i="25"/>
  <c r="Q6" i="25"/>
  <c r="C28" i="25"/>
  <c r="C27" i="25"/>
  <c r="R6" i="25"/>
  <c r="C26" i="25"/>
  <c r="S6" i="25"/>
  <c r="T6" i="25"/>
  <c r="C25" i="25"/>
  <c r="U6" i="25"/>
  <c r="C24" i="25"/>
  <c r="C23" i="25"/>
  <c r="V6" i="25"/>
  <c r="C22" i="25"/>
  <c r="W6" i="25"/>
  <c r="C21" i="25"/>
  <c r="X6" i="25"/>
  <c r="C20" i="25"/>
  <c r="Y6" i="25"/>
  <c r="C19" i="25"/>
  <c r="Z6" i="25"/>
  <c r="AA6" i="25"/>
  <c r="C18" i="25"/>
  <c r="AB6" i="25"/>
  <c r="C17" i="25"/>
  <c r="AC6" i="25"/>
  <c r="C16" i="25"/>
  <c r="AD6" i="25"/>
  <c r="C15" i="25"/>
  <c r="AE6" i="25"/>
  <c r="C14" i="25"/>
  <c r="C13" i="25"/>
  <c r="C12" i="25"/>
  <c r="C11" i="25"/>
  <c r="AA12" i="25"/>
  <c r="AD12" i="25"/>
  <c r="M12" i="25"/>
  <c r="R12" i="25"/>
  <c r="L12" i="25"/>
  <c r="O12" i="25"/>
  <c r="T12" i="25"/>
  <c r="W12" i="25"/>
  <c r="Z12" i="25"/>
  <c r="U12" i="25"/>
  <c r="AE12" i="25"/>
  <c r="K12" i="25"/>
  <c r="AB12" i="25"/>
  <c r="P12" i="25"/>
  <c r="S12" i="25"/>
  <c r="AC12" i="25"/>
  <c r="X12" i="25"/>
  <c r="Y11" i="25"/>
  <c r="Q11" i="25"/>
  <c r="X11" i="25"/>
  <c r="P11" i="25"/>
  <c r="AE11" i="25"/>
  <c r="W11" i="25"/>
  <c r="O11" i="25"/>
  <c r="AD11" i="25"/>
  <c r="V11" i="25"/>
  <c r="N11" i="25"/>
  <c r="AC11" i="25"/>
  <c r="U11" i="25"/>
  <c r="M11" i="25"/>
  <c r="AB11" i="25"/>
  <c r="T11" i="25"/>
  <c r="L11" i="25"/>
  <c r="AA11" i="25"/>
  <c r="Z11" i="25"/>
  <c r="S11" i="25"/>
  <c r="R11" i="25"/>
  <c r="K11" i="25"/>
  <c r="K33" i="25"/>
  <c r="M33" i="25"/>
  <c r="L33" i="25"/>
  <c r="K34" i="25"/>
  <c r="M34" i="25"/>
  <c r="K32" i="25"/>
  <c r="L32" i="25"/>
  <c r="L34" i="25"/>
  <c r="M32" i="25"/>
  <c r="N32" i="25"/>
  <c r="N31" i="25"/>
  <c r="M31" i="25"/>
  <c r="K31" i="25"/>
  <c r="L31" i="25"/>
  <c r="N34" i="25"/>
  <c r="N33" i="25"/>
  <c r="O34" i="25"/>
  <c r="M30" i="25"/>
  <c r="O33" i="25"/>
  <c r="O32" i="25"/>
  <c r="O30" i="25"/>
  <c r="L30" i="25"/>
  <c r="O31" i="25"/>
  <c r="N30" i="25"/>
  <c r="K30" i="25"/>
  <c r="P31" i="25"/>
  <c r="N29" i="25"/>
  <c r="M29" i="25"/>
  <c r="O29" i="25"/>
  <c r="P30" i="25"/>
  <c r="L29" i="25"/>
  <c r="Q29" i="25"/>
  <c r="P29" i="25"/>
  <c r="P34" i="25"/>
  <c r="K29" i="25"/>
  <c r="P33" i="25"/>
  <c r="P32" i="25"/>
  <c r="O28" i="25"/>
  <c r="M28" i="25"/>
  <c r="L28" i="25"/>
  <c r="Q28" i="25"/>
  <c r="N28" i="25"/>
  <c r="Q34" i="25"/>
  <c r="Q33" i="25"/>
  <c r="P28" i="25"/>
  <c r="Q32" i="25"/>
  <c r="K28" i="25"/>
  <c r="Q31" i="25"/>
  <c r="Q30" i="25"/>
  <c r="L27" i="25"/>
  <c r="R33" i="25"/>
  <c r="R32" i="25"/>
  <c r="Q27" i="25"/>
  <c r="N27" i="25"/>
  <c r="R31" i="25"/>
  <c r="R30" i="25"/>
  <c r="P27" i="25"/>
  <c r="R27" i="25"/>
  <c r="R29" i="25"/>
  <c r="O27" i="25"/>
  <c r="M27" i="25"/>
  <c r="K27" i="25"/>
  <c r="R28" i="25"/>
  <c r="R34" i="25"/>
  <c r="S32" i="25"/>
  <c r="L26" i="25"/>
  <c r="P26" i="25"/>
  <c r="S31" i="25"/>
  <c r="S27" i="25"/>
  <c r="O26" i="25"/>
  <c r="S30" i="25"/>
  <c r="N26" i="25"/>
  <c r="S26" i="25"/>
  <c r="S29" i="25"/>
  <c r="K26" i="25"/>
  <c r="S28" i="25"/>
  <c r="T26" i="25"/>
  <c r="M26" i="25"/>
  <c r="R26" i="25"/>
  <c r="S33" i="25"/>
  <c r="Q26" i="25"/>
  <c r="S34" i="25"/>
  <c r="T29" i="25"/>
  <c r="T28" i="25"/>
  <c r="T25" i="25"/>
  <c r="O25" i="25"/>
  <c r="T27" i="25"/>
  <c r="L25" i="25"/>
  <c r="Q25" i="25"/>
  <c r="N25" i="25"/>
  <c r="T34" i="25"/>
  <c r="T33" i="25"/>
  <c r="S25" i="25"/>
  <c r="P25" i="25"/>
  <c r="T32" i="25"/>
  <c r="K25" i="25"/>
  <c r="T31" i="25"/>
  <c r="U25" i="25"/>
  <c r="T30" i="25"/>
  <c r="M25" i="25"/>
  <c r="R25" i="25"/>
  <c r="S24" i="25"/>
  <c r="P24" i="25"/>
  <c r="U27" i="25"/>
  <c r="Q24" i="25"/>
  <c r="K24" i="25"/>
  <c r="U24" i="25"/>
  <c r="U34" i="25"/>
  <c r="U26" i="25"/>
  <c r="T24" i="25"/>
  <c r="U33" i="25"/>
  <c r="R24" i="25"/>
  <c r="O24" i="25"/>
  <c r="M24" i="25"/>
  <c r="U32" i="25"/>
  <c r="U28" i="25"/>
  <c r="L24" i="25"/>
  <c r="U31" i="25"/>
  <c r="U30" i="25"/>
  <c r="N24" i="25"/>
  <c r="U29" i="25"/>
  <c r="Q23" i="25"/>
  <c r="N23" i="25"/>
  <c r="R23" i="25"/>
  <c r="V34" i="25"/>
  <c r="V26" i="25"/>
  <c r="V24" i="25"/>
  <c r="K23" i="25"/>
  <c r="V33" i="25"/>
  <c r="V25" i="25"/>
  <c r="V31" i="25"/>
  <c r="P23" i="25"/>
  <c r="U23" i="25"/>
  <c r="V32" i="25"/>
  <c r="M23" i="25"/>
  <c r="V30" i="25"/>
  <c r="S23" i="25"/>
  <c r="O23" i="25"/>
  <c r="T23" i="25"/>
  <c r="V29" i="25"/>
  <c r="V28" i="25"/>
  <c r="L23" i="25"/>
  <c r="V23" i="25"/>
  <c r="V27" i="25"/>
  <c r="K22" i="25"/>
  <c r="W27" i="25"/>
  <c r="U22" i="25"/>
  <c r="W34" i="25"/>
  <c r="W26" i="25"/>
  <c r="M22" i="25"/>
  <c r="R22" i="25"/>
  <c r="W33" i="25"/>
  <c r="W25" i="25"/>
  <c r="W22" i="25"/>
  <c r="W32" i="25"/>
  <c r="W24" i="25"/>
  <c r="O22" i="25"/>
  <c r="T22" i="25"/>
  <c r="W31" i="25"/>
  <c r="L22" i="25"/>
  <c r="W30" i="25"/>
  <c r="W23" i="25"/>
  <c r="N22" i="25"/>
  <c r="P22" i="25"/>
  <c r="W28" i="25"/>
  <c r="V22" i="25"/>
  <c r="Q22" i="25"/>
  <c r="W29" i="25"/>
  <c r="S22" i="25"/>
  <c r="T21" i="25"/>
  <c r="O21" i="25"/>
  <c r="X27" i="25"/>
  <c r="X32" i="25"/>
  <c r="L21" i="25"/>
  <c r="Q21" i="25"/>
  <c r="N21" i="25"/>
  <c r="X26" i="25"/>
  <c r="X21" i="25"/>
  <c r="X33" i="25"/>
  <c r="X25" i="25"/>
  <c r="S21" i="25"/>
  <c r="P21" i="25"/>
  <c r="X22" i="25"/>
  <c r="K21" i="25"/>
  <c r="X31" i="25"/>
  <c r="X23" i="25"/>
  <c r="X24" i="25"/>
  <c r="U21" i="25"/>
  <c r="X30" i="25"/>
  <c r="M21" i="25"/>
  <c r="R21" i="25"/>
  <c r="W21" i="25"/>
  <c r="X29" i="25"/>
  <c r="V21" i="25"/>
  <c r="X28" i="25"/>
  <c r="X34" i="25"/>
  <c r="R20" i="25"/>
  <c r="O20" i="25"/>
  <c r="Y30" i="25"/>
  <c r="Y22" i="25"/>
  <c r="Z20" i="25"/>
  <c r="Y29" i="25"/>
  <c r="Y21" i="25"/>
  <c r="Y20" i="25"/>
  <c r="Y28" i="25"/>
  <c r="V20" i="25"/>
  <c r="Q20" i="25"/>
  <c r="N20" i="25"/>
  <c r="Y27" i="25"/>
  <c r="Y26" i="25"/>
  <c r="X20" i="25"/>
  <c r="U20" i="25"/>
  <c r="Y34" i="25"/>
  <c r="S20" i="25"/>
  <c r="P20" i="25"/>
  <c r="T20" i="25"/>
  <c r="Y33" i="25"/>
  <c r="Y25" i="25"/>
  <c r="M20" i="25"/>
  <c r="Y32" i="25"/>
  <c r="W20" i="25"/>
  <c r="Y23" i="25"/>
  <c r="K20" i="25"/>
  <c r="Y24" i="25"/>
  <c r="L20" i="25"/>
  <c r="Y31" i="25"/>
  <c r="Z28" i="25"/>
  <c r="L19" i="25"/>
  <c r="Z27" i="25"/>
  <c r="Y19" i="25"/>
  <c r="V19" i="25"/>
  <c r="K19" i="25"/>
  <c r="Z34" i="25"/>
  <c r="Z26" i="25"/>
  <c r="Q19" i="25"/>
  <c r="N19" i="25"/>
  <c r="Z33" i="25"/>
  <c r="Z25" i="25"/>
  <c r="X19" i="25"/>
  <c r="AA19" i="25"/>
  <c r="Z32" i="25"/>
  <c r="Z24" i="25"/>
  <c r="P19" i="25"/>
  <c r="U19" i="25"/>
  <c r="Z19" i="25"/>
  <c r="Z31" i="25"/>
  <c r="Z23" i="25"/>
  <c r="M19" i="25"/>
  <c r="S19" i="25"/>
  <c r="Z29" i="25"/>
  <c r="T19" i="25"/>
  <c r="Z30" i="25"/>
  <c r="Z22" i="25"/>
  <c r="W19" i="25"/>
  <c r="R19" i="25"/>
  <c r="Z21" i="25"/>
  <c r="O19" i="25"/>
  <c r="AA30" i="25"/>
  <c r="P18" i="25"/>
  <c r="AA29" i="25"/>
  <c r="AA28" i="25"/>
  <c r="AA20" i="25"/>
  <c r="U18" i="25"/>
  <c r="Z18" i="25"/>
  <c r="AA27" i="25"/>
  <c r="M18" i="25"/>
  <c r="R18" i="25"/>
  <c r="AA34" i="25"/>
  <c r="AA26" i="25"/>
  <c r="W18" i="25"/>
  <c r="AA33" i="25"/>
  <c r="AA25" i="25"/>
  <c r="O18" i="25"/>
  <c r="T18" i="25"/>
  <c r="Y18" i="25"/>
  <c r="AA32" i="25"/>
  <c r="AA24" i="25"/>
  <c r="L18" i="25"/>
  <c r="X18" i="25"/>
  <c r="AA22" i="25"/>
  <c r="N18" i="25"/>
  <c r="AA21" i="25"/>
  <c r="K18" i="25"/>
  <c r="AA31" i="25"/>
  <c r="AA23" i="25"/>
  <c r="V18" i="25"/>
  <c r="AA18" i="25"/>
  <c r="Q18" i="25"/>
  <c r="S18" i="25"/>
  <c r="AB33" i="25"/>
  <c r="AB25" i="25"/>
  <c r="M17" i="25"/>
  <c r="R17" i="25"/>
  <c r="O17" i="25"/>
  <c r="AB18" i="25"/>
  <c r="AB32" i="25"/>
  <c r="AB24" i="25"/>
  <c r="AB17" i="25"/>
  <c r="N17" i="25"/>
  <c r="AB31" i="25"/>
  <c r="AB23" i="25"/>
  <c r="T17" i="25"/>
  <c r="Y17" i="25"/>
  <c r="AB30" i="25"/>
  <c r="AB22" i="25"/>
  <c r="L17" i="25"/>
  <c r="Q17" i="25"/>
  <c r="AB29" i="25"/>
  <c r="AB21" i="25"/>
  <c r="AA17" i="25"/>
  <c r="X17" i="25"/>
  <c r="AB26" i="25"/>
  <c r="V17" i="25"/>
  <c r="AB28" i="25"/>
  <c r="AB20" i="25"/>
  <c r="S17" i="25"/>
  <c r="P17" i="25"/>
  <c r="U17" i="25"/>
  <c r="AB27" i="25"/>
  <c r="AB19" i="25"/>
  <c r="AC17" i="25"/>
  <c r="K17" i="25"/>
  <c r="W17" i="25"/>
  <c r="AB34" i="25"/>
  <c r="Z17" i="25"/>
  <c r="AC32" i="25"/>
  <c r="AC24" i="25"/>
  <c r="Z16" i="25"/>
  <c r="W16" i="25"/>
  <c r="AB16" i="25"/>
  <c r="K16" i="25"/>
  <c r="AC31" i="25"/>
  <c r="AC23" i="25"/>
  <c r="R16" i="25"/>
  <c r="O16" i="25"/>
  <c r="U16" i="25"/>
  <c r="AC30" i="25"/>
  <c r="AC22" i="25"/>
  <c r="AD16" i="25"/>
  <c r="T16" i="25"/>
  <c r="AC16" i="25"/>
  <c r="AC29" i="25"/>
  <c r="AC21" i="25"/>
  <c r="Y16" i="25"/>
  <c r="V16" i="25"/>
  <c r="AC25" i="25"/>
  <c r="AC28" i="25"/>
  <c r="AC20" i="25"/>
  <c r="Q16" i="25"/>
  <c r="N16" i="25"/>
  <c r="AC27" i="25"/>
  <c r="AC19" i="25"/>
  <c r="AA16" i="25"/>
  <c r="X16" i="25"/>
  <c r="M16" i="25"/>
  <c r="AC34" i="25"/>
  <c r="AC26" i="25"/>
  <c r="AC18" i="25"/>
  <c r="S16" i="25"/>
  <c r="P16" i="25"/>
  <c r="L16" i="25"/>
  <c r="AC33" i="25"/>
  <c r="AD33" i="25"/>
  <c r="AD25" i="25"/>
  <c r="AD17" i="25"/>
  <c r="AD15" i="25"/>
  <c r="L15" i="25"/>
  <c r="AD32" i="25"/>
  <c r="AD24" i="25"/>
  <c r="Y15" i="25"/>
  <c r="V15" i="25"/>
  <c r="AA15" i="25"/>
  <c r="AD31" i="25"/>
  <c r="AD23" i="25"/>
  <c r="Q15" i="25"/>
  <c r="N15" i="25"/>
  <c r="Z15" i="25"/>
  <c r="AD30" i="25"/>
  <c r="AD22" i="25"/>
  <c r="X15" i="25"/>
  <c r="AC15" i="25"/>
  <c r="S15" i="25"/>
  <c r="AD29" i="25"/>
  <c r="AD21" i="25"/>
  <c r="P15" i="25"/>
  <c r="U15" i="25"/>
  <c r="R15" i="25"/>
  <c r="AD28" i="25"/>
  <c r="AD20" i="25"/>
  <c r="AE15" i="25"/>
  <c r="M15" i="25"/>
  <c r="K15" i="25"/>
  <c r="AD26" i="25"/>
  <c r="AD27" i="25"/>
  <c r="AD19" i="25"/>
  <c r="W15" i="25"/>
  <c r="AB15" i="25"/>
  <c r="AD34" i="25"/>
  <c r="AD18" i="25"/>
  <c r="O15" i="25"/>
  <c r="T15" i="25"/>
  <c r="AE32" i="25"/>
  <c r="AE24" i="25"/>
  <c r="AE16" i="25"/>
  <c r="O14" i="25"/>
  <c r="T14" i="25"/>
  <c r="Y14" i="25"/>
  <c r="AE31" i="25"/>
  <c r="AE23" i="25"/>
  <c r="AD14" i="25"/>
  <c r="L14" i="25"/>
  <c r="X14" i="25"/>
  <c r="V14" i="25"/>
  <c r="Q14" i="25"/>
  <c r="AB14" i="25"/>
  <c r="AE30" i="25"/>
  <c r="AE22" i="25"/>
  <c r="AA14" i="25"/>
  <c r="AE29" i="25"/>
  <c r="AE21" i="25"/>
  <c r="N14" i="25"/>
  <c r="S14" i="25"/>
  <c r="P14" i="25"/>
  <c r="AE25" i="25"/>
  <c r="AE28" i="25"/>
  <c r="AE20" i="25"/>
  <c r="AC14" i="25"/>
  <c r="K14" i="25"/>
  <c r="U14" i="25"/>
  <c r="AE17" i="25"/>
  <c r="W14" i="25"/>
  <c r="AE27" i="25"/>
  <c r="AE19" i="25"/>
  <c r="Z14" i="25"/>
  <c r="AE34" i="25"/>
  <c r="AE26" i="25"/>
  <c r="AE18" i="25"/>
  <c r="AE14" i="25"/>
  <c r="M14" i="25"/>
  <c r="R14" i="25"/>
  <c r="AE33" i="25"/>
  <c r="T13" i="25"/>
  <c r="Y13" i="25"/>
  <c r="W13" i="25"/>
  <c r="L13" i="25"/>
  <c r="Q13" i="25"/>
  <c r="V13" i="25"/>
  <c r="AA13" i="25"/>
  <c r="X13" i="25"/>
  <c r="S13" i="25"/>
  <c r="P13" i="25"/>
  <c r="AC13" i="25"/>
  <c r="K13" i="25"/>
  <c r="O13" i="25"/>
  <c r="U13" i="25"/>
  <c r="Z13" i="25"/>
  <c r="N13" i="25"/>
  <c r="AB13" i="25"/>
  <c r="M13" i="25"/>
  <c r="R13" i="25"/>
  <c r="AE13" i="25"/>
  <c r="AD13" i="25"/>
  <c r="N12" i="25"/>
  <c r="Q12" i="25"/>
  <c r="V12" i="25"/>
  <c r="Y12" i="25"/>
  <c r="A34" i="25"/>
  <c r="A33" i="25"/>
  <c r="A32" i="25"/>
  <c r="A31" i="25"/>
  <c r="I22" i="25"/>
  <c r="I27" i="25"/>
  <c r="I12" i="25"/>
  <c r="I28" i="25"/>
  <c r="I16" i="25"/>
  <c r="I25" i="25"/>
  <c r="I14" i="25"/>
  <c r="I18" i="25"/>
  <c r="I13" i="25"/>
  <c r="I17" i="25"/>
  <c r="I24" i="25"/>
  <c r="I21" i="25"/>
  <c r="I26" i="25"/>
  <c r="I29" i="25"/>
  <c r="I33" i="25"/>
  <c r="I32" i="25"/>
  <c r="I15" i="25"/>
  <c r="I23" i="25"/>
  <c r="I31" i="25"/>
  <c r="I19" i="25"/>
  <c r="I20" i="25"/>
  <c r="I30" i="25"/>
  <c r="I34" i="25"/>
  <c r="I11" i="25"/>
  <c r="G70" i="13"/>
  <c r="G69" i="13"/>
  <c r="H69" i="13" s="1"/>
  <c r="G68" i="13"/>
  <c r="G67" i="13"/>
  <c r="G66" i="13"/>
  <c r="G65" i="13"/>
  <c r="G64" i="13"/>
  <c r="G63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70" i="16"/>
  <c r="G69" i="16"/>
  <c r="G68" i="16"/>
  <c r="G67" i="16"/>
  <c r="G66" i="16"/>
  <c r="G65" i="16"/>
  <c r="G64" i="16"/>
  <c r="G63" i="16"/>
  <c r="G62" i="16"/>
  <c r="G61" i="16"/>
  <c r="G60" i="16"/>
  <c r="G59" i="16"/>
  <c r="G58" i="16"/>
  <c r="G57" i="16"/>
  <c r="G56" i="16"/>
  <c r="G55" i="16"/>
  <c r="G54" i="16"/>
  <c r="G53" i="16"/>
  <c r="G52" i="16"/>
  <c r="G51" i="16"/>
  <c r="G50" i="16"/>
  <c r="G49" i="16"/>
  <c r="G70" i="17"/>
  <c r="G69" i="17"/>
  <c r="G68" i="17"/>
  <c r="G67" i="17"/>
  <c r="G66" i="17"/>
  <c r="G65" i="17"/>
  <c r="G64" i="17"/>
  <c r="G63" i="17"/>
  <c r="G62" i="17"/>
  <c r="G61" i="17"/>
  <c r="G60" i="17"/>
  <c r="G59" i="17"/>
  <c r="G58" i="17"/>
  <c r="G57" i="17"/>
  <c r="G56" i="17"/>
  <c r="G55" i="17"/>
  <c r="G54" i="17"/>
  <c r="G53" i="17"/>
  <c r="G52" i="17"/>
  <c r="G51" i="17"/>
  <c r="G50" i="17"/>
  <c r="G49" i="17"/>
  <c r="G70" i="18"/>
  <c r="G69" i="18"/>
  <c r="G68" i="18"/>
  <c r="G67" i="18"/>
  <c r="G66" i="18"/>
  <c r="G65" i="18"/>
  <c r="G64" i="18"/>
  <c r="G63" i="18"/>
  <c r="G62" i="18"/>
  <c r="G61" i="18"/>
  <c r="G60" i="18"/>
  <c r="G59" i="18"/>
  <c r="G58" i="18"/>
  <c r="G57" i="18"/>
  <c r="G56" i="18"/>
  <c r="G55" i="18"/>
  <c r="G54" i="18"/>
  <c r="G53" i="18"/>
  <c r="G52" i="18"/>
  <c r="G51" i="18"/>
  <c r="G50" i="18"/>
  <c r="G49" i="18"/>
  <c r="G70" i="22"/>
  <c r="G69" i="22"/>
  <c r="G68" i="22"/>
  <c r="G67" i="22"/>
  <c r="G66" i="22"/>
  <c r="G65" i="22"/>
  <c r="G64" i="22"/>
  <c r="G63" i="22"/>
  <c r="G62" i="22"/>
  <c r="G61" i="22"/>
  <c r="G60" i="22"/>
  <c r="G59" i="22"/>
  <c r="G58" i="22"/>
  <c r="G57" i="22"/>
  <c r="G56" i="22"/>
  <c r="G55" i="22"/>
  <c r="G54" i="22"/>
  <c r="G53" i="22"/>
  <c r="G52" i="22"/>
  <c r="G51" i="22"/>
  <c r="G50" i="22"/>
  <c r="G49" i="22"/>
  <c r="G70" i="20"/>
  <c r="G69" i="20"/>
  <c r="G68" i="20"/>
  <c r="G67" i="20"/>
  <c r="G66" i="20"/>
  <c r="G65" i="20"/>
  <c r="G64" i="20"/>
  <c r="G63" i="20"/>
  <c r="G62" i="20"/>
  <c r="G61" i="20"/>
  <c r="G60" i="20"/>
  <c r="G59" i="20"/>
  <c r="G58" i="20"/>
  <c r="G57" i="20"/>
  <c r="G56" i="20"/>
  <c r="G55" i="20"/>
  <c r="G54" i="20"/>
  <c r="G53" i="20"/>
  <c r="G52" i="20"/>
  <c r="G51" i="20"/>
  <c r="G50" i="20"/>
  <c r="G49" i="20"/>
  <c r="G70" i="21"/>
  <c r="G69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3"/>
  <c r="G48" i="16"/>
  <c r="G48" i="17"/>
  <c r="G48" i="18"/>
  <c r="G48" i="22"/>
  <c r="G48" i="20"/>
  <c r="G48" i="21"/>
  <c r="G48" i="9"/>
  <c r="G48" i="19"/>
  <c r="G48" i="23"/>
  <c r="G48" i="14"/>
  <c r="G48" i="15"/>
  <c r="F68" i="13"/>
  <c r="F67" i="13"/>
  <c r="F66" i="13"/>
  <c r="F65" i="13"/>
  <c r="F64" i="13"/>
  <c r="F63" i="13"/>
  <c r="F62" i="13"/>
  <c r="F61" i="13"/>
  <c r="F59" i="13"/>
  <c r="F58" i="13"/>
  <c r="F57" i="13"/>
  <c r="F56" i="13"/>
  <c r="F55" i="13"/>
  <c r="F54" i="13"/>
  <c r="F53" i="13"/>
  <c r="F52" i="13"/>
  <c r="F51" i="13"/>
  <c r="F50" i="13"/>
  <c r="F49" i="13"/>
  <c r="F69" i="16"/>
  <c r="F68" i="16"/>
  <c r="F67" i="16"/>
  <c r="F66" i="16"/>
  <c r="F65" i="16"/>
  <c r="F64" i="16"/>
  <c r="F63" i="16"/>
  <c r="F62" i="16"/>
  <c r="F61" i="16"/>
  <c r="F59" i="16"/>
  <c r="F58" i="16"/>
  <c r="F57" i="16"/>
  <c r="F56" i="16"/>
  <c r="F55" i="16"/>
  <c r="F54" i="16"/>
  <c r="H54" i="16" s="1"/>
  <c r="F53" i="16"/>
  <c r="F52" i="16"/>
  <c r="F51" i="16"/>
  <c r="F50" i="16"/>
  <c r="F49" i="16"/>
  <c r="F69" i="17"/>
  <c r="F68" i="17"/>
  <c r="F67" i="17"/>
  <c r="F66" i="17"/>
  <c r="F65" i="17"/>
  <c r="F64" i="17"/>
  <c r="F63" i="17"/>
  <c r="F62" i="17"/>
  <c r="F61" i="17"/>
  <c r="F59" i="17"/>
  <c r="F58" i="17"/>
  <c r="F57" i="17"/>
  <c r="F56" i="17"/>
  <c r="F55" i="17"/>
  <c r="F54" i="17"/>
  <c r="H54" i="17" s="1"/>
  <c r="F53" i="17"/>
  <c r="H53" i="17" s="1"/>
  <c r="F52" i="17"/>
  <c r="F51" i="17"/>
  <c r="F50" i="17"/>
  <c r="F49" i="17"/>
  <c r="Y67" i="25"/>
  <c r="W66" i="25"/>
  <c r="AE65" i="25"/>
  <c r="Z63" i="25"/>
  <c r="AC58" i="25"/>
  <c r="AC57" i="25"/>
  <c r="Z55" i="25"/>
  <c r="AD53" i="25"/>
  <c r="R52" i="25"/>
  <c r="AA51" i="25"/>
  <c r="AA49" i="25"/>
  <c r="Q48" i="25"/>
  <c r="AC47" i="25"/>
  <c r="F68" i="18"/>
  <c r="F67" i="18"/>
  <c r="F66" i="18"/>
  <c r="F65" i="18"/>
  <c r="F64" i="18"/>
  <c r="F63" i="18"/>
  <c r="F62" i="18"/>
  <c r="F61" i="18"/>
  <c r="F59" i="18"/>
  <c r="F58" i="18"/>
  <c r="F57" i="18"/>
  <c r="F56" i="18"/>
  <c r="F55" i="18"/>
  <c r="F54" i="18"/>
  <c r="F53" i="18"/>
  <c r="F52" i="18"/>
  <c r="F51" i="18"/>
  <c r="F50" i="18"/>
  <c r="F49" i="18"/>
  <c r="F67" i="22"/>
  <c r="F66" i="22"/>
  <c r="F65" i="22"/>
  <c r="F64" i="22"/>
  <c r="F63" i="22"/>
  <c r="F62" i="22"/>
  <c r="F61" i="22"/>
  <c r="F59" i="22"/>
  <c r="F58" i="22"/>
  <c r="F57" i="22"/>
  <c r="F56" i="22"/>
  <c r="F55" i="22"/>
  <c r="F54" i="22"/>
  <c r="F53" i="22"/>
  <c r="F52" i="22"/>
  <c r="F51" i="22"/>
  <c r="F50" i="22"/>
  <c r="F49" i="22"/>
  <c r="F69" i="20"/>
  <c r="F68" i="20"/>
  <c r="F67" i="20"/>
  <c r="F66" i="20"/>
  <c r="F65" i="20"/>
  <c r="F64" i="20"/>
  <c r="F63" i="20"/>
  <c r="F62" i="20"/>
  <c r="F61" i="20"/>
  <c r="F59" i="20"/>
  <c r="F58" i="20"/>
  <c r="F57" i="20"/>
  <c r="F56" i="20"/>
  <c r="F55" i="20"/>
  <c r="F54" i="20"/>
  <c r="F53" i="20"/>
  <c r="F52" i="20"/>
  <c r="F51" i="20"/>
  <c r="F50" i="20"/>
  <c r="F49" i="20"/>
  <c r="F67" i="21"/>
  <c r="F66" i="21"/>
  <c r="F65" i="21"/>
  <c r="F64" i="21"/>
  <c r="F63" i="21"/>
  <c r="F62" i="21"/>
  <c r="F61" i="21"/>
  <c r="F59" i="21"/>
  <c r="F58" i="21"/>
  <c r="F57" i="21"/>
  <c r="F56" i="21"/>
  <c r="F55" i="21"/>
  <c r="F54" i="21"/>
  <c r="F53" i="21"/>
  <c r="F52" i="21"/>
  <c r="F51" i="21"/>
  <c r="F50" i="21"/>
  <c r="F49" i="21"/>
  <c r="F66" i="9"/>
  <c r="F65" i="9"/>
  <c r="F64" i="9"/>
  <c r="F63" i="9"/>
  <c r="F62" i="9"/>
  <c r="F61" i="9"/>
  <c r="F59" i="9"/>
  <c r="F58" i="9"/>
  <c r="F57" i="9"/>
  <c r="F56" i="9"/>
  <c r="F55" i="9"/>
  <c r="F54" i="9"/>
  <c r="F53" i="9"/>
  <c r="F52" i="9"/>
  <c r="F51" i="9"/>
  <c r="F50" i="9"/>
  <c r="F49" i="9"/>
  <c r="F66" i="19"/>
  <c r="F65" i="19"/>
  <c r="F64" i="19"/>
  <c r="F63" i="19"/>
  <c r="F62" i="19"/>
  <c r="F61" i="19"/>
  <c r="F59" i="19"/>
  <c r="F58" i="19"/>
  <c r="F57" i="19"/>
  <c r="F56" i="19"/>
  <c r="F55" i="19"/>
  <c r="F54" i="19"/>
  <c r="F53" i="19"/>
  <c r="F52" i="19"/>
  <c r="F51" i="19"/>
  <c r="F50" i="19"/>
  <c r="F49" i="19"/>
  <c r="F66" i="23"/>
  <c r="F65" i="23"/>
  <c r="F64" i="23"/>
  <c r="F63" i="23"/>
  <c r="F62" i="23"/>
  <c r="F61" i="23"/>
  <c r="F59" i="23"/>
  <c r="F58" i="23"/>
  <c r="F57" i="23"/>
  <c r="F56" i="23"/>
  <c r="F55" i="23"/>
  <c r="F54" i="23"/>
  <c r="F53" i="23"/>
  <c r="F52" i="23"/>
  <c r="F51" i="23"/>
  <c r="F50" i="23"/>
  <c r="F49" i="23"/>
  <c r="F69" i="14"/>
  <c r="F68" i="14"/>
  <c r="F67" i="14"/>
  <c r="F66" i="14"/>
  <c r="F65" i="14"/>
  <c r="F64" i="14"/>
  <c r="F63" i="14"/>
  <c r="F62" i="14"/>
  <c r="F61" i="14"/>
  <c r="F59" i="14"/>
  <c r="F58" i="14"/>
  <c r="F57" i="14"/>
  <c r="F56" i="14"/>
  <c r="F55" i="14"/>
  <c r="F54" i="14"/>
  <c r="F53" i="14"/>
  <c r="F52" i="14"/>
  <c r="F51" i="14"/>
  <c r="F50" i="14"/>
  <c r="F49" i="14"/>
  <c r="F69" i="15"/>
  <c r="F68" i="15"/>
  <c r="F67" i="15"/>
  <c r="F66" i="15"/>
  <c r="F65" i="15"/>
  <c r="F64" i="15"/>
  <c r="F63" i="15"/>
  <c r="F62" i="15"/>
  <c r="F61" i="15"/>
  <c r="F59" i="15"/>
  <c r="F58" i="15"/>
  <c r="F57" i="15"/>
  <c r="F56" i="15"/>
  <c r="F55" i="15"/>
  <c r="F54" i="15"/>
  <c r="F53" i="15"/>
  <c r="F52" i="15"/>
  <c r="F51" i="15"/>
  <c r="F50" i="15"/>
  <c r="F49" i="15"/>
  <c r="F48" i="13"/>
  <c r="F48" i="16"/>
  <c r="F48" i="17"/>
  <c r="F48" i="18"/>
  <c r="F48" i="22"/>
  <c r="F48" i="20"/>
  <c r="F48" i="21"/>
  <c r="F48" i="9"/>
  <c r="F48" i="19"/>
  <c r="F48" i="23"/>
  <c r="F48" i="14"/>
  <c r="F48" i="15"/>
  <c r="Q67" i="25"/>
  <c r="X63" i="25"/>
  <c r="P63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J62" i="25"/>
  <c r="X55" i="25"/>
  <c r="P55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N53" i="25"/>
  <c r="Y48" i="25"/>
  <c r="AA47" i="25"/>
  <c r="S47" i="25"/>
  <c r="K47" i="25"/>
  <c r="AE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J46" i="25"/>
  <c r="D7" i="8"/>
  <c r="Y10" i="7"/>
  <c r="Z10" i="7"/>
  <c r="AA10" i="7"/>
  <c r="I46" i="25"/>
  <c r="I54" i="25"/>
  <c r="I62" i="25"/>
  <c r="S49" i="25"/>
  <c r="U57" i="25"/>
  <c r="Z57" i="25"/>
  <c r="R57" i="25"/>
  <c r="J57" i="25"/>
  <c r="Y57" i="25"/>
  <c r="Q57" i="25"/>
  <c r="X57" i="25"/>
  <c r="P57" i="25"/>
  <c r="AE57" i="25"/>
  <c r="W57" i="25"/>
  <c r="O57" i="25"/>
  <c r="AD57" i="25"/>
  <c r="V57" i="25"/>
  <c r="N57" i="25"/>
  <c r="AB57" i="25"/>
  <c r="T57" i="25"/>
  <c r="L57" i="25"/>
  <c r="Z49" i="25"/>
  <c r="R49" i="25"/>
  <c r="J49" i="25"/>
  <c r="Y49" i="25"/>
  <c r="Q49" i="25"/>
  <c r="X49" i="25"/>
  <c r="P49" i="25"/>
  <c r="AE49" i="25"/>
  <c r="W49" i="25"/>
  <c r="O49" i="25"/>
  <c r="AD49" i="25"/>
  <c r="V49" i="25"/>
  <c r="N49" i="25"/>
  <c r="AB49" i="25"/>
  <c r="T49" i="25"/>
  <c r="L49" i="25"/>
  <c r="AB65" i="25"/>
  <c r="T65" i="25"/>
  <c r="L65" i="25"/>
  <c r="AA65" i="25"/>
  <c r="S65" i="25"/>
  <c r="K65" i="25"/>
  <c r="Z65" i="25"/>
  <c r="R65" i="25"/>
  <c r="J65" i="25"/>
  <c r="Y65" i="25"/>
  <c r="Q65" i="25"/>
  <c r="X65" i="25"/>
  <c r="P65" i="25"/>
  <c r="AD65" i="25"/>
  <c r="V65" i="25"/>
  <c r="N65" i="25"/>
  <c r="U49" i="25"/>
  <c r="AA57" i="25"/>
  <c r="O67" i="25"/>
  <c r="AC49" i="25"/>
  <c r="M65" i="25"/>
  <c r="W67" i="25"/>
  <c r="O65" i="25"/>
  <c r="AD67" i="25"/>
  <c r="V67" i="25"/>
  <c r="N67" i="25"/>
  <c r="AC67" i="25"/>
  <c r="U67" i="25"/>
  <c r="M67" i="25"/>
  <c r="AB67" i="25"/>
  <c r="T67" i="25"/>
  <c r="L67" i="25"/>
  <c r="AA67" i="25"/>
  <c r="S67" i="25"/>
  <c r="K67" i="25"/>
  <c r="Z67" i="25"/>
  <c r="R67" i="25"/>
  <c r="J67" i="25"/>
  <c r="X67" i="25"/>
  <c r="P67" i="25"/>
  <c r="K57" i="25"/>
  <c r="U65" i="25"/>
  <c r="AE67" i="25"/>
  <c r="K49" i="25"/>
  <c r="M57" i="25"/>
  <c r="W65" i="25"/>
  <c r="M49" i="25"/>
  <c r="S57" i="25"/>
  <c r="AC65" i="25"/>
  <c r="Z60" i="25"/>
  <c r="R60" i="25"/>
  <c r="J60" i="25"/>
  <c r="Y60" i="25"/>
  <c r="Q60" i="25"/>
  <c r="X60" i="25"/>
  <c r="P60" i="25"/>
  <c r="AE60" i="25"/>
  <c r="W60" i="25"/>
  <c r="O60" i="25"/>
  <c r="AD60" i="25"/>
  <c r="V60" i="25"/>
  <c r="N60" i="25"/>
  <c r="AB60" i="25"/>
  <c r="T60" i="25"/>
  <c r="L60" i="25"/>
  <c r="AA60" i="25"/>
  <c r="S60" i="25"/>
  <c r="K60" i="25"/>
  <c r="Z52" i="25"/>
  <c r="U60" i="25"/>
  <c r="M60" i="25"/>
  <c r="AC60" i="25"/>
  <c r="J52" i="25"/>
  <c r="AE52" i="25"/>
  <c r="W52" i="25"/>
  <c r="O52" i="25"/>
  <c r="AD52" i="25"/>
  <c r="V52" i="25"/>
  <c r="N52" i="25"/>
  <c r="AC52" i="25"/>
  <c r="U52" i="25"/>
  <c r="M52" i="25"/>
  <c r="AB52" i="25"/>
  <c r="T52" i="25"/>
  <c r="L52" i="25"/>
  <c r="AA52" i="25"/>
  <c r="S52" i="25"/>
  <c r="K52" i="25"/>
  <c r="Y52" i="25"/>
  <c r="Q52" i="25"/>
  <c r="X52" i="25"/>
  <c r="P52" i="25"/>
  <c r="N47" i="25"/>
  <c r="V47" i="25"/>
  <c r="AD47" i="25"/>
  <c r="K55" i="25"/>
  <c r="S55" i="25"/>
  <c r="AA55" i="25"/>
  <c r="K63" i="25"/>
  <c r="S63" i="25"/>
  <c r="AA63" i="25"/>
  <c r="O47" i="25"/>
  <c r="W47" i="25"/>
  <c r="AE47" i="25"/>
  <c r="L55" i="25"/>
  <c r="T55" i="25"/>
  <c r="AB55" i="25"/>
  <c r="L63" i="25"/>
  <c r="T63" i="25"/>
  <c r="AB63" i="25"/>
  <c r="P47" i="25"/>
  <c r="X47" i="25"/>
  <c r="M55" i="25"/>
  <c r="U55" i="25"/>
  <c r="AC55" i="25"/>
  <c r="M63" i="25"/>
  <c r="U63" i="25"/>
  <c r="AC63" i="25"/>
  <c r="Q47" i="25"/>
  <c r="Y47" i="25"/>
  <c r="N55" i="25"/>
  <c r="V55" i="25"/>
  <c r="AD55" i="25"/>
  <c r="N63" i="25"/>
  <c r="V63" i="25"/>
  <c r="AD63" i="25"/>
  <c r="J47" i="25"/>
  <c r="R47" i="25"/>
  <c r="Z47" i="25"/>
  <c r="O55" i="25"/>
  <c r="W55" i="25"/>
  <c r="AE55" i="25"/>
  <c r="O63" i="25"/>
  <c r="W63" i="25"/>
  <c r="AE63" i="25"/>
  <c r="L47" i="25"/>
  <c r="T47" i="25"/>
  <c r="AB47" i="25"/>
  <c r="Q55" i="25"/>
  <c r="Y55" i="25"/>
  <c r="Q63" i="25"/>
  <c r="Y63" i="25"/>
  <c r="M47" i="25"/>
  <c r="U47" i="25"/>
  <c r="J55" i="25"/>
  <c r="R55" i="25"/>
  <c r="J63" i="25"/>
  <c r="R63" i="25"/>
  <c r="M58" i="25"/>
  <c r="AB50" i="25"/>
  <c r="T50" i="25"/>
  <c r="L50" i="25"/>
  <c r="AA50" i="25"/>
  <c r="S50" i="25"/>
  <c r="K50" i="25"/>
  <c r="Z50" i="25"/>
  <c r="R50" i="25"/>
  <c r="J50" i="25"/>
  <c r="Y50" i="25"/>
  <c r="Q50" i="25"/>
  <c r="X50" i="25"/>
  <c r="P50" i="25"/>
  <c r="AE50" i="25"/>
  <c r="W50" i="25"/>
  <c r="O50" i="25"/>
  <c r="AD50" i="25"/>
  <c r="V50" i="25"/>
  <c r="N50" i="25"/>
  <c r="U58" i="25"/>
  <c r="M50" i="25"/>
  <c r="O66" i="25"/>
  <c r="U50" i="25"/>
  <c r="AD66" i="25"/>
  <c r="V66" i="25"/>
  <c r="N66" i="25"/>
  <c r="AC66" i="25"/>
  <c r="U66" i="25"/>
  <c r="M66" i="25"/>
  <c r="AB66" i="25"/>
  <c r="T66" i="25"/>
  <c r="L66" i="25"/>
  <c r="AA66" i="25"/>
  <c r="S66" i="25"/>
  <c r="K66" i="25"/>
  <c r="Z66" i="25"/>
  <c r="R66" i="25"/>
  <c r="J66" i="25"/>
  <c r="Y66" i="25"/>
  <c r="Q66" i="25"/>
  <c r="X66" i="25"/>
  <c r="P66" i="25"/>
  <c r="AC50" i="25"/>
  <c r="AE66" i="25"/>
  <c r="AB58" i="25"/>
  <c r="T58" i="25"/>
  <c r="L58" i="25"/>
  <c r="AA58" i="25"/>
  <c r="S58" i="25"/>
  <c r="K58" i="25"/>
  <c r="Z58" i="25"/>
  <c r="R58" i="25"/>
  <c r="J58" i="25"/>
  <c r="Y58" i="25"/>
  <c r="Q58" i="25"/>
  <c r="X58" i="25"/>
  <c r="P58" i="25"/>
  <c r="AE58" i="25"/>
  <c r="W58" i="25"/>
  <c r="O58" i="25"/>
  <c r="AD58" i="25"/>
  <c r="V58" i="25"/>
  <c r="N58" i="25"/>
  <c r="Z48" i="25"/>
  <c r="R48" i="25"/>
  <c r="J48" i="25"/>
  <c r="X48" i="25"/>
  <c r="P48" i="25"/>
  <c r="AE48" i="25"/>
  <c r="W48" i="25"/>
  <c r="O48" i="25"/>
  <c r="AD48" i="25"/>
  <c r="V48" i="25"/>
  <c r="N48" i="25"/>
  <c r="AC48" i="25"/>
  <c r="U48" i="25"/>
  <c r="M48" i="25"/>
  <c r="AB48" i="25"/>
  <c r="T48" i="25"/>
  <c r="L48" i="25"/>
  <c r="AA48" i="25"/>
  <c r="S48" i="25"/>
  <c r="K48" i="25"/>
  <c r="AB56" i="25"/>
  <c r="T56" i="25"/>
  <c r="L56" i="25"/>
  <c r="AA56" i="25"/>
  <c r="S56" i="25"/>
  <c r="K56" i="25"/>
  <c r="Z56" i="25"/>
  <c r="R56" i="25"/>
  <c r="J56" i="25"/>
  <c r="Y56" i="25"/>
  <c r="Q56" i="25"/>
  <c r="X56" i="25"/>
  <c r="P56" i="25"/>
  <c r="AE56" i="25"/>
  <c r="W56" i="25"/>
  <c r="O56" i="25"/>
  <c r="AD56" i="25"/>
  <c r="V56" i="25"/>
  <c r="N56" i="25"/>
  <c r="AC56" i="25"/>
  <c r="U56" i="25"/>
  <c r="M56" i="25"/>
  <c r="X64" i="25"/>
  <c r="P64" i="25"/>
  <c r="AE64" i="25"/>
  <c r="W64" i="25"/>
  <c r="O64" i="25"/>
  <c r="AD64" i="25"/>
  <c r="V64" i="25"/>
  <c r="N64" i="25"/>
  <c r="AC64" i="25"/>
  <c r="U64" i="25"/>
  <c r="M64" i="25"/>
  <c r="AB64" i="25"/>
  <c r="T64" i="25"/>
  <c r="L64" i="25"/>
  <c r="AA64" i="25"/>
  <c r="S64" i="25"/>
  <c r="K64" i="25"/>
  <c r="Z64" i="25"/>
  <c r="R64" i="25"/>
  <c r="J64" i="25"/>
  <c r="Y64" i="25"/>
  <c r="Q64" i="25"/>
  <c r="Z51" i="25"/>
  <c r="R51" i="25"/>
  <c r="J51" i="25"/>
  <c r="Y51" i="25"/>
  <c r="Q51" i="25"/>
  <c r="X51" i="25"/>
  <c r="P51" i="25"/>
  <c r="AE51" i="25"/>
  <c r="W51" i="25"/>
  <c r="O51" i="25"/>
  <c r="AD51" i="25"/>
  <c r="V51" i="25"/>
  <c r="N51" i="25"/>
  <c r="AC51" i="25"/>
  <c r="U51" i="25"/>
  <c r="M51" i="25"/>
  <c r="AB51" i="25"/>
  <c r="T51" i="25"/>
  <c r="L51" i="25"/>
  <c r="AE59" i="25"/>
  <c r="W59" i="25"/>
  <c r="O59" i="25"/>
  <c r="AD59" i="25"/>
  <c r="V59" i="25"/>
  <c r="N59" i="25"/>
  <c r="AC59" i="25"/>
  <c r="U59" i="25"/>
  <c r="M59" i="25"/>
  <c r="AB59" i="25"/>
  <c r="T59" i="25"/>
  <c r="L59" i="25"/>
  <c r="AA59" i="25"/>
  <c r="S59" i="25"/>
  <c r="K59" i="25"/>
  <c r="Z59" i="25"/>
  <c r="R59" i="25"/>
  <c r="J59" i="25"/>
  <c r="Y59" i="25"/>
  <c r="Q59" i="25"/>
  <c r="K51" i="25"/>
  <c r="P59" i="25"/>
  <c r="S51" i="25"/>
  <c r="X59" i="25"/>
  <c r="R44" i="25"/>
  <c r="V53" i="25"/>
  <c r="AC45" i="25"/>
  <c r="U45" i="25"/>
  <c r="M45" i="25"/>
  <c r="AB45" i="25"/>
  <c r="T45" i="25"/>
  <c r="L45" i="25"/>
  <c r="AA45" i="25"/>
  <c r="S45" i="25"/>
  <c r="K45" i="25"/>
  <c r="Z45" i="25"/>
  <c r="R45" i="25"/>
  <c r="J45" i="25"/>
  <c r="Y45" i="25"/>
  <c r="Q45" i="25"/>
  <c r="X45" i="25"/>
  <c r="P45" i="25"/>
  <c r="AE45" i="25"/>
  <c r="W45" i="25"/>
  <c r="O45" i="25"/>
  <c r="AC61" i="25"/>
  <c r="U61" i="25"/>
  <c r="M61" i="25"/>
  <c r="AB61" i="25"/>
  <c r="T61" i="25"/>
  <c r="L61" i="25"/>
  <c r="AA61" i="25"/>
  <c r="S61" i="25"/>
  <c r="K61" i="25"/>
  <c r="Z61" i="25"/>
  <c r="R61" i="25"/>
  <c r="J61" i="25"/>
  <c r="I61" i="25"/>
  <c r="Y61" i="25"/>
  <c r="Q61" i="25"/>
  <c r="X61" i="25"/>
  <c r="P61" i="25"/>
  <c r="AE61" i="25"/>
  <c r="W61" i="25"/>
  <c r="O61" i="25"/>
  <c r="AC53" i="25"/>
  <c r="U53" i="25"/>
  <c r="M53" i="25"/>
  <c r="AB53" i="25"/>
  <c r="T53" i="25"/>
  <c r="L53" i="25"/>
  <c r="AA53" i="25"/>
  <c r="S53" i="25"/>
  <c r="K53" i="25"/>
  <c r="Z53" i="25"/>
  <c r="R53" i="25"/>
  <c r="J53" i="25"/>
  <c r="Y53" i="25"/>
  <c r="Q53" i="25"/>
  <c r="X53" i="25"/>
  <c r="P53" i="25"/>
  <c r="AE53" i="25"/>
  <c r="W53" i="25"/>
  <c r="O53" i="25"/>
  <c r="N45" i="25"/>
  <c r="V45" i="25"/>
  <c r="AD45" i="25"/>
  <c r="N61" i="25"/>
  <c r="V61" i="25"/>
  <c r="AD6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I53" i="25"/>
  <c r="I64" i="25"/>
  <c r="I58" i="25"/>
  <c r="I65" i="25"/>
  <c r="I49" i="25"/>
  <c r="I60" i="25"/>
  <c r="I45" i="25"/>
  <c r="I56" i="25"/>
  <c r="I55" i="25"/>
  <c r="I47" i="25"/>
  <c r="I57" i="25"/>
  <c r="I66" i="25"/>
  <c r="I52" i="25"/>
  <c r="I63" i="25"/>
  <c r="I67" i="25"/>
  <c r="I48" i="25"/>
  <c r="I50" i="25"/>
  <c r="I51" i="25"/>
  <c r="I59" i="25"/>
  <c r="R68" i="25"/>
  <c r="AA44" i="25"/>
  <c r="AA68" i="25"/>
  <c r="AD44" i="25"/>
  <c r="AD68" i="25"/>
  <c r="V44" i="25"/>
  <c r="V68" i="25"/>
  <c r="AB44" i="25"/>
  <c r="AB68" i="25"/>
  <c r="N44" i="25"/>
  <c r="N68" i="25"/>
  <c r="O44" i="25"/>
  <c r="O68" i="25"/>
  <c r="W44" i="25"/>
  <c r="W68" i="25"/>
  <c r="T44" i="25"/>
  <c r="T68" i="25"/>
  <c r="Z44" i="25"/>
  <c r="Z68" i="25"/>
  <c r="S44" i="25"/>
  <c r="S68" i="25"/>
  <c r="AE44" i="25"/>
  <c r="AE68" i="25"/>
  <c r="Y44" i="25"/>
  <c r="Y68" i="25"/>
  <c r="X44" i="25"/>
  <c r="X68" i="25"/>
  <c r="U44" i="25"/>
  <c r="U68" i="25"/>
  <c r="Q44" i="25"/>
  <c r="Q68" i="25"/>
  <c r="P44" i="25"/>
  <c r="P68" i="25"/>
  <c r="M44" i="25"/>
  <c r="M68" i="25"/>
  <c r="AC44" i="25"/>
  <c r="AC68" i="25"/>
  <c r="L44" i="25"/>
  <c r="L68" i="25"/>
  <c r="K44" i="25"/>
  <c r="K68" i="25"/>
  <c r="B45" i="14"/>
  <c r="B45" i="15"/>
  <c r="B45" i="16"/>
  <c r="B45" i="17"/>
  <c r="B41" i="25"/>
  <c r="B45" i="21"/>
  <c r="B45" i="9"/>
  <c r="B45" i="18"/>
  <c r="B45" i="19"/>
  <c r="B45" i="22"/>
  <c r="B45" i="23"/>
  <c r="B45" i="20"/>
  <c r="B45" i="13"/>
  <c r="A27" i="25"/>
  <c r="A28" i="25"/>
  <c r="A29" i="25"/>
  <c r="A30" i="25"/>
  <c r="A26" i="25"/>
  <c r="D358" i="8"/>
  <c r="O47" i="22"/>
  <c r="P47" i="22"/>
  <c r="R47" i="22"/>
  <c r="T8" i="22"/>
  <c r="W47" i="22"/>
  <c r="Z47" i="22"/>
  <c r="B11" i="22"/>
  <c r="E48" i="22" s="1"/>
  <c r="B12" i="22"/>
  <c r="E49" i="22" s="1"/>
  <c r="B13" i="22"/>
  <c r="E50" i="22" s="1"/>
  <c r="B14" i="22"/>
  <c r="E51" i="22" s="1"/>
  <c r="B15" i="22"/>
  <c r="E52" i="22" s="1"/>
  <c r="B16" i="22"/>
  <c r="E53" i="22" s="1"/>
  <c r="B17" i="22"/>
  <c r="E54" i="22" s="1"/>
  <c r="B18" i="22"/>
  <c r="E55" i="22" s="1"/>
  <c r="B19" i="22"/>
  <c r="E56" i="22" s="1"/>
  <c r="B20" i="22"/>
  <c r="E57" i="22" s="1"/>
  <c r="B21" i="22"/>
  <c r="E58" i="22" s="1"/>
  <c r="B22" i="22"/>
  <c r="E59" i="22" s="1"/>
  <c r="B23" i="22"/>
  <c r="E60" i="22" s="1"/>
  <c r="B24" i="22"/>
  <c r="E61" i="22" s="1"/>
  <c r="B25" i="22"/>
  <c r="E62" i="22" s="1"/>
  <c r="B26" i="22"/>
  <c r="E63" i="22" s="1"/>
  <c r="B27" i="22"/>
  <c r="E64" i="22" s="1"/>
  <c r="B28" i="22"/>
  <c r="E65" i="22" s="1"/>
  <c r="B29" i="22"/>
  <c r="E66" i="22" s="1"/>
  <c r="B30" i="22"/>
  <c r="E67" i="22" s="1"/>
  <c r="J6" i="1"/>
  <c r="K6" i="1" s="1"/>
  <c r="A12" i="1"/>
  <c r="A17" i="1"/>
  <c r="A7" i="1"/>
  <c r="A14" i="1"/>
  <c r="A18" i="1"/>
  <c r="A10" i="1"/>
  <c r="A16" i="1"/>
  <c r="A8" i="1"/>
  <c r="A9" i="1"/>
  <c r="A11" i="1"/>
  <c r="A13" i="1"/>
  <c r="A15" i="1"/>
  <c r="E68" i="25"/>
  <c r="B30" i="25"/>
  <c r="E63" i="25" s="1"/>
  <c r="B29" i="25"/>
  <c r="E62" i="25" s="1"/>
  <c r="B28" i="25"/>
  <c r="E61" i="25" s="1"/>
  <c r="B27" i="25"/>
  <c r="E60" i="25" s="1"/>
  <c r="B26" i="25"/>
  <c r="E59" i="25" s="1"/>
  <c r="B25" i="25"/>
  <c r="E58" i="25" s="1"/>
  <c r="B24" i="25"/>
  <c r="E57" i="25" s="1"/>
  <c r="B23" i="25"/>
  <c r="E56" i="25" s="1"/>
  <c r="B22" i="25"/>
  <c r="E55" i="25"/>
  <c r="B21" i="25"/>
  <c r="E54" i="25" s="1"/>
  <c r="B20" i="25"/>
  <c r="E53" i="25" s="1"/>
  <c r="B19" i="25"/>
  <c r="E52" i="25" s="1"/>
  <c r="B18" i="25"/>
  <c r="E51" i="25" s="1"/>
  <c r="B17" i="25"/>
  <c r="E50" i="25"/>
  <c r="B16" i="25"/>
  <c r="E49" i="25" s="1"/>
  <c r="B15" i="25"/>
  <c r="E48" i="25" s="1"/>
  <c r="B14" i="25"/>
  <c r="E47" i="25" s="1"/>
  <c r="B13" i="25"/>
  <c r="E46" i="25" s="1"/>
  <c r="B12" i="25"/>
  <c r="E45" i="25"/>
  <c r="B11" i="25"/>
  <c r="E44" i="25" s="1"/>
  <c r="AE10" i="25"/>
  <c r="AE43" i="25" s="1"/>
  <c r="AD10" i="25"/>
  <c r="AD43" i="25"/>
  <c r="AC10" i="25"/>
  <c r="AC43" i="25"/>
  <c r="AB10" i="25"/>
  <c r="AB43" i="25"/>
  <c r="AA10" i="25"/>
  <c r="AA43" i="25"/>
  <c r="Z10" i="25"/>
  <c r="Z43" i="25" s="1"/>
  <c r="Y10" i="25"/>
  <c r="Y43" i="25" s="1"/>
  <c r="X10" i="25"/>
  <c r="X43" i="25"/>
  <c r="W10" i="25"/>
  <c r="W43" i="25"/>
  <c r="V10" i="25"/>
  <c r="V43" i="25" s="1"/>
  <c r="U10" i="25"/>
  <c r="U43" i="25" s="1"/>
  <c r="T10" i="25"/>
  <c r="T43" i="25" s="1"/>
  <c r="S10" i="25"/>
  <c r="S43" i="25"/>
  <c r="R10" i="25"/>
  <c r="R43" i="25" s="1"/>
  <c r="Q10" i="25"/>
  <c r="Q43" i="25" s="1"/>
  <c r="P10" i="25"/>
  <c r="P43" i="25"/>
  <c r="O10" i="25"/>
  <c r="O43" i="25" s="1"/>
  <c r="N10" i="25"/>
  <c r="N43" i="25" s="1"/>
  <c r="M10" i="25"/>
  <c r="M43" i="25" s="1"/>
  <c r="L10" i="25"/>
  <c r="L43" i="25" s="1"/>
  <c r="K10" i="25"/>
  <c r="K43" i="25" s="1"/>
  <c r="J10" i="25"/>
  <c r="J43" i="25"/>
  <c r="H35" i="25"/>
  <c r="Q35" i="25"/>
  <c r="P35" i="25"/>
  <c r="S35" i="25"/>
  <c r="X35" i="25"/>
  <c r="U35" i="25"/>
  <c r="AC35" i="25"/>
  <c r="W35" i="25"/>
  <c r="R35" i="25"/>
  <c r="Z35" i="25"/>
  <c r="AE35" i="25"/>
  <c r="Y35" i="25"/>
  <c r="O35" i="25"/>
  <c r="AA35" i="25"/>
  <c r="K35" i="25"/>
  <c r="M35" i="25"/>
  <c r="AD35" i="25"/>
  <c r="T35" i="25"/>
  <c r="V35" i="25"/>
  <c r="N35" i="25"/>
  <c r="AB35" i="25"/>
  <c r="L35" i="25"/>
  <c r="E76" i="23"/>
  <c r="B30" i="23"/>
  <c r="E67" i="23" s="1"/>
  <c r="B29" i="23"/>
  <c r="E66" i="23" s="1"/>
  <c r="B28" i="23"/>
  <c r="E65" i="23" s="1"/>
  <c r="B27" i="23"/>
  <c r="E64" i="23" s="1"/>
  <c r="B26" i="23"/>
  <c r="E63" i="23" s="1"/>
  <c r="B25" i="23"/>
  <c r="E62" i="23" s="1"/>
  <c r="B24" i="23"/>
  <c r="E61" i="23" s="1"/>
  <c r="B23" i="23"/>
  <c r="E60" i="23" s="1"/>
  <c r="B22" i="23"/>
  <c r="E59" i="23" s="1"/>
  <c r="B21" i="23"/>
  <c r="E58" i="23" s="1"/>
  <c r="B20" i="23"/>
  <c r="E57" i="23" s="1"/>
  <c r="B19" i="23"/>
  <c r="E56" i="23" s="1"/>
  <c r="B18" i="23"/>
  <c r="E55" i="23" s="1"/>
  <c r="B17" i="23"/>
  <c r="E54" i="23" s="1"/>
  <c r="B16" i="23"/>
  <c r="E53" i="23" s="1"/>
  <c r="B15" i="23"/>
  <c r="E52" i="23" s="1"/>
  <c r="B14" i="23"/>
  <c r="E51" i="23" s="1"/>
  <c r="B13" i="23"/>
  <c r="E50" i="23" s="1"/>
  <c r="B12" i="23"/>
  <c r="E49" i="23" s="1"/>
  <c r="B11" i="23"/>
  <c r="E48" i="23" s="1"/>
  <c r="AD47" i="23"/>
  <c r="AC8" i="23"/>
  <c r="Z8" i="23"/>
  <c r="W47" i="23"/>
  <c r="V47" i="23"/>
  <c r="U47" i="23"/>
  <c r="U8" i="23"/>
  <c r="S47" i="23"/>
  <c r="R8" i="23"/>
  <c r="Q47" i="23"/>
  <c r="O47" i="23"/>
  <c r="L47" i="23"/>
  <c r="K47" i="23"/>
  <c r="E76" i="22"/>
  <c r="E76" i="21"/>
  <c r="B30" i="21"/>
  <c r="E67" i="21" s="1"/>
  <c r="B29" i="21"/>
  <c r="E66" i="21" s="1"/>
  <c r="B28" i="21"/>
  <c r="E65" i="21" s="1"/>
  <c r="B27" i="21"/>
  <c r="E64" i="21" s="1"/>
  <c r="B26" i="21"/>
  <c r="E63" i="21" s="1"/>
  <c r="B25" i="21"/>
  <c r="E62" i="21" s="1"/>
  <c r="B24" i="21"/>
  <c r="E61" i="21" s="1"/>
  <c r="B23" i="21"/>
  <c r="E60" i="21" s="1"/>
  <c r="B22" i="21"/>
  <c r="E59" i="21" s="1"/>
  <c r="B21" i="21"/>
  <c r="E58" i="21" s="1"/>
  <c r="B20" i="21"/>
  <c r="E57" i="21" s="1"/>
  <c r="B19" i="21"/>
  <c r="E56" i="21" s="1"/>
  <c r="B18" i="21"/>
  <c r="E55" i="21" s="1"/>
  <c r="B17" i="21"/>
  <c r="E54" i="21" s="1"/>
  <c r="B16" i="21"/>
  <c r="E53" i="21" s="1"/>
  <c r="B15" i="21"/>
  <c r="E52" i="21" s="1"/>
  <c r="B14" i="21"/>
  <c r="E51" i="21" s="1"/>
  <c r="B13" i="21"/>
  <c r="E50" i="21" s="1"/>
  <c r="B12" i="21"/>
  <c r="E49" i="21" s="1"/>
  <c r="B11" i="21"/>
  <c r="E48" i="21" s="1"/>
  <c r="AC47" i="21"/>
  <c r="AB8" i="21"/>
  <c r="AA47" i="21"/>
  <c r="V47" i="21"/>
  <c r="U47" i="21"/>
  <c r="T8" i="21"/>
  <c r="S47" i="21"/>
  <c r="R8" i="21"/>
  <c r="N47" i="21"/>
  <c r="L47" i="21"/>
  <c r="E76" i="20"/>
  <c r="B30" i="20"/>
  <c r="E67" i="20" s="1"/>
  <c r="B29" i="20"/>
  <c r="E66" i="20" s="1"/>
  <c r="B28" i="20"/>
  <c r="E65" i="20" s="1"/>
  <c r="B27" i="20"/>
  <c r="E64" i="20" s="1"/>
  <c r="B26" i="20"/>
  <c r="E63" i="20" s="1"/>
  <c r="B25" i="20"/>
  <c r="E62" i="20" s="1"/>
  <c r="B24" i="20"/>
  <c r="E61" i="20" s="1"/>
  <c r="B23" i="20"/>
  <c r="E60" i="20" s="1"/>
  <c r="B22" i="20"/>
  <c r="E59" i="20" s="1"/>
  <c r="B21" i="20"/>
  <c r="E58" i="20" s="1"/>
  <c r="B20" i="20"/>
  <c r="E57" i="20" s="1"/>
  <c r="B19" i="20"/>
  <c r="E56" i="20" s="1"/>
  <c r="B18" i="20"/>
  <c r="E55" i="20" s="1"/>
  <c r="B17" i="20"/>
  <c r="E54" i="20" s="1"/>
  <c r="B16" i="20"/>
  <c r="E53" i="20" s="1"/>
  <c r="B15" i="20"/>
  <c r="E52" i="20" s="1"/>
  <c r="B14" i="20"/>
  <c r="E51" i="20" s="1"/>
  <c r="B13" i="20"/>
  <c r="E50" i="20" s="1"/>
  <c r="B12" i="20"/>
  <c r="E49" i="20" s="1"/>
  <c r="B11" i="20"/>
  <c r="E48" i="20" s="1"/>
  <c r="AD47" i="20"/>
  <c r="AA8" i="20"/>
  <c r="Z47" i="20"/>
  <c r="U47" i="20"/>
  <c r="T47" i="20"/>
  <c r="S47" i="20"/>
  <c r="P47" i="20"/>
  <c r="E76" i="19"/>
  <c r="B30" i="19"/>
  <c r="E67" i="19" s="1"/>
  <c r="B29" i="19"/>
  <c r="E66" i="19" s="1"/>
  <c r="B28" i="19"/>
  <c r="E65" i="19" s="1"/>
  <c r="B27" i="19"/>
  <c r="E64" i="19" s="1"/>
  <c r="B26" i="19"/>
  <c r="E63" i="19" s="1"/>
  <c r="B25" i="19"/>
  <c r="E62" i="19" s="1"/>
  <c r="B24" i="19"/>
  <c r="E61" i="19" s="1"/>
  <c r="B23" i="19"/>
  <c r="E60" i="19" s="1"/>
  <c r="B22" i="19"/>
  <c r="E59" i="19" s="1"/>
  <c r="B21" i="19"/>
  <c r="E58" i="19" s="1"/>
  <c r="B20" i="19"/>
  <c r="E57" i="19" s="1"/>
  <c r="B19" i="19"/>
  <c r="E56" i="19" s="1"/>
  <c r="B18" i="19"/>
  <c r="E55" i="19" s="1"/>
  <c r="B17" i="19"/>
  <c r="E54" i="19" s="1"/>
  <c r="B16" i="19"/>
  <c r="E53" i="19" s="1"/>
  <c r="B15" i="19"/>
  <c r="E52" i="19" s="1"/>
  <c r="B14" i="19"/>
  <c r="E51" i="19" s="1"/>
  <c r="B13" i="19"/>
  <c r="E50" i="19" s="1"/>
  <c r="B12" i="19"/>
  <c r="E49" i="19" s="1"/>
  <c r="B11" i="19"/>
  <c r="E48" i="19" s="1"/>
  <c r="AD8" i="19"/>
  <c r="AC47" i="19"/>
  <c r="AB47" i="19"/>
  <c r="AB8" i="19"/>
  <c r="Z47" i="19"/>
  <c r="W47" i="19"/>
  <c r="U47" i="19"/>
  <c r="E76" i="18"/>
  <c r="B30" i="18"/>
  <c r="E67" i="18" s="1"/>
  <c r="B29" i="18"/>
  <c r="E66" i="18" s="1"/>
  <c r="B28" i="18"/>
  <c r="E65" i="18" s="1"/>
  <c r="B27" i="18"/>
  <c r="E64" i="18" s="1"/>
  <c r="B26" i="18"/>
  <c r="E63" i="18" s="1"/>
  <c r="B25" i="18"/>
  <c r="E62" i="18" s="1"/>
  <c r="B24" i="18"/>
  <c r="E61" i="18" s="1"/>
  <c r="B23" i="18"/>
  <c r="E60" i="18" s="1"/>
  <c r="B22" i="18"/>
  <c r="E59" i="18" s="1"/>
  <c r="B21" i="18"/>
  <c r="E58" i="18" s="1"/>
  <c r="B20" i="18"/>
  <c r="E57" i="18" s="1"/>
  <c r="B19" i="18"/>
  <c r="E56" i="18" s="1"/>
  <c r="B18" i="18"/>
  <c r="E55" i="18" s="1"/>
  <c r="B17" i="18"/>
  <c r="E54" i="18" s="1"/>
  <c r="B16" i="18"/>
  <c r="E53" i="18" s="1"/>
  <c r="B15" i="18"/>
  <c r="E52" i="18" s="1"/>
  <c r="B14" i="18"/>
  <c r="E51" i="18" s="1"/>
  <c r="B13" i="18"/>
  <c r="E50" i="18" s="1"/>
  <c r="B12" i="18"/>
  <c r="E49" i="18" s="1"/>
  <c r="B11" i="18"/>
  <c r="E48" i="18" s="1"/>
  <c r="AC8" i="18"/>
  <c r="AB47" i="18"/>
  <c r="Y47" i="18"/>
  <c r="Y8" i="18"/>
  <c r="X47" i="18"/>
  <c r="U47" i="18"/>
  <c r="R47" i="18"/>
  <c r="Q8" i="18"/>
  <c r="L8" i="18"/>
  <c r="K47" i="18"/>
  <c r="E76" i="17"/>
  <c r="B30" i="17"/>
  <c r="E67" i="17" s="1"/>
  <c r="B29" i="17"/>
  <c r="E66" i="17" s="1"/>
  <c r="B28" i="17"/>
  <c r="E65" i="17" s="1"/>
  <c r="B27" i="17"/>
  <c r="E64" i="17" s="1"/>
  <c r="B26" i="17"/>
  <c r="E63" i="17" s="1"/>
  <c r="B25" i="17"/>
  <c r="E62" i="17" s="1"/>
  <c r="B24" i="17"/>
  <c r="E61" i="17" s="1"/>
  <c r="B23" i="17"/>
  <c r="E60" i="17" s="1"/>
  <c r="B22" i="17"/>
  <c r="E59" i="17" s="1"/>
  <c r="B21" i="17"/>
  <c r="E58" i="17" s="1"/>
  <c r="B20" i="17"/>
  <c r="E57" i="17" s="1"/>
  <c r="B19" i="17"/>
  <c r="E56" i="17" s="1"/>
  <c r="B18" i="17"/>
  <c r="E55" i="17" s="1"/>
  <c r="B17" i="17"/>
  <c r="E54" i="17" s="1"/>
  <c r="B16" i="17"/>
  <c r="E53" i="17" s="1"/>
  <c r="B15" i="17"/>
  <c r="E52" i="17" s="1"/>
  <c r="B14" i="17"/>
  <c r="E51" i="17" s="1"/>
  <c r="B13" i="17"/>
  <c r="E50" i="17" s="1"/>
  <c r="B12" i="17"/>
  <c r="E49" i="17" s="1"/>
  <c r="B11" i="17"/>
  <c r="E48" i="17" s="1"/>
  <c r="AA47" i="17"/>
  <c r="W47" i="17"/>
  <c r="R47" i="17"/>
  <c r="R8" i="17"/>
  <c r="N8" i="17"/>
  <c r="M47" i="17"/>
  <c r="L47" i="17"/>
  <c r="E76" i="16"/>
  <c r="B30" i="16"/>
  <c r="E67" i="16" s="1"/>
  <c r="B29" i="16"/>
  <c r="E66" i="16" s="1"/>
  <c r="B28" i="16"/>
  <c r="E65" i="16" s="1"/>
  <c r="B27" i="16"/>
  <c r="E64" i="16" s="1"/>
  <c r="B26" i="16"/>
  <c r="E63" i="16" s="1"/>
  <c r="B25" i="16"/>
  <c r="E62" i="16" s="1"/>
  <c r="B24" i="16"/>
  <c r="E61" i="16" s="1"/>
  <c r="B23" i="16"/>
  <c r="E60" i="16" s="1"/>
  <c r="B22" i="16"/>
  <c r="E59" i="16" s="1"/>
  <c r="B21" i="16"/>
  <c r="E58" i="16" s="1"/>
  <c r="B20" i="16"/>
  <c r="E57" i="16" s="1"/>
  <c r="B19" i="16"/>
  <c r="E56" i="16" s="1"/>
  <c r="B18" i="16"/>
  <c r="E55" i="16" s="1"/>
  <c r="B17" i="16"/>
  <c r="E54" i="16" s="1"/>
  <c r="B16" i="16"/>
  <c r="E53" i="16" s="1"/>
  <c r="B15" i="16"/>
  <c r="E52" i="16" s="1"/>
  <c r="B14" i="16"/>
  <c r="E51" i="16" s="1"/>
  <c r="B13" i="16"/>
  <c r="E50" i="16" s="1"/>
  <c r="B12" i="16"/>
  <c r="E49" i="16" s="1"/>
  <c r="B11" i="16"/>
  <c r="E48" i="16" s="1"/>
  <c r="AC47" i="16"/>
  <c r="Z47" i="16"/>
  <c r="Z8" i="16"/>
  <c r="T47" i="16"/>
  <c r="L47" i="16"/>
  <c r="K47" i="16"/>
  <c r="K8" i="16"/>
  <c r="J47" i="16"/>
  <c r="E76" i="15"/>
  <c r="B30" i="15"/>
  <c r="E67" i="15" s="1"/>
  <c r="B29" i="15"/>
  <c r="E66" i="15" s="1"/>
  <c r="B28" i="15"/>
  <c r="E65" i="15" s="1"/>
  <c r="B27" i="15"/>
  <c r="E64" i="15" s="1"/>
  <c r="B26" i="15"/>
  <c r="E63" i="15" s="1"/>
  <c r="B25" i="15"/>
  <c r="E62" i="15" s="1"/>
  <c r="B24" i="15"/>
  <c r="E61" i="15" s="1"/>
  <c r="B23" i="15"/>
  <c r="E60" i="15" s="1"/>
  <c r="B22" i="15"/>
  <c r="E59" i="15" s="1"/>
  <c r="B21" i="15"/>
  <c r="E58" i="15" s="1"/>
  <c r="B20" i="15"/>
  <c r="E57" i="15" s="1"/>
  <c r="B19" i="15"/>
  <c r="E56" i="15" s="1"/>
  <c r="B18" i="15"/>
  <c r="E55" i="15" s="1"/>
  <c r="B17" i="15"/>
  <c r="E54" i="15" s="1"/>
  <c r="B16" i="15"/>
  <c r="E53" i="15" s="1"/>
  <c r="B15" i="15"/>
  <c r="E52" i="15" s="1"/>
  <c r="B14" i="15"/>
  <c r="E51" i="15" s="1"/>
  <c r="B13" i="15"/>
  <c r="E50" i="15" s="1"/>
  <c r="B12" i="15"/>
  <c r="E49" i="15" s="1"/>
  <c r="B11" i="15"/>
  <c r="E48" i="15" s="1"/>
  <c r="AB47" i="15"/>
  <c r="Z47" i="15"/>
  <c r="V8" i="15"/>
  <c r="N47" i="15"/>
  <c r="M47" i="15"/>
  <c r="M8" i="15"/>
  <c r="K47" i="15"/>
  <c r="E76" i="14"/>
  <c r="B30" i="14"/>
  <c r="E67" i="14" s="1"/>
  <c r="B29" i="14"/>
  <c r="E66" i="14" s="1"/>
  <c r="B28" i="14"/>
  <c r="E65" i="14" s="1"/>
  <c r="B27" i="14"/>
  <c r="E64" i="14" s="1"/>
  <c r="B26" i="14"/>
  <c r="E63" i="14" s="1"/>
  <c r="B25" i="14"/>
  <c r="E62" i="14" s="1"/>
  <c r="B24" i="14"/>
  <c r="E61" i="14" s="1"/>
  <c r="B23" i="14"/>
  <c r="E60" i="14" s="1"/>
  <c r="B22" i="14"/>
  <c r="E59" i="14" s="1"/>
  <c r="B21" i="14"/>
  <c r="E58" i="14" s="1"/>
  <c r="B20" i="14"/>
  <c r="E57" i="14" s="1"/>
  <c r="B19" i="14"/>
  <c r="E56" i="14" s="1"/>
  <c r="B18" i="14"/>
  <c r="E55" i="14" s="1"/>
  <c r="B17" i="14"/>
  <c r="E54" i="14" s="1"/>
  <c r="B16" i="14"/>
  <c r="E53" i="14" s="1"/>
  <c r="B15" i="14"/>
  <c r="E52" i="14" s="1"/>
  <c r="B14" i="14"/>
  <c r="E51" i="14" s="1"/>
  <c r="B13" i="14"/>
  <c r="E50" i="14" s="1"/>
  <c r="B12" i="14"/>
  <c r="E49" i="14" s="1"/>
  <c r="B11" i="14"/>
  <c r="E48" i="14" s="1"/>
  <c r="AD8" i="14"/>
  <c r="AA8" i="14"/>
  <c r="Y8" i="14"/>
  <c r="W8" i="14"/>
  <c r="V8" i="14"/>
  <c r="S8" i="14"/>
  <c r="R8" i="14"/>
  <c r="Q8" i="14"/>
  <c r="O8" i="14"/>
  <c r="M8" i="14"/>
  <c r="K8" i="14"/>
  <c r="E76" i="13"/>
  <c r="B30" i="13"/>
  <c r="E67" i="13" s="1"/>
  <c r="B29" i="13"/>
  <c r="E66" i="13" s="1"/>
  <c r="B28" i="13"/>
  <c r="E65" i="13" s="1"/>
  <c r="B27" i="13"/>
  <c r="E64" i="13" s="1"/>
  <c r="B26" i="13"/>
  <c r="E63" i="13" s="1"/>
  <c r="B25" i="13"/>
  <c r="E62" i="13" s="1"/>
  <c r="B24" i="13"/>
  <c r="E61" i="13" s="1"/>
  <c r="B23" i="13"/>
  <c r="E60" i="13" s="1"/>
  <c r="B22" i="13"/>
  <c r="E59" i="13" s="1"/>
  <c r="B21" i="13"/>
  <c r="E58" i="13" s="1"/>
  <c r="B20" i="13"/>
  <c r="E57" i="13" s="1"/>
  <c r="B19" i="13"/>
  <c r="E56" i="13" s="1"/>
  <c r="B18" i="13"/>
  <c r="E55" i="13" s="1"/>
  <c r="B17" i="13"/>
  <c r="E54" i="13" s="1"/>
  <c r="B16" i="13"/>
  <c r="E53" i="13" s="1"/>
  <c r="B15" i="13"/>
  <c r="E52" i="13" s="1"/>
  <c r="B14" i="13"/>
  <c r="E51" i="13" s="1"/>
  <c r="B13" i="13"/>
  <c r="E50" i="13" s="1"/>
  <c r="B12" i="13"/>
  <c r="E49" i="13" s="1"/>
  <c r="B11" i="13"/>
  <c r="E48" i="13" s="1"/>
  <c r="AC47" i="13"/>
  <c r="Z47" i="13"/>
  <c r="Y8" i="13"/>
  <c r="W8" i="13"/>
  <c r="S47" i="13"/>
  <c r="S8" i="13"/>
  <c r="O8" i="13"/>
  <c r="M47" i="13"/>
  <c r="L8" i="13"/>
  <c r="K47" i="13"/>
  <c r="E76" i="9"/>
  <c r="B11" i="9"/>
  <c r="E48" i="9" s="1"/>
  <c r="B12" i="9"/>
  <c r="E49" i="9" s="1"/>
  <c r="B13" i="9"/>
  <c r="E50" i="9" s="1"/>
  <c r="B14" i="9"/>
  <c r="E51" i="9" s="1"/>
  <c r="B15" i="9"/>
  <c r="E52" i="9" s="1"/>
  <c r="B16" i="9"/>
  <c r="E53" i="9" s="1"/>
  <c r="B17" i="9"/>
  <c r="E54" i="9" s="1"/>
  <c r="B18" i="9"/>
  <c r="E55" i="9" s="1"/>
  <c r="B19" i="9"/>
  <c r="E56" i="9" s="1"/>
  <c r="B20" i="9"/>
  <c r="E57" i="9" s="1"/>
  <c r="B21" i="9"/>
  <c r="E58" i="9" s="1"/>
  <c r="B22" i="9"/>
  <c r="E59" i="9" s="1"/>
  <c r="B23" i="9"/>
  <c r="E60" i="9" s="1"/>
  <c r="B24" i="9"/>
  <c r="E61" i="9" s="1"/>
  <c r="B25" i="9"/>
  <c r="E62" i="9" s="1"/>
  <c r="B26" i="9"/>
  <c r="E63" i="9" s="1"/>
  <c r="B27" i="9"/>
  <c r="E64" i="9" s="1"/>
  <c r="B28" i="9"/>
  <c r="E65" i="9" s="1"/>
  <c r="B29" i="9"/>
  <c r="E66" i="9" s="1"/>
  <c r="B30" i="9"/>
  <c r="E67" i="9" s="1"/>
  <c r="AD47" i="9"/>
  <c r="AC47" i="9"/>
  <c r="X47" i="9"/>
  <c r="X8" i="9"/>
  <c r="W47" i="9"/>
  <c r="T8" i="9"/>
  <c r="P47" i="9"/>
  <c r="O8" i="9"/>
  <c r="N47" i="9"/>
  <c r="K47" i="9"/>
  <c r="I35" i="2"/>
  <c r="I8" i="1" s="1"/>
  <c r="J35" i="2"/>
  <c r="I9" i="1" s="1"/>
  <c r="K35" i="2"/>
  <c r="I10" i="1" s="1"/>
  <c r="L35" i="2"/>
  <c r="I11" i="1" s="1"/>
  <c r="M35" i="2"/>
  <c r="I12" i="1" s="1"/>
  <c r="Q35" i="2"/>
  <c r="I16" i="1" s="1"/>
  <c r="R35" i="2"/>
  <c r="I17" i="1" s="1"/>
  <c r="S35" i="2"/>
  <c r="I18" i="1" s="1"/>
  <c r="H35" i="2"/>
  <c r="I7" i="1" s="1"/>
  <c r="C82" i="24"/>
  <c r="C84" i="24"/>
  <c r="C83" i="24"/>
  <c r="C80" i="24"/>
  <c r="C86" i="24"/>
  <c r="C85" i="24"/>
  <c r="C81" i="24"/>
  <c r="E8" i="8"/>
  <c r="G8" i="8"/>
  <c r="E9" i="8"/>
  <c r="G9" i="8" s="1"/>
  <c r="E10" i="8"/>
  <c r="G10" i="8" s="1"/>
  <c r="E11" i="8"/>
  <c r="G11" i="8"/>
  <c r="E12" i="8"/>
  <c r="G12" i="8" s="1"/>
  <c r="E13" i="8"/>
  <c r="G13" i="8"/>
  <c r="E14" i="8"/>
  <c r="G14" i="8"/>
  <c r="E15" i="8"/>
  <c r="G15" i="8" s="1"/>
  <c r="E16" i="8"/>
  <c r="G16" i="8" s="1"/>
  <c r="E17" i="8"/>
  <c r="G17" i="8"/>
  <c r="E18" i="8"/>
  <c r="G18" i="8" s="1"/>
  <c r="E19" i="8"/>
  <c r="G19" i="8" s="1"/>
  <c r="E20" i="8"/>
  <c r="G20" i="8" s="1"/>
  <c r="E21" i="8"/>
  <c r="G21" i="8" s="1"/>
  <c r="E22" i="8"/>
  <c r="G22" i="8" s="1"/>
  <c r="E23" i="8"/>
  <c r="G23" i="8"/>
  <c r="E24" i="8"/>
  <c r="E25" i="8"/>
  <c r="G25" i="8"/>
  <c r="E26" i="8"/>
  <c r="G26" i="8"/>
  <c r="E27" i="8"/>
  <c r="G27" i="8" s="1"/>
  <c r="E28" i="8"/>
  <c r="G28" i="8" s="1"/>
  <c r="E29" i="8"/>
  <c r="G29" i="8"/>
  <c r="E30" i="8"/>
  <c r="G30" i="8" s="1"/>
  <c r="E31" i="8"/>
  <c r="E32" i="8"/>
  <c r="E33" i="8"/>
  <c r="E34" i="8"/>
  <c r="E35" i="8"/>
  <c r="E36" i="8"/>
  <c r="G36" i="8" s="1"/>
  <c r="E37" i="8"/>
  <c r="E38" i="8"/>
  <c r="E39" i="8"/>
  <c r="E40" i="8"/>
  <c r="E41" i="8"/>
  <c r="E42" i="8"/>
  <c r="E43" i="8"/>
  <c r="G43" i="8" s="1"/>
  <c r="E44" i="8"/>
  <c r="G44" i="8" s="1"/>
  <c r="E45" i="8"/>
  <c r="G45" i="8" s="1"/>
  <c r="E46" i="8"/>
  <c r="G46" i="8" s="1"/>
  <c r="E47" i="8"/>
  <c r="G47" i="8"/>
  <c r="E48" i="8"/>
  <c r="G48" i="8" s="1"/>
  <c r="E49" i="8"/>
  <c r="G49" i="8"/>
  <c r="E50" i="8"/>
  <c r="G50" i="8"/>
  <c r="E51" i="8"/>
  <c r="G51" i="8" s="1"/>
  <c r="E52" i="8"/>
  <c r="G52" i="8" s="1"/>
  <c r="E53" i="8"/>
  <c r="G53" i="8"/>
  <c r="E54" i="8"/>
  <c r="E55" i="8"/>
  <c r="G55" i="8" s="1"/>
  <c r="E56" i="8"/>
  <c r="G56" i="8" s="1"/>
  <c r="E57" i="8"/>
  <c r="G57" i="8" s="1"/>
  <c r="E58" i="8"/>
  <c r="G58" i="8" s="1"/>
  <c r="E59" i="8"/>
  <c r="G59" i="8"/>
  <c r="E60" i="8"/>
  <c r="E61" i="8"/>
  <c r="G61" i="8"/>
  <c r="E62" i="8"/>
  <c r="G62" i="8"/>
  <c r="E63" i="8"/>
  <c r="G63" i="8" s="1"/>
  <c r="E64" i="8"/>
  <c r="G64" i="8" s="1"/>
  <c r="E65" i="8"/>
  <c r="G65" i="8"/>
  <c r="E66" i="8"/>
  <c r="G66" i="8" s="1"/>
  <c r="E67" i="8"/>
  <c r="E68" i="8"/>
  <c r="E69" i="8"/>
  <c r="E70" i="8"/>
  <c r="G70" i="8" s="1"/>
  <c r="E71" i="8"/>
  <c r="G71" i="8"/>
  <c r="E72" i="8"/>
  <c r="G72" i="8" s="1"/>
  <c r="E73" i="8"/>
  <c r="G73" i="8" s="1"/>
  <c r="E74" i="8"/>
  <c r="E75" i="8"/>
  <c r="E76" i="8"/>
  <c r="E77" i="8"/>
  <c r="E78" i="8"/>
  <c r="E79" i="8"/>
  <c r="G79" i="8" s="1"/>
  <c r="E80" i="8"/>
  <c r="G80" i="8"/>
  <c r="E81" i="8"/>
  <c r="G81" i="8" s="1"/>
  <c r="E82" i="8"/>
  <c r="G82" i="8" s="1"/>
  <c r="E83" i="8"/>
  <c r="G83" i="8"/>
  <c r="E84" i="8"/>
  <c r="G84" i="8" s="1"/>
  <c r="E85" i="8"/>
  <c r="G85" i="8"/>
  <c r="E86" i="8"/>
  <c r="G86" i="8"/>
  <c r="E87" i="8"/>
  <c r="G87" i="8" s="1"/>
  <c r="E88" i="8"/>
  <c r="G88" i="8" s="1"/>
  <c r="E89" i="8"/>
  <c r="G89" i="8"/>
  <c r="E90" i="8"/>
  <c r="E91" i="8"/>
  <c r="G91" i="8" s="1"/>
  <c r="E92" i="8"/>
  <c r="G92" i="8" s="1"/>
  <c r="E93" i="8"/>
  <c r="G93" i="8" s="1"/>
  <c r="E94" i="8"/>
  <c r="G94" i="8" s="1"/>
  <c r="E95" i="8"/>
  <c r="G95" i="8"/>
  <c r="E96" i="8"/>
  <c r="G96" i="8" s="1"/>
  <c r="E97" i="8"/>
  <c r="G97" i="8" s="1"/>
  <c r="E98" i="8"/>
  <c r="G98" i="8"/>
  <c r="E99" i="8"/>
  <c r="G99" i="8" s="1"/>
  <c r="E100" i="8"/>
  <c r="G100" i="8" s="1"/>
  <c r="E101" i="8"/>
  <c r="G101" i="8"/>
  <c r="E102" i="8"/>
  <c r="G102" i="8" s="1"/>
  <c r="E103" i="8"/>
  <c r="E104" i="8"/>
  <c r="G104" i="8"/>
  <c r="E105" i="8"/>
  <c r="G105" i="8" s="1"/>
  <c r="E106" i="8"/>
  <c r="G106" i="8" s="1"/>
  <c r="E107" i="8"/>
  <c r="G107" i="8"/>
  <c r="E108" i="8"/>
  <c r="G108" i="8" s="1"/>
  <c r="E109" i="8"/>
  <c r="G109" i="8"/>
  <c r="E110" i="8"/>
  <c r="G110" i="8"/>
  <c r="E111" i="8"/>
  <c r="G111" i="8" s="1"/>
  <c r="E112" i="8"/>
  <c r="G112" i="8" s="1"/>
  <c r="E113" i="8"/>
  <c r="G113" i="8"/>
  <c r="E114" i="8"/>
  <c r="G114" i="8" s="1"/>
  <c r="E115" i="8"/>
  <c r="G115" i="8" s="1"/>
  <c r="E116" i="8"/>
  <c r="G116" i="8" s="1"/>
  <c r="E117" i="8"/>
  <c r="G117" i="8" s="1"/>
  <c r="E118" i="8"/>
  <c r="G118" i="8" s="1"/>
  <c r="E119" i="8"/>
  <c r="G119" i="8"/>
  <c r="E120" i="8"/>
  <c r="E121" i="8"/>
  <c r="G121" i="8"/>
  <c r="E122" i="8"/>
  <c r="G122" i="8"/>
  <c r="E123" i="8"/>
  <c r="G123" i="8" s="1"/>
  <c r="E124" i="8"/>
  <c r="G124" i="8" s="1"/>
  <c r="E125" i="8"/>
  <c r="G125" i="8"/>
  <c r="E126" i="8"/>
  <c r="G126" i="8" s="1"/>
  <c r="E127" i="8"/>
  <c r="G127" i="8" s="1"/>
  <c r="E128" i="8"/>
  <c r="G128" i="8"/>
  <c r="E129" i="8"/>
  <c r="G129" i="8" s="1"/>
  <c r="E130" i="8"/>
  <c r="G130" i="8" s="1"/>
  <c r="E131" i="8"/>
  <c r="G131" i="8"/>
  <c r="E132" i="8"/>
  <c r="E133" i="8"/>
  <c r="G133" i="8"/>
  <c r="E134" i="8"/>
  <c r="G134" i="8" s="1"/>
  <c r="E135" i="8"/>
  <c r="G135" i="8" s="1"/>
  <c r="E136" i="8"/>
  <c r="G136" i="8" s="1"/>
  <c r="E137" i="8"/>
  <c r="G137" i="8"/>
  <c r="E138" i="8"/>
  <c r="G138" i="8" s="1"/>
  <c r="E139" i="8"/>
  <c r="G139" i="8" s="1"/>
  <c r="E140" i="8"/>
  <c r="G140" i="8" s="1"/>
  <c r="E141" i="8"/>
  <c r="G141" i="8" s="1"/>
  <c r="E142" i="8"/>
  <c r="G142" i="8" s="1"/>
  <c r="E143" i="8"/>
  <c r="G143" i="8"/>
  <c r="E144" i="8"/>
  <c r="E145" i="8"/>
  <c r="G145" i="8"/>
  <c r="E146" i="8"/>
  <c r="G146" i="8"/>
  <c r="E147" i="8"/>
  <c r="G147" i="8" s="1"/>
  <c r="E148" i="8"/>
  <c r="G148" i="8" s="1"/>
  <c r="E149" i="8"/>
  <c r="G149" i="8"/>
  <c r="E150" i="8"/>
  <c r="G150" i="8" s="1"/>
  <c r="E151" i="8"/>
  <c r="E152" i="8"/>
  <c r="G152" i="8" s="1"/>
  <c r="E153" i="8"/>
  <c r="G153" i="8" s="1"/>
  <c r="E154" i="8"/>
  <c r="G154" i="8" s="1"/>
  <c r="E155" i="8"/>
  <c r="G155" i="8"/>
  <c r="E156" i="8"/>
  <c r="G156" i="8" s="1"/>
  <c r="E157" i="8"/>
  <c r="G157" i="8"/>
  <c r="E158" i="8"/>
  <c r="G158" i="8"/>
  <c r="E159" i="8"/>
  <c r="G159" i="8" s="1"/>
  <c r="E160" i="8"/>
  <c r="G160" i="8" s="1"/>
  <c r="E161" i="8"/>
  <c r="G161" i="8"/>
  <c r="E162" i="8"/>
  <c r="G162" i="8" s="1"/>
  <c r="E163" i="8"/>
  <c r="G163" i="8" s="1"/>
  <c r="E164" i="8"/>
  <c r="G164" i="8" s="1"/>
  <c r="E165" i="8"/>
  <c r="G165" i="8" s="1"/>
  <c r="E166" i="8"/>
  <c r="G166" i="8" s="1"/>
  <c r="E167" i="8"/>
  <c r="G167" i="8"/>
  <c r="E168" i="8"/>
  <c r="G168" i="8" s="1"/>
  <c r="E169" i="8"/>
  <c r="G169" i="8" s="1"/>
  <c r="E170" i="8"/>
  <c r="G170" i="8"/>
  <c r="E171" i="8"/>
  <c r="G171" i="8" s="1"/>
  <c r="E172" i="8"/>
  <c r="G172" i="8" s="1"/>
  <c r="E173" i="8"/>
  <c r="G173" i="8"/>
  <c r="E174" i="8"/>
  <c r="G174" i="8" s="1"/>
  <c r="E175" i="8"/>
  <c r="G175" i="8" s="1"/>
  <c r="E176" i="8"/>
  <c r="G176" i="8"/>
  <c r="E177" i="8"/>
  <c r="G177" i="8" s="1"/>
  <c r="E178" i="8"/>
  <c r="G178" i="8" s="1"/>
  <c r="E179" i="8"/>
  <c r="G179" i="8"/>
  <c r="E180" i="8"/>
  <c r="G180" i="8" s="1"/>
  <c r="E181" i="8"/>
  <c r="G181" i="8"/>
  <c r="E182" i="8"/>
  <c r="G182" i="8"/>
  <c r="E183" i="8"/>
  <c r="G183" i="8" s="1"/>
  <c r="E184" i="8"/>
  <c r="G184" i="8" s="1"/>
  <c r="E185" i="8"/>
  <c r="G185" i="8"/>
  <c r="E186" i="8"/>
  <c r="G186" i="8" s="1"/>
  <c r="E187" i="8"/>
  <c r="G187" i="8" s="1"/>
  <c r="E188" i="8"/>
  <c r="G188" i="8" s="1"/>
  <c r="E189" i="8"/>
  <c r="G189" i="8" s="1"/>
  <c r="E190" i="8"/>
  <c r="G190" i="8" s="1"/>
  <c r="E191" i="8"/>
  <c r="G191" i="8"/>
  <c r="E192" i="8"/>
  <c r="G192" i="8" s="1"/>
  <c r="E193" i="8"/>
  <c r="G193" i="8" s="1"/>
  <c r="E194" i="8"/>
  <c r="G194" i="8"/>
  <c r="E195" i="8"/>
  <c r="G195" i="8" s="1"/>
  <c r="E196" i="8"/>
  <c r="G196" i="8" s="1"/>
  <c r="E197" i="8"/>
  <c r="G197" i="8"/>
  <c r="E198" i="8"/>
  <c r="G198" i="8" s="1"/>
  <c r="E199" i="8"/>
  <c r="G199" i="8"/>
  <c r="E200" i="8"/>
  <c r="G200" i="8"/>
  <c r="E201" i="8"/>
  <c r="G201" i="8" s="1"/>
  <c r="E202" i="8"/>
  <c r="G202" i="8" s="1"/>
  <c r="E203" i="8"/>
  <c r="G203" i="8"/>
  <c r="E204" i="8"/>
  <c r="G204" i="8" s="1"/>
  <c r="E205" i="8"/>
  <c r="G205" i="8"/>
  <c r="E206" i="8"/>
  <c r="E207" i="8"/>
  <c r="G207" i="8" s="1"/>
  <c r="E208" i="8"/>
  <c r="G208" i="8" s="1"/>
  <c r="E209" i="8"/>
  <c r="G209" i="8"/>
  <c r="E210" i="8"/>
  <c r="G210" i="8" s="1"/>
  <c r="E211" i="8"/>
  <c r="G211" i="8" s="1"/>
  <c r="E212" i="8"/>
  <c r="G212" i="8" s="1"/>
  <c r="E213" i="8"/>
  <c r="G213" i="8" s="1"/>
  <c r="E214" i="8"/>
  <c r="G214" i="8" s="1"/>
  <c r="E215" i="8"/>
  <c r="G215" i="8"/>
  <c r="E216" i="8"/>
  <c r="E217" i="8"/>
  <c r="G217" i="8"/>
  <c r="E218" i="8"/>
  <c r="G218" i="8"/>
  <c r="E219" i="8"/>
  <c r="G219" i="8" s="1"/>
  <c r="E220" i="8"/>
  <c r="G220" i="8" s="1"/>
  <c r="E221" i="8"/>
  <c r="G221" i="8"/>
  <c r="E222" i="8"/>
  <c r="G222" i="8" s="1"/>
  <c r="E223" i="8"/>
  <c r="G223" i="8"/>
  <c r="E224" i="8"/>
  <c r="G224" i="8"/>
  <c r="E225" i="8"/>
  <c r="G225" i="8" s="1"/>
  <c r="E226" i="8"/>
  <c r="G226" i="8" s="1"/>
  <c r="E227" i="8"/>
  <c r="G227" i="8"/>
  <c r="E228" i="8"/>
  <c r="G228" i="8" s="1"/>
  <c r="E229" i="8"/>
  <c r="G229" i="8"/>
  <c r="E230" i="8"/>
  <c r="G230" i="8"/>
  <c r="E231" i="8"/>
  <c r="G231" i="8" s="1"/>
  <c r="E232" i="8"/>
  <c r="G232" i="8" s="1"/>
  <c r="E233" i="8"/>
  <c r="G233" i="8"/>
  <c r="E234" i="8"/>
  <c r="E235" i="8"/>
  <c r="G235" i="8" s="1"/>
  <c r="E236" i="8"/>
  <c r="G236" i="8" s="1"/>
  <c r="E237" i="8"/>
  <c r="G237" i="8" s="1"/>
  <c r="E238" i="8"/>
  <c r="G238" i="8" s="1"/>
  <c r="E239" i="8"/>
  <c r="G239" i="8"/>
  <c r="E240" i="8"/>
  <c r="G240" i="8" s="1"/>
  <c r="E241" i="8"/>
  <c r="G241" i="8" s="1"/>
  <c r="E242" i="8"/>
  <c r="G242" i="8"/>
  <c r="E243" i="8"/>
  <c r="G243" i="8" s="1"/>
  <c r="E244" i="8"/>
  <c r="G244" i="8" s="1"/>
  <c r="E245" i="8"/>
  <c r="G245" i="8"/>
  <c r="E246" i="8"/>
  <c r="G246" i="8" s="1"/>
  <c r="E247" i="8"/>
  <c r="G247" i="8"/>
  <c r="E248" i="8"/>
  <c r="G248" i="8"/>
  <c r="E249" i="8"/>
  <c r="G249" i="8" s="1"/>
  <c r="E250" i="8"/>
  <c r="G250" i="8" s="1"/>
  <c r="E251" i="8"/>
  <c r="G251" i="8"/>
  <c r="E252" i="8"/>
  <c r="G252" i="8" s="1"/>
  <c r="E253" i="8"/>
  <c r="G253" i="8"/>
  <c r="E254" i="8"/>
  <c r="G254" i="8" s="1"/>
  <c r="E255" i="8"/>
  <c r="G255" i="8" s="1"/>
  <c r="E256" i="8"/>
  <c r="G256" i="8" s="1"/>
  <c r="E257" i="8"/>
  <c r="G257" i="8"/>
  <c r="E258" i="8"/>
  <c r="G258" i="8" s="1"/>
  <c r="E259" i="8"/>
  <c r="G259" i="8" s="1"/>
  <c r="E260" i="8"/>
  <c r="G260" i="8" s="1"/>
  <c r="E261" i="8"/>
  <c r="G261" i="8" s="1"/>
  <c r="E262" i="8"/>
  <c r="G262" i="8" s="1"/>
  <c r="E263" i="8"/>
  <c r="G263" i="8"/>
  <c r="E264" i="8"/>
  <c r="E265" i="8"/>
  <c r="G265" i="8"/>
  <c r="E266" i="8"/>
  <c r="G266" i="8"/>
  <c r="E267" i="8"/>
  <c r="G267" i="8" s="1"/>
  <c r="E268" i="8"/>
  <c r="G268" i="8" s="1"/>
  <c r="E269" i="8"/>
  <c r="G269" i="8"/>
  <c r="E270" i="8"/>
  <c r="G270" i="8" s="1"/>
  <c r="E271" i="8"/>
  <c r="G271" i="8"/>
  <c r="E272" i="8"/>
  <c r="G272" i="8"/>
  <c r="E273" i="8"/>
  <c r="G273" i="8" s="1"/>
  <c r="E274" i="8"/>
  <c r="G274" i="8" s="1"/>
  <c r="E275" i="8"/>
  <c r="G275" i="8"/>
  <c r="E276" i="8"/>
  <c r="G276" i="8" s="1"/>
  <c r="E277" i="8"/>
  <c r="G277" i="8"/>
  <c r="E278" i="8"/>
  <c r="G278" i="8"/>
  <c r="E279" i="8"/>
  <c r="G279" i="8" s="1"/>
  <c r="E280" i="8"/>
  <c r="G280" i="8" s="1"/>
  <c r="E281" i="8"/>
  <c r="G281" i="8"/>
  <c r="E282" i="8"/>
  <c r="G282" i="8" s="1"/>
  <c r="E283" i="8"/>
  <c r="G283" i="8" s="1"/>
  <c r="E284" i="8"/>
  <c r="E285" i="8"/>
  <c r="G285" i="8" s="1"/>
  <c r="E286" i="8"/>
  <c r="G286" i="8" s="1"/>
  <c r="E287" i="8"/>
  <c r="G287" i="8"/>
  <c r="E288" i="8"/>
  <c r="E289" i="8"/>
  <c r="G289" i="8" s="1"/>
  <c r="E290" i="8"/>
  <c r="G290" i="8"/>
  <c r="E291" i="8"/>
  <c r="G291" i="8" s="1"/>
  <c r="E292" i="8"/>
  <c r="G292" i="8" s="1"/>
  <c r="E293" i="8"/>
  <c r="G293" i="8"/>
  <c r="E294" i="8"/>
  <c r="E295" i="8"/>
  <c r="G295" i="8"/>
  <c r="E296" i="8"/>
  <c r="G296" i="8"/>
  <c r="E297" i="8"/>
  <c r="G297" i="8" s="1"/>
  <c r="E298" i="8"/>
  <c r="G298" i="8" s="1"/>
  <c r="E299" i="8"/>
  <c r="G299" i="8"/>
  <c r="E300" i="8"/>
  <c r="E301" i="8"/>
  <c r="G301" i="8"/>
  <c r="E302" i="8"/>
  <c r="E303" i="8"/>
  <c r="G303" i="8" s="1"/>
  <c r="E304" i="8"/>
  <c r="G304" i="8" s="1"/>
  <c r="E305" i="8"/>
  <c r="G305" i="8"/>
  <c r="E306" i="8"/>
  <c r="G306" i="8" s="1"/>
  <c r="E307" i="8"/>
  <c r="G307" i="8" s="1"/>
  <c r="H307" i="8" s="1"/>
  <c r="E308" i="8"/>
  <c r="E7" i="8"/>
  <c r="G7" i="8" s="1"/>
  <c r="D8" i="8"/>
  <c r="D9" i="8"/>
  <c r="F9" i="8"/>
  <c r="D10" i="8"/>
  <c r="F10" i="8"/>
  <c r="D11" i="8"/>
  <c r="F11" i="8"/>
  <c r="D12" i="8"/>
  <c r="F12" i="8"/>
  <c r="D13" i="8"/>
  <c r="F13" i="8" s="1"/>
  <c r="D14" i="8"/>
  <c r="F14" i="8"/>
  <c r="D15" i="8"/>
  <c r="F15" i="8"/>
  <c r="D16" i="8"/>
  <c r="F16" i="8"/>
  <c r="D17" i="8"/>
  <c r="F17" i="8"/>
  <c r="D18" i="8"/>
  <c r="F18" i="8" s="1"/>
  <c r="D19" i="8"/>
  <c r="F19" i="8" s="1"/>
  <c r="D20" i="8"/>
  <c r="F20" i="8"/>
  <c r="D21" i="8"/>
  <c r="F21" i="8"/>
  <c r="D22" i="8"/>
  <c r="F22" i="8"/>
  <c r="D23" i="8"/>
  <c r="F23" i="8"/>
  <c r="D24" i="8"/>
  <c r="F24" i="8"/>
  <c r="D25" i="8"/>
  <c r="F25" i="8" s="1"/>
  <c r="D26" i="8"/>
  <c r="F26" i="8"/>
  <c r="D27" i="8"/>
  <c r="F27" i="8"/>
  <c r="D28" i="8"/>
  <c r="F28" i="8"/>
  <c r="D29" i="8"/>
  <c r="F29" i="8"/>
  <c r="D30" i="8"/>
  <c r="F30" i="8" s="1"/>
  <c r="H30" i="8" s="1"/>
  <c r="D31" i="8"/>
  <c r="F31" i="8" s="1"/>
  <c r="D32" i="8"/>
  <c r="F32" i="8"/>
  <c r="D33" i="8"/>
  <c r="F33" i="8"/>
  <c r="D34" i="8"/>
  <c r="F34" i="8" s="1"/>
  <c r="D35" i="8"/>
  <c r="F35" i="8"/>
  <c r="D36" i="8"/>
  <c r="D37" i="8"/>
  <c r="F37" i="8" s="1"/>
  <c r="D38" i="8"/>
  <c r="F38" i="8"/>
  <c r="D39" i="8"/>
  <c r="F39" i="8"/>
  <c r="D40" i="8"/>
  <c r="F40" i="8"/>
  <c r="D41" i="8"/>
  <c r="F41" i="8"/>
  <c r="D42" i="8"/>
  <c r="F42" i="8"/>
  <c r="D43" i="8"/>
  <c r="D44" i="8"/>
  <c r="D45" i="8"/>
  <c r="D46" i="8"/>
  <c r="D47" i="8"/>
  <c r="D48" i="8"/>
  <c r="D49" i="8"/>
  <c r="D50" i="8"/>
  <c r="D51" i="8"/>
  <c r="F51" i="8"/>
  <c r="D52" i="8"/>
  <c r="D53" i="8"/>
  <c r="D54" i="8"/>
  <c r="D55" i="8"/>
  <c r="F55" i="8" s="1"/>
  <c r="D56" i="8"/>
  <c r="F56" i="8"/>
  <c r="D57" i="8"/>
  <c r="F57" i="8"/>
  <c r="D58" i="8"/>
  <c r="F58" i="8"/>
  <c r="D59" i="8"/>
  <c r="F59" i="8"/>
  <c r="D60" i="8"/>
  <c r="F60" i="8"/>
  <c r="D61" i="8"/>
  <c r="F61" i="8" s="1"/>
  <c r="D62" i="8"/>
  <c r="F62" i="8"/>
  <c r="D63" i="8"/>
  <c r="F63" i="8"/>
  <c r="D64" i="8"/>
  <c r="F64" i="8" s="1"/>
  <c r="D65" i="8"/>
  <c r="F65" i="8"/>
  <c r="D66" i="8"/>
  <c r="F66" i="8"/>
  <c r="D67" i="8"/>
  <c r="F67" i="8" s="1"/>
  <c r="D68" i="8"/>
  <c r="F68" i="8"/>
  <c r="D69" i="8"/>
  <c r="F69" i="8"/>
  <c r="D70" i="8"/>
  <c r="F70" i="8"/>
  <c r="D71" i="8"/>
  <c r="F71" i="8"/>
  <c r="D72" i="8"/>
  <c r="F72" i="8"/>
  <c r="D73" i="8"/>
  <c r="F73" i="8" s="1"/>
  <c r="D74" i="8"/>
  <c r="F74" i="8"/>
  <c r="D75" i="8"/>
  <c r="F75" i="8"/>
  <c r="D76" i="8"/>
  <c r="D77" i="8"/>
  <c r="F77" i="8"/>
  <c r="D78" i="8"/>
  <c r="F78" i="8" s="1"/>
  <c r="D79" i="8"/>
  <c r="D80" i="8"/>
  <c r="D81" i="8"/>
  <c r="D82" i="8"/>
  <c r="F82" i="8" s="1"/>
  <c r="D83" i="8"/>
  <c r="F83" i="8"/>
  <c r="D84" i="8"/>
  <c r="F84" i="8"/>
  <c r="D85" i="8"/>
  <c r="D86" i="8"/>
  <c r="D87" i="8"/>
  <c r="D88" i="8"/>
  <c r="D89" i="8"/>
  <c r="F89" i="8"/>
  <c r="D90" i="8"/>
  <c r="F90" i="8" s="1"/>
  <c r="D91" i="8"/>
  <c r="F91" i="8" s="1"/>
  <c r="D92" i="8"/>
  <c r="F92" i="8"/>
  <c r="D93" i="8"/>
  <c r="F93" i="8"/>
  <c r="D94" i="8"/>
  <c r="F94" i="8"/>
  <c r="D95" i="8"/>
  <c r="F95" i="8"/>
  <c r="D96" i="8"/>
  <c r="F96" i="8"/>
  <c r="D97" i="8"/>
  <c r="F97" i="8" s="1"/>
  <c r="D98" i="8"/>
  <c r="F98" i="8"/>
  <c r="D99" i="8"/>
  <c r="F99" i="8"/>
  <c r="D100" i="8"/>
  <c r="F100" i="8" s="1"/>
  <c r="D101" i="8"/>
  <c r="F101" i="8"/>
  <c r="D102" i="8"/>
  <c r="F102" i="8" s="1"/>
  <c r="D103" i="8"/>
  <c r="F103" i="8" s="1"/>
  <c r="D104" i="8"/>
  <c r="F104" i="8"/>
  <c r="D105" i="8"/>
  <c r="F105" i="8"/>
  <c r="D106" i="8"/>
  <c r="F106" i="8"/>
  <c r="D107" i="8"/>
  <c r="F107" i="8"/>
  <c r="D108" i="8"/>
  <c r="F108" i="8"/>
  <c r="D109" i="8"/>
  <c r="F109" i="8"/>
  <c r="D110" i="8"/>
  <c r="F110" i="8"/>
  <c r="D111" i="8"/>
  <c r="F111" i="8"/>
  <c r="D112" i="8"/>
  <c r="F112" i="8"/>
  <c r="D113" i="8"/>
  <c r="F113" i="8"/>
  <c r="D114" i="8"/>
  <c r="F114" i="8"/>
  <c r="D115" i="8"/>
  <c r="F115" i="8"/>
  <c r="D116" i="8"/>
  <c r="F116" i="8"/>
  <c r="D117" i="8"/>
  <c r="F117" i="8"/>
  <c r="D118" i="8"/>
  <c r="F118" i="8"/>
  <c r="D119" i="8"/>
  <c r="F119" i="8"/>
  <c r="D120" i="8"/>
  <c r="F120" i="8"/>
  <c r="D121" i="8"/>
  <c r="F121" i="8"/>
  <c r="D122" i="8"/>
  <c r="F122" i="8"/>
  <c r="D123" i="8"/>
  <c r="F123" i="8"/>
  <c r="D124" i="8"/>
  <c r="F124" i="8"/>
  <c r="D125" i="8"/>
  <c r="F125" i="8"/>
  <c r="D126" i="8"/>
  <c r="F126" i="8"/>
  <c r="D127" i="8"/>
  <c r="F127" i="8"/>
  <c r="D128" i="8"/>
  <c r="F128" i="8"/>
  <c r="D129" i="8"/>
  <c r="F129" i="8"/>
  <c r="D130" i="8"/>
  <c r="F130" i="8"/>
  <c r="D131" i="8"/>
  <c r="F131" i="8"/>
  <c r="D132" i="8"/>
  <c r="F132" i="8"/>
  <c r="D133" i="8"/>
  <c r="F133" i="8"/>
  <c r="D134" i="8"/>
  <c r="F134" i="8"/>
  <c r="D135" i="8"/>
  <c r="F135" i="8"/>
  <c r="D136" i="8"/>
  <c r="F136" i="8"/>
  <c r="D137" i="8"/>
  <c r="F137" i="8"/>
  <c r="D138" i="8"/>
  <c r="F138" i="8"/>
  <c r="D139" i="8"/>
  <c r="F139" i="8"/>
  <c r="D140" i="8"/>
  <c r="F140" i="8"/>
  <c r="D141" i="8"/>
  <c r="F141" i="8"/>
  <c r="D142" i="8"/>
  <c r="F142" i="8"/>
  <c r="D143" i="8"/>
  <c r="F143" i="8"/>
  <c r="D144" i="8"/>
  <c r="F144" i="8"/>
  <c r="D145" i="8"/>
  <c r="F145" i="8"/>
  <c r="D146" i="8"/>
  <c r="F146" i="8"/>
  <c r="D147" i="8"/>
  <c r="F147" i="8"/>
  <c r="D148" i="8"/>
  <c r="F148" i="8"/>
  <c r="D149" i="8"/>
  <c r="F149" i="8"/>
  <c r="D150" i="8"/>
  <c r="F150" i="8"/>
  <c r="D151" i="8"/>
  <c r="F151" i="8"/>
  <c r="D152" i="8"/>
  <c r="F152" i="8"/>
  <c r="D153" i="8"/>
  <c r="F153" i="8"/>
  <c r="D154" i="8"/>
  <c r="F154" i="8"/>
  <c r="D155" i="8"/>
  <c r="F155" i="8"/>
  <c r="D156" i="8"/>
  <c r="F156" i="8"/>
  <c r="D157" i="8"/>
  <c r="F157" i="8"/>
  <c r="D158" i="8"/>
  <c r="F158" i="8"/>
  <c r="D159" i="8"/>
  <c r="F159" i="8"/>
  <c r="D160" i="8"/>
  <c r="F160" i="8"/>
  <c r="D161" i="8"/>
  <c r="F161" i="8"/>
  <c r="D162" i="8"/>
  <c r="F162" i="8"/>
  <c r="D163" i="8"/>
  <c r="F163" i="8"/>
  <c r="D164" i="8"/>
  <c r="F164" i="8"/>
  <c r="D165" i="8"/>
  <c r="F165" i="8"/>
  <c r="D166" i="8"/>
  <c r="F166" i="8"/>
  <c r="D167" i="8"/>
  <c r="F167" i="8"/>
  <c r="D168" i="8"/>
  <c r="F168" i="8"/>
  <c r="D169" i="8"/>
  <c r="F169" i="8"/>
  <c r="D170" i="8"/>
  <c r="F170" i="8"/>
  <c r="D171" i="8"/>
  <c r="F171" i="8"/>
  <c r="D172" i="8"/>
  <c r="F172" i="8"/>
  <c r="D173" i="8"/>
  <c r="F173" i="8"/>
  <c r="D174" i="8"/>
  <c r="F174" i="8"/>
  <c r="D175" i="8"/>
  <c r="F175" i="8"/>
  <c r="D176" i="8"/>
  <c r="F176" i="8"/>
  <c r="D177" i="8"/>
  <c r="F177" i="8"/>
  <c r="D178" i="8"/>
  <c r="F178" i="8"/>
  <c r="D179" i="8"/>
  <c r="F179" i="8"/>
  <c r="D180" i="8"/>
  <c r="F180" i="8"/>
  <c r="D181" i="8"/>
  <c r="F181" i="8"/>
  <c r="D182" i="8"/>
  <c r="F182" i="8"/>
  <c r="D183" i="8"/>
  <c r="F183" i="8"/>
  <c r="D184" i="8"/>
  <c r="F184" i="8"/>
  <c r="D185" i="8"/>
  <c r="F185" i="8"/>
  <c r="D186" i="8"/>
  <c r="F186" i="8"/>
  <c r="D187" i="8"/>
  <c r="F187" i="8"/>
  <c r="D188" i="8"/>
  <c r="F188" i="8"/>
  <c r="D189" i="8"/>
  <c r="F189" i="8"/>
  <c r="D190" i="8"/>
  <c r="F190" i="8"/>
  <c r="D191" i="8"/>
  <c r="F191" i="8"/>
  <c r="D192" i="8"/>
  <c r="F192" i="8"/>
  <c r="D193" i="8"/>
  <c r="F193" i="8"/>
  <c r="D194" i="8"/>
  <c r="F194" i="8"/>
  <c r="D195" i="8"/>
  <c r="F195" i="8"/>
  <c r="D196" i="8"/>
  <c r="F196" i="8"/>
  <c r="D197" i="8"/>
  <c r="F197" i="8"/>
  <c r="D198" i="8"/>
  <c r="F198" i="8"/>
  <c r="D199" i="8"/>
  <c r="F199" i="8"/>
  <c r="D200" i="8"/>
  <c r="F200" i="8"/>
  <c r="D201" i="8"/>
  <c r="F201" i="8"/>
  <c r="D202" i="8"/>
  <c r="F202" i="8"/>
  <c r="D203" i="8"/>
  <c r="F203" i="8"/>
  <c r="D204" i="8"/>
  <c r="F204" i="8"/>
  <c r="D205" i="8"/>
  <c r="F205" i="8"/>
  <c r="D206" i="8"/>
  <c r="F206" i="8"/>
  <c r="D207" i="8"/>
  <c r="F207" i="8"/>
  <c r="D208" i="8"/>
  <c r="F208" i="8"/>
  <c r="D209" i="8"/>
  <c r="F209" i="8"/>
  <c r="D210" i="8"/>
  <c r="F210" i="8"/>
  <c r="D211" i="8"/>
  <c r="F211" i="8"/>
  <c r="D212" i="8"/>
  <c r="F212" i="8"/>
  <c r="D213" i="8"/>
  <c r="F213" i="8"/>
  <c r="D214" i="8"/>
  <c r="F214" i="8"/>
  <c r="D215" i="8"/>
  <c r="F215" i="8"/>
  <c r="D216" i="8"/>
  <c r="F216" i="8"/>
  <c r="D217" i="8"/>
  <c r="F217" i="8"/>
  <c r="D218" i="8"/>
  <c r="F218" i="8"/>
  <c r="D219" i="8"/>
  <c r="F219" i="8"/>
  <c r="D220" i="8"/>
  <c r="F220" i="8"/>
  <c r="D221" i="8"/>
  <c r="F221" i="8"/>
  <c r="D222" i="8"/>
  <c r="F222" i="8"/>
  <c r="D223" i="8"/>
  <c r="F223" i="8"/>
  <c r="D224" i="8"/>
  <c r="F224" i="8"/>
  <c r="D225" i="8"/>
  <c r="F225" i="8"/>
  <c r="D226" i="8"/>
  <c r="F226" i="8"/>
  <c r="D227" i="8"/>
  <c r="F227" i="8"/>
  <c r="D228" i="8"/>
  <c r="F228" i="8"/>
  <c r="D229" i="8"/>
  <c r="F229" i="8"/>
  <c r="D230" i="8"/>
  <c r="F230" i="8"/>
  <c r="D231" i="8"/>
  <c r="F231" i="8"/>
  <c r="D232" i="8"/>
  <c r="F232" i="8"/>
  <c r="D233" i="8"/>
  <c r="F233" i="8"/>
  <c r="D234" i="8"/>
  <c r="F234" i="8"/>
  <c r="D235" i="8"/>
  <c r="F235" i="8"/>
  <c r="D236" i="8"/>
  <c r="F236" i="8"/>
  <c r="D237" i="8"/>
  <c r="F237" i="8"/>
  <c r="D238" i="8"/>
  <c r="F238" i="8"/>
  <c r="D239" i="8"/>
  <c r="F239" i="8"/>
  <c r="D240" i="8"/>
  <c r="F240" i="8"/>
  <c r="D241" i="8"/>
  <c r="F241" i="8"/>
  <c r="D242" i="8"/>
  <c r="F242" i="8"/>
  <c r="D243" i="8"/>
  <c r="F243" i="8"/>
  <c r="D244" i="8"/>
  <c r="F244" i="8"/>
  <c r="D245" i="8"/>
  <c r="F245" i="8"/>
  <c r="D246" i="8"/>
  <c r="F246" i="8"/>
  <c r="D247" i="8"/>
  <c r="F247" i="8"/>
  <c r="D248" i="8"/>
  <c r="F248" i="8"/>
  <c r="D249" i="8"/>
  <c r="F249" i="8"/>
  <c r="D250" i="8"/>
  <c r="F250" i="8"/>
  <c r="D251" i="8"/>
  <c r="F251" i="8"/>
  <c r="D252" i="8"/>
  <c r="F252" i="8"/>
  <c r="D253" i="8"/>
  <c r="F253" i="8"/>
  <c r="D254" i="8"/>
  <c r="F254" i="8"/>
  <c r="D255" i="8"/>
  <c r="F255" i="8"/>
  <c r="D256" i="8"/>
  <c r="F256" i="8"/>
  <c r="D257" i="8"/>
  <c r="F257" i="8"/>
  <c r="D258" i="8"/>
  <c r="F258" i="8"/>
  <c r="D259" i="8"/>
  <c r="F259" i="8"/>
  <c r="D260" i="8"/>
  <c r="F260" i="8"/>
  <c r="D261" i="8"/>
  <c r="F261" i="8"/>
  <c r="D262" i="8"/>
  <c r="F262" i="8"/>
  <c r="D263" i="8"/>
  <c r="F263" i="8"/>
  <c r="D264" i="8"/>
  <c r="F264" i="8"/>
  <c r="D265" i="8"/>
  <c r="F265" i="8"/>
  <c r="D266" i="8"/>
  <c r="F266" i="8"/>
  <c r="D267" i="8"/>
  <c r="F267" i="8"/>
  <c r="D268" i="8"/>
  <c r="F268" i="8"/>
  <c r="D269" i="8"/>
  <c r="F269" i="8"/>
  <c r="D270" i="8"/>
  <c r="F270" i="8"/>
  <c r="D271" i="8"/>
  <c r="F271" i="8"/>
  <c r="D272" i="8"/>
  <c r="F272" i="8"/>
  <c r="D273" i="8"/>
  <c r="F273" i="8"/>
  <c r="D274" i="8"/>
  <c r="F274" i="8"/>
  <c r="D275" i="8"/>
  <c r="F275" i="8"/>
  <c r="D276" i="8"/>
  <c r="F276" i="8"/>
  <c r="D277" i="8"/>
  <c r="F277" i="8"/>
  <c r="D278" i="8"/>
  <c r="F278" i="8"/>
  <c r="D279" i="8"/>
  <c r="F279" i="8"/>
  <c r="D280" i="8"/>
  <c r="F280" i="8"/>
  <c r="D281" i="8"/>
  <c r="F281" i="8"/>
  <c r="D282" i="8"/>
  <c r="F282" i="8"/>
  <c r="D283" i="8"/>
  <c r="F283" i="8"/>
  <c r="D284" i="8"/>
  <c r="F284" i="8"/>
  <c r="D285" i="8"/>
  <c r="F285" i="8"/>
  <c r="D286" i="8"/>
  <c r="F286" i="8"/>
  <c r="D287" i="8"/>
  <c r="F287" i="8"/>
  <c r="D288" i="8"/>
  <c r="F288" i="8"/>
  <c r="D289" i="8"/>
  <c r="F289" i="8"/>
  <c r="D290" i="8"/>
  <c r="F290" i="8"/>
  <c r="D291" i="8"/>
  <c r="F291" i="8"/>
  <c r="D292" i="8"/>
  <c r="F292" i="8"/>
  <c r="D293" i="8"/>
  <c r="F293" i="8"/>
  <c r="D294" i="8"/>
  <c r="F294" i="8"/>
  <c r="D295" i="8"/>
  <c r="F295" i="8"/>
  <c r="D296" i="8"/>
  <c r="F296" i="8"/>
  <c r="D297" i="8"/>
  <c r="F297" i="8"/>
  <c r="D298" i="8"/>
  <c r="F298" i="8"/>
  <c r="D299" i="8"/>
  <c r="F299" i="8"/>
  <c r="D300" i="8"/>
  <c r="F300" i="8"/>
  <c r="D301" i="8"/>
  <c r="F301" i="8"/>
  <c r="D302" i="8"/>
  <c r="F302" i="8"/>
  <c r="D303" i="8"/>
  <c r="F303" i="8"/>
  <c r="D304" i="8"/>
  <c r="F304" i="8"/>
  <c r="D305" i="8"/>
  <c r="F305" i="8"/>
  <c r="D306" i="8"/>
  <c r="F306" i="8"/>
  <c r="D307" i="8"/>
  <c r="F307" i="8"/>
  <c r="D308" i="8"/>
  <c r="F308" i="8"/>
  <c r="F7" i="8"/>
  <c r="C308" i="8"/>
  <c r="C309" i="8"/>
  <c r="D309" i="8"/>
  <c r="F309" i="8" s="1"/>
  <c r="C310" i="8"/>
  <c r="E310" i="8"/>
  <c r="G310" i="8"/>
  <c r="H310" i="8" s="1"/>
  <c r="E309" i="8"/>
  <c r="C311" i="8"/>
  <c r="G309" i="8"/>
  <c r="D310" i="8"/>
  <c r="F310" i="8"/>
  <c r="E311" i="8"/>
  <c r="G311" i="8"/>
  <c r="D311" i="8"/>
  <c r="F311" i="8"/>
  <c r="C312" i="8"/>
  <c r="D312" i="8"/>
  <c r="F312" i="8"/>
  <c r="E312" i="8"/>
  <c r="G312" i="8"/>
  <c r="H312" i="8" s="1"/>
  <c r="C313" i="8"/>
  <c r="E313" i="8"/>
  <c r="G313" i="8" s="1"/>
  <c r="D313" i="8"/>
  <c r="F313" i="8" s="1"/>
  <c r="C314" i="8"/>
  <c r="D314" i="8"/>
  <c r="F314" i="8"/>
  <c r="E314" i="8"/>
  <c r="C315" i="8"/>
  <c r="D315" i="8"/>
  <c r="F315" i="8" s="1"/>
  <c r="E315" i="8"/>
  <c r="G315" i="8" s="1"/>
  <c r="H315" i="8" s="1"/>
  <c r="C316" i="8"/>
  <c r="E316" i="8"/>
  <c r="G316" i="8"/>
  <c r="H316" i="8" s="1"/>
  <c r="D316" i="8"/>
  <c r="F316" i="8"/>
  <c r="C317" i="8"/>
  <c r="D317" i="8"/>
  <c r="F317" i="8" s="1"/>
  <c r="E317" i="8"/>
  <c r="G317" i="8" s="1"/>
  <c r="C318" i="8"/>
  <c r="E318" i="8"/>
  <c r="G318" i="8"/>
  <c r="D318" i="8"/>
  <c r="F318" i="8"/>
  <c r="C319" i="8"/>
  <c r="E319" i="8"/>
  <c r="G319" i="8" s="1"/>
  <c r="D319" i="8"/>
  <c r="F319" i="8" s="1"/>
  <c r="C320" i="8"/>
  <c r="D320" i="8"/>
  <c r="F320" i="8"/>
  <c r="E320" i="8"/>
  <c r="G320" i="8" s="1"/>
  <c r="H320" i="8" s="1"/>
  <c r="C321" i="8"/>
  <c r="E321" i="8"/>
  <c r="G321" i="8" s="1"/>
  <c r="D321" i="8"/>
  <c r="F321" i="8" s="1"/>
  <c r="C322" i="8"/>
  <c r="E322" i="8"/>
  <c r="G322" i="8"/>
  <c r="D322" i="8"/>
  <c r="F322" i="8"/>
  <c r="C323" i="8"/>
  <c r="E323" i="8"/>
  <c r="G323" i="8" s="1"/>
  <c r="D323" i="8"/>
  <c r="F323" i="8" s="1"/>
  <c r="C324" i="8"/>
  <c r="E324" i="8"/>
  <c r="G324" i="8"/>
  <c r="D324" i="8"/>
  <c r="F324" i="8"/>
  <c r="C325" i="8"/>
  <c r="D325" i="8"/>
  <c r="F325" i="8" s="1"/>
  <c r="E325" i="8"/>
  <c r="G325" i="8" s="1"/>
  <c r="H325" i="8" s="1"/>
  <c r="C326" i="8"/>
  <c r="E326" i="8"/>
  <c r="G326" i="8"/>
  <c r="D326" i="8"/>
  <c r="F326" i="8"/>
  <c r="C327" i="8"/>
  <c r="E327" i="8"/>
  <c r="G327" i="8" s="1"/>
  <c r="H327" i="8" s="1"/>
  <c r="D327" i="8"/>
  <c r="F327" i="8" s="1"/>
  <c r="C328" i="8"/>
  <c r="D328" i="8"/>
  <c r="F328" i="8"/>
  <c r="E328" i="8"/>
  <c r="G328" i="8"/>
  <c r="H328" i="8" s="1"/>
  <c r="C329" i="8"/>
  <c r="E329" i="8"/>
  <c r="G329" i="8" s="1"/>
  <c r="D329" i="8"/>
  <c r="F329" i="8" s="1"/>
  <c r="C330" i="8"/>
  <c r="D330" i="8"/>
  <c r="F330" i="8"/>
  <c r="E330" i="8"/>
  <c r="G330" i="8" s="1"/>
  <c r="C331" i="8"/>
  <c r="D331" i="8"/>
  <c r="F331" i="8" s="1"/>
  <c r="E331" i="8"/>
  <c r="G331" i="8" s="1"/>
  <c r="C332" i="8"/>
  <c r="D332" i="8"/>
  <c r="F332" i="8"/>
  <c r="E332" i="8"/>
  <c r="G332" i="8"/>
  <c r="H332" i="8" s="1"/>
  <c r="C333" i="8"/>
  <c r="D333" i="8"/>
  <c r="F333" i="8" s="1"/>
  <c r="E333" i="8"/>
  <c r="G333" i="8" s="1"/>
  <c r="C334" i="8"/>
  <c r="E334" i="8"/>
  <c r="G334" i="8"/>
  <c r="D334" i="8"/>
  <c r="F334" i="8"/>
  <c r="C335" i="8"/>
  <c r="E335" i="8"/>
  <c r="G335" i="8" s="1"/>
  <c r="H335" i="8" s="1"/>
  <c r="D335" i="8"/>
  <c r="F335" i="8" s="1"/>
  <c r="C336" i="8"/>
  <c r="E336" i="8"/>
  <c r="G336" i="8"/>
  <c r="D336" i="8"/>
  <c r="C337" i="8"/>
  <c r="E337" i="8"/>
  <c r="G337" i="8" s="1"/>
  <c r="D337" i="8"/>
  <c r="F337" i="8" s="1"/>
  <c r="C338" i="8"/>
  <c r="E338" i="8"/>
  <c r="G338" i="8"/>
  <c r="D338" i="8"/>
  <c r="F338" i="8"/>
  <c r="C339" i="8"/>
  <c r="D339" i="8"/>
  <c r="F339" i="8" s="1"/>
  <c r="E339" i="8"/>
  <c r="G339" i="8" s="1"/>
  <c r="C340" i="8"/>
  <c r="D340" i="8"/>
  <c r="F340" i="8"/>
  <c r="E340" i="8"/>
  <c r="G340" i="8" s="1"/>
  <c r="C341" i="8"/>
  <c r="D341" i="8"/>
  <c r="F341" i="8" s="1"/>
  <c r="E341" i="8"/>
  <c r="G341" i="8" s="1"/>
  <c r="C342" i="8"/>
  <c r="E342" i="8"/>
  <c r="G342" i="8"/>
  <c r="D342" i="8"/>
  <c r="F342" i="8"/>
  <c r="C343" i="8"/>
  <c r="E343" i="8"/>
  <c r="G343" i="8" s="1"/>
  <c r="H343" i="8" s="1"/>
  <c r="D343" i="8"/>
  <c r="F343" i="8" s="1"/>
  <c r="C344" i="8"/>
  <c r="D344" i="8"/>
  <c r="F344" i="8"/>
  <c r="E344" i="8"/>
  <c r="G344" i="8"/>
  <c r="C345" i="8"/>
  <c r="E345" i="8"/>
  <c r="G345" i="8" s="1"/>
  <c r="D345" i="8"/>
  <c r="F345" i="8" s="1"/>
  <c r="C346" i="8"/>
  <c r="D346" i="8"/>
  <c r="F346" i="8"/>
  <c r="E346" i="8"/>
  <c r="G346" i="8"/>
  <c r="C347" i="8"/>
  <c r="E347" i="8"/>
  <c r="G347" i="8" s="1"/>
  <c r="D347" i="8"/>
  <c r="F347" i="8" s="1"/>
  <c r="C348" i="8"/>
  <c r="E348" i="8"/>
  <c r="G348" i="8"/>
  <c r="H348" i="8" s="1"/>
  <c r="D348" i="8"/>
  <c r="F348" i="8" s="1"/>
  <c r="C349" i="8"/>
  <c r="D349" i="8"/>
  <c r="F349" i="8" s="1"/>
  <c r="E349" i="8"/>
  <c r="G349" i="8" s="1"/>
  <c r="C350" i="8"/>
  <c r="E350" i="8"/>
  <c r="G350" i="8"/>
  <c r="H350" i="8" s="1"/>
  <c r="D350" i="8"/>
  <c r="F350" i="8"/>
  <c r="C351" i="8"/>
  <c r="E351" i="8"/>
  <c r="G351" i="8" s="1"/>
  <c r="D351" i="8"/>
  <c r="F351" i="8" s="1"/>
  <c r="C352" i="8"/>
  <c r="D352" i="8"/>
  <c r="F352" i="8"/>
  <c r="E352" i="8"/>
  <c r="G352" i="8" s="1"/>
  <c r="C353" i="8"/>
  <c r="E353" i="8"/>
  <c r="G353" i="8" s="1"/>
  <c r="H353" i="8" s="1"/>
  <c r="D353" i="8"/>
  <c r="F353" i="8" s="1"/>
  <c r="C354" i="8"/>
  <c r="E354" i="8"/>
  <c r="G354" i="8"/>
  <c r="D354" i="8"/>
  <c r="F354" i="8"/>
  <c r="C355" i="8"/>
  <c r="D355" i="8"/>
  <c r="F355" i="8" s="1"/>
  <c r="E355" i="8"/>
  <c r="G355" i="8" s="1"/>
  <c r="H355" i="8" s="1"/>
  <c r="C356" i="8"/>
  <c r="D356" i="8"/>
  <c r="F356" i="8"/>
  <c r="E356" i="8"/>
  <c r="C357" i="8"/>
  <c r="D357" i="8"/>
  <c r="F357" i="8" s="1"/>
  <c r="E357" i="8"/>
  <c r="G357" i="8" s="1"/>
  <c r="C358" i="8"/>
  <c r="E358" i="8"/>
  <c r="G358" i="8"/>
  <c r="F358" i="8"/>
  <c r="C359" i="8"/>
  <c r="E359" i="8"/>
  <c r="G359" i="8"/>
  <c r="H359" i="8" s="1"/>
  <c r="D359" i="8"/>
  <c r="F359" i="8"/>
  <c r="C360" i="8"/>
  <c r="D360" i="8"/>
  <c r="F360" i="8"/>
  <c r="E360" i="8"/>
  <c r="G360" i="8" s="1"/>
  <c r="C361" i="8"/>
  <c r="E361" i="8"/>
  <c r="D361" i="8"/>
  <c r="F361" i="8"/>
  <c r="C362" i="8"/>
  <c r="D362" i="8"/>
  <c r="F362" i="8"/>
  <c r="E362" i="8"/>
  <c r="G362" i="8" s="1"/>
  <c r="C363" i="8"/>
  <c r="D363" i="8"/>
  <c r="F363" i="8"/>
  <c r="E363" i="8"/>
  <c r="G363" i="8"/>
  <c r="C364" i="8"/>
  <c r="D364" i="8"/>
  <c r="F364" i="8"/>
  <c r="E364" i="8"/>
  <c r="G364" i="8"/>
  <c r="C365" i="8"/>
  <c r="D365" i="8"/>
  <c r="F365" i="8"/>
  <c r="E365" i="8"/>
  <c r="G365" i="8"/>
  <c r="C366" i="8"/>
  <c r="E366" i="8"/>
  <c r="G366" i="8"/>
  <c r="D366" i="8"/>
  <c r="F366" i="8"/>
  <c r="C367" i="8"/>
  <c r="E367" i="8"/>
  <c r="G367" i="8"/>
  <c r="H367" i="8" s="1"/>
  <c r="D367" i="8"/>
  <c r="F367" i="8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J35" i="25"/>
  <c r="H38" i="25"/>
  <c r="J44" i="25"/>
  <c r="I44" i="25"/>
  <c r="A11" i="25"/>
  <c r="J68" i="25"/>
  <c r="I68" i="25"/>
  <c r="I69" i="25"/>
  <c r="F34" i="25"/>
  <c r="S12" i="11" a="1"/>
  <c r="E12" i="11" a="1"/>
  <c r="U12" i="11" a="1"/>
  <c r="R12" i="11" a="1"/>
  <c r="N12" i="11" a="1"/>
  <c r="L12" i="11" a="1"/>
  <c r="W12" i="11" a="1"/>
  <c r="O12" i="11" a="1"/>
  <c r="J12" i="11" a="1"/>
  <c r="K12" i="11" a="1"/>
  <c r="P12" i="11" a="1"/>
  <c r="V12" i="11" a="1"/>
  <c r="H12" i="11" a="1"/>
  <c r="M12" i="11" a="1"/>
  <c r="T12" i="11" a="1"/>
  <c r="D12" i="11" a="1"/>
  <c r="Y12" i="11" a="1"/>
  <c r="Q12" i="11" a="1"/>
  <c r="F12" i="11" a="1"/>
  <c r="G12" i="11" a="1"/>
  <c r="X12" i="11" a="1"/>
  <c r="I12" i="11" a="1"/>
  <c r="H55" i="17" l="1"/>
  <c r="H106" i="8"/>
  <c r="AJ14" i="19"/>
  <c r="P14" i="19"/>
  <c r="AI14" i="19"/>
  <c r="O14" i="19"/>
  <c r="AH14" i="19"/>
  <c r="N14" i="19"/>
  <c r="AG14" i="19"/>
  <c r="M14" i="19"/>
  <c r="AF14" i="19"/>
  <c r="AE14" i="19"/>
  <c r="AD14" i="19"/>
  <c r="AC14" i="19"/>
  <c r="AB14" i="19"/>
  <c r="Z14" i="19"/>
  <c r="AK14" i="19"/>
  <c r="AA14" i="19"/>
  <c r="Y14" i="19"/>
  <c r="X14" i="19"/>
  <c r="W14" i="19"/>
  <c r="V14" i="19"/>
  <c r="U14" i="19"/>
  <c r="T14" i="19"/>
  <c r="R14" i="19"/>
  <c r="S14" i="19"/>
  <c r="J14" i="19"/>
  <c r="Q14" i="19"/>
  <c r="W12" i="21"/>
  <c r="V12" i="21"/>
  <c r="T12" i="21"/>
  <c r="S12" i="21"/>
  <c r="R12" i="21"/>
  <c r="AK12" i="21"/>
  <c r="Q12" i="21"/>
  <c r="AJ12" i="21"/>
  <c r="P12" i="21"/>
  <c r="AH12" i="21"/>
  <c r="N12" i="21"/>
  <c r="K12" i="21"/>
  <c r="AG12" i="21"/>
  <c r="AF12" i="21"/>
  <c r="AD12" i="21"/>
  <c r="AC12" i="21"/>
  <c r="AI12" i="21"/>
  <c r="AE12" i="21"/>
  <c r="AB12" i="21"/>
  <c r="AA12" i="21"/>
  <c r="Z12" i="21"/>
  <c r="Y12" i="21"/>
  <c r="X12" i="21"/>
  <c r="U12" i="21"/>
  <c r="O12" i="21"/>
  <c r="M12" i="21"/>
  <c r="L12" i="21"/>
  <c r="H62" i="17"/>
  <c r="E33" i="16"/>
  <c r="G33" i="16" s="1"/>
  <c r="E34" i="16"/>
  <c r="G34" i="16" s="1"/>
  <c r="E29" i="16"/>
  <c r="G29" i="16" s="1"/>
  <c r="E32" i="16"/>
  <c r="G32" i="16" s="1"/>
  <c r="E25" i="16"/>
  <c r="G25" i="16" s="1"/>
  <c r="E30" i="16"/>
  <c r="G30" i="16" s="1"/>
  <c r="E31" i="16"/>
  <c r="E26" i="16"/>
  <c r="E28" i="16"/>
  <c r="G28" i="16" s="1"/>
  <c r="E27" i="16"/>
  <c r="G27" i="16" s="1"/>
  <c r="E35" i="16"/>
  <c r="G35" i="16" s="1"/>
  <c r="H66" i="8"/>
  <c r="H240" i="8"/>
  <c r="H65" i="13"/>
  <c r="H51" i="13"/>
  <c r="H52" i="13"/>
  <c r="H65" i="17"/>
  <c r="H67" i="17"/>
  <c r="H55" i="13"/>
  <c r="H56" i="16"/>
  <c r="H57" i="13"/>
  <c r="H63" i="16"/>
  <c r="H67" i="16"/>
  <c r="E13" i="1"/>
  <c r="E9" i="1"/>
  <c r="H67" i="23"/>
  <c r="AD5" i="20"/>
  <c r="AH3" i="20"/>
  <c r="AH5" i="20" s="1"/>
  <c r="AG5" i="23"/>
  <c r="AK3" i="23"/>
  <c r="AK5" i="23" s="1"/>
  <c r="AD5" i="16"/>
  <c r="AH3" i="16"/>
  <c r="AH5" i="16" s="1"/>
  <c r="AG5" i="13"/>
  <c r="AK3" i="13"/>
  <c r="AK5" i="13" s="1"/>
  <c r="H50" i="20"/>
  <c r="R5" i="18"/>
  <c r="M6" i="13"/>
  <c r="N6" i="21"/>
  <c r="E21" i="16"/>
  <c r="G21" i="16" s="1"/>
  <c r="E22" i="16"/>
  <c r="G22" i="16" s="1"/>
  <c r="E37" i="16"/>
  <c r="G37" i="16" s="1"/>
  <c r="E17" i="16"/>
  <c r="G17" i="16" s="1"/>
  <c r="E15" i="16"/>
  <c r="G15" i="16" s="1"/>
  <c r="H15" i="16" s="1"/>
  <c r="E16" i="16"/>
  <c r="G16" i="16" s="1"/>
  <c r="E18" i="16"/>
  <c r="G18" i="16" s="1"/>
  <c r="E36" i="16"/>
  <c r="G36" i="16" s="1"/>
  <c r="E19" i="16"/>
  <c r="G19" i="16" s="1"/>
  <c r="E38" i="16"/>
  <c r="G38" i="16" s="1"/>
  <c r="E23" i="16"/>
  <c r="G23" i="16" s="1"/>
  <c r="E20" i="16"/>
  <c r="G20" i="16" s="1"/>
  <c r="E24" i="16"/>
  <c r="G24" i="16" s="1"/>
  <c r="G31" i="16"/>
  <c r="G26" i="16"/>
  <c r="E21" i="15"/>
  <c r="G21" i="15" s="1"/>
  <c r="E33" i="15"/>
  <c r="G33" i="15" s="1"/>
  <c r="E22" i="15"/>
  <c r="G22" i="15" s="1"/>
  <c r="E34" i="15"/>
  <c r="G34" i="15" s="1"/>
  <c r="E25" i="15"/>
  <c r="G25" i="15" s="1"/>
  <c r="E37" i="15"/>
  <c r="G37" i="15" s="1"/>
  <c r="E17" i="15"/>
  <c r="G17" i="15" s="1"/>
  <c r="E29" i="15"/>
  <c r="G29" i="15" s="1"/>
  <c r="E20" i="15"/>
  <c r="G20" i="15" s="1"/>
  <c r="E23" i="15"/>
  <c r="G23" i="15" s="1"/>
  <c r="E24" i="15"/>
  <c r="G24" i="15" s="1"/>
  <c r="E26" i="15"/>
  <c r="G26" i="15" s="1"/>
  <c r="E28" i="15"/>
  <c r="G28" i="15" s="1"/>
  <c r="E15" i="15"/>
  <c r="G15" i="15" s="1"/>
  <c r="E32" i="15"/>
  <c r="G32" i="15" s="1"/>
  <c r="E31" i="15"/>
  <c r="G31" i="15" s="1"/>
  <c r="E30" i="15"/>
  <c r="G30" i="15" s="1"/>
  <c r="E35" i="15"/>
  <c r="G35" i="15" s="1"/>
  <c r="E36" i="15"/>
  <c r="G36" i="15" s="1"/>
  <c r="E38" i="15"/>
  <c r="G38" i="15" s="1"/>
  <c r="E27" i="15"/>
  <c r="G27" i="15" s="1"/>
  <c r="E16" i="15"/>
  <c r="G16" i="15" s="1"/>
  <c r="E18" i="15"/>
  <c r="G18" i="15" s="1"/>
  <c r="E19" i="15"/>
  <c r="G19" i="15" s="1"/>
  <c r="E12" i="14"/>
  <c r="G12" i="14" s="1"/>
  <c r="H12" i="14" s="1"/>
  <c r="E21" i="14"/>
  <c r="G21" i="14" s="1"/>
  <c r="E33" i="14"/>
  <c r="G33" i="14" s="1"/>
  <c r="E22" i="14"/>
  <c r="G22" i="14" s="1"/>
  <c r="E25" i="14"/>
  <c r="G25" i="14" s="1"/>
  <c r="E37" i="14"/>
  <c r="G37" i="14" s="1"/>
  <c r="E17" i="14"/>
  <c r="G17" i="14" s="1"/>
  <c r="H17" i="14" s="1"/>
  <c r="E29" i="14"/>
  <c r="G29" i="14" s="1"/>
  <c r="H29" i="14" s="1"/>
  <c r="E27" i="14"/>
  <c r="G27" i="14" s="1"/>
  <c r="E28" i="14"/>
  <c r="G28" i="14" s="1"/>
  <c r="E30" i="14"/>
  <c r="G30" i="14" s="1"/>
  <c r="E31" i="14"/>
  <c r="G31" i="14" s="1"/>
  <c r="E16" i="14"/>
  <c r="G16" i="14" s="1"/>
  <c r="E35" i="14"/>
  <c r="G35" i="14" s="1"/>
  <c r="H35" i="14" s="1"/>
  <c r="E20" i="14"/>
  <c r="G20" i="14" s="1"/>
  <c r="H20" i="14" s="1"/>
  <c r="E19" i="14"/>
  <c r="G19" i="14" s="1"/>
  <c r="E23" i="14"/>
  <c r="G23" i="14" s="1"/>
  <c r="E24" i="14"/>
  <c r="G24" i="14" s="1"/>
  <c r="E15" i="14"/>
  <c r="G15" i="14" s="1"/>
  <c r="H15" i="14" s="1"/>
  <c r="E26" i="14"/>
  <c r="G26" i="14" s="1"/>
  <c r="E32" i="14"/>
  <c r="G32" i="14" s="1"/>
  <c r="H32" i="14" s="1"/>
  <c r="E36" i="14"/>
  <c r="G36" i="14" s="1"/>
  <c r="E38" i="14"/>
  <c r="G38" i="14" s="1"/>
  <c r="E18" i="14"/>
  <c r="G18" i="14" s="1"/>
  <c r="L6" i="17"/>
  <c r="L6" i="16"/>
  <c r="E21" i="13"/>
  <c r="G21" i="13" s="1"/>
  <c r="E33" i="13"/>
  <c r="G33" i="13" s="1"/>
  <c r="E22" i="13"/>
  <c r="G22" i="13" s="1"/>
  <c r="E34" i="13"/>
  <c r="G34" i="13" s="1"/>
  <c r="E25" i="13"/>
  <c r="G25" i="13" s="1"/>
  <c r="E37" i="13"/>
  <c r="G37" i="13" s="1"/>
  <c r="E17" i="13"/>
  <c r="G17" i="13" s="1"/>
  <c r="E29" i="13"/>
  <c r="G29" i="13" s="1"/>
  <c r="E15" i="13"/>
  <c r="G15" i="13" s="1"/>
  <c r="H15" i="13" s="1"/>
  <c r="E32" i="13"/>
  <c r="G32" i="13" s="1"/>
  <c r="E16" i="13"/>
  <c r="G16" i="13" s="1"/>
  <c r="E35" i="13"/>
  <c r="G35" i="13" s="1"/>
  <c r="E18" i="13"/>
  <c r="G18" i="13" s="1"/>
  <c r="E36" i="13"/>
  <c r="G36" i="13" s="1"/>
  <c r="E19" i="13"/>
  <c r="G19" i="13" s="1"/>
  <c r="E38" i="13"/>
  <c r="G38" i="13" s="1"/>
  <c r="E23" i="13"/>
  <c r="G23" i="13" s="1"/>
  <c r="E27" i="13"/>
  <c r="G27" i="13" s="1"/>
  <c r="E30" i="13"/>
  <c r="G30" i="13" s="1"/>
  <c r="E31" i="13"/>
  <c r="G31" i="13" s="1"/>
  <c r="E20" i="13"/>
  <c r="G20" i="13" s="1"/>
  <c r="E24" i="13"/>
  <c r="G24" i="13" s="1"/>
  <c r="E26" i="13"/>
  <c r="G26" i="13" s="1"/>
  <c r="E28" i="13"/>
  <c r="G28" i="13" s="1"/>
  <c r="L6" i="23"/>
  <c r="L6" i="15"/>
  <c r="H59" i="19"/>
  <c r="H61" i="21"/>
  <c r="H63" i="22"/>
  <c r="E11" i="9"/>
  <c r="E21" i="9"/>
  <c r="G21" i="9" s="1"/>
  <c r="E33" i="9"/>
  <c r="G33" i="9" s="1"/>
  <c r="E22" i="9"/>
  <c r="G22" i="9" s="1"/>
  <c r="E34" i="9"/>
  <c r="G34" i="9" s="1"/>
  <c r="E25" i="9"/>
  <c r="G25" i="9" s="1"/>
  <c r="E37" i="9"/>
  <c r="G37" i="9" s="1"/>
  <c r="E17" i="9"/>
  <c r="G17" i="9" s="1"/>
  <c r="E29" i="9"/>
  <c r="G29" i="9" s="1"/>
  <c r="E27" i="9"/>
  <c r="G27" i="9" s="1"/>
  <c r="E28" i="9"/>
  <c r="G28" i="9" s="1"/>
  <c r="E30" i="9"/>
  <c r="G30" i="9" s="1"/>
  <c r="E31" i="9"/>
  <c r="G31" i="9" s="1"/>
  <c r="E16" i="9"/>
  <c r="G16" i="9" s="1"/>
  <c r="H16" i="9" s="1"/>
  <c r="E35" i="9"/>
  <c r="G35" i="9" s="1"/>
  <c r="E20" i="9"/>
  <c r="G20" i="9" s="1"/>
  <c r="E19" i="9"/>
  <c r="G19" i="9" s="1"/>
  <c r="E23" i="9"/>
  <c r="G23" i="9" s="1"/>
  <c r="E24" i="9"/>
  <c r="G24" i="9" s="1"/>
  <c r="H24" i="9" s="1"/>
  <c r="E26" i="9"/>
  <c r="G26" i="9" s="1"/>
  <c r="H26" i="9" s="1"/>
  <c r="E18" i="9"/>
  <c r="G18" i="9" s="1"/>
  <c r="E32" i="9"/>
  <c r="G32" i="9" s="1"/>
  <c r="E36" i="9"/>
  <c r="G36" i="9" s="1"/>
  <c r="H36" i="9" s="1"/>
  <c r="E15" i="9"/>
  <c r="G15" i="9" s="1"/>
  <c r="H15" i="9" s="1"/>
  <c r="E38" i="9"/>
  <c r="G38" i="9" s="1"/>
  <c r="E21" i="23"/>
  <c r="G21" i="23" s="1"/>
  <c r="E33" i="23"/>
  <c r="G33" i="23" s="1"/>
  <c r="E22" i="23"/>
  <c r="G22" i="23" s="1"/>
  <c r="E34" i="23"/>
  <c r="G34" i="23" s="1"/>
  <c r="E25" i="23"/>
  <c r="G25" i="23" s="1"/>
  <c r="E37" i="23"/>
  <c r="G37" i="23" s="1"/>
  <c r="E17" i="23"/>
  <c r="G17" i="23" s="1"/>
  <c r="E29" i="23"/>
  <c r="G29" i="23" s="1"/>
  <c r="E15" i="23"/>
  <c r="G15" i="23" s="1"/>
  <c r="H15" i="23" s="1"/>
  <c r="E32" i="23"/>
  <c r="G32" i="23" s="1"/>
  <c r="E35" i="23"/>
  <c r="G35" i="23" s="1"/>
  <c r="E16" i="23"/>
  <c r="G16" i="23" s="1"/>
  <c r="H16" i="23" s="1"/>
  <c r="E18" i="23"/>
  <c r="G18" i="23" s="1"/>
  <c r="E36" i="23"/>
  <c r="G36" i="23" s="1"/>
  <c r="E19" i="23"/>
  <c r="G19" i="23" s="1"/>
  <c r="E38" i="23"/>
  <c r="G38" i="23" s="1"/>
  <c r="E23" i="23"/>
  <c r="G23" i="23" s="1"/>
  <c r="E27" i="23"/>
  <c r="G27" i="23" s="1"/>
  <c r="E30" i="23"/>
  <c r="G30" i="23" s="1"/>
  <c r="E20" i="23"/>
  <c r="G20" i="23" s="1"/>
  <c r="E24" i="23"/>
  <c r="G24" i="23" s="1"/>
  <c r="E31" i="23"/>
  <c r="G31" i="23" s="1"/>
  <c r="E26" i="23"/>
  <c r="G26" i="23" s="1"/>
  <c r="E28" i="23"/>
  <c r="G28" i="23" s="1"/>
  <c r="L6" i="19"/>
  <c r="L6" i="14"/>
  <c r="E21" i="19"/>
  <c r="G21" i="19" s="1"/>
  <c r="E33" i="19"/>
  <c r="G33" i="19" s="1"/>
  <c r="E22" i="19"/>
  <c r="G22" i="19" s="1"/>
  <c r="E34" i="19"/>
  <c r="G34" i="19" s="1"/>
  <c r="E25" i="19"/>
  <c r="G25" i="19" s="1"/>
  <c r="E37" i="19"/>
  <c r="G37" i="19" s="1"/>
  <c r="E17" i="19"/>
  <c r="G17" i="19" s="1"/>
  <c r="E29" i="19"/>
  <c r="G29" i="19" s="1"/>
  <c r="E20" i="19"/>
  <c r="G20" i="19" s="1"/>
  <c r="E23" i="19"/>
  <c r="G23" i="19" s="1"/>
  <c r="E24" i="19"/>
  <c r="G24" i="19" s="1"/>
  <c r="E26" i="19"/>
  <c r="G26" i="19" s="1"/>
  <c r="H26" i="19" s="1"/>
  <c r="E28" i="19"/>
  <c r="G28" i="19" s="1"/>
  <c r="H28" i="19" s="1"/>
  <c r="E15" i="19"/>
  <c r="G15" i="19" s="1"/>
  <c r="H15" i="19" s="1"/>
  <c r="E32" i="19"/>
  <c r="G32" i="19" s="1"/>
  <c r="E31" i="19"/>
  <c r="G31" i="19" s="1"/>
  <c r="E35" i="19"/>
  <c r="G35" i="19" s="1"/>
  <c r="E36" i="19"/>
  <c r="G36" i="19" s="1"/>
  <c r="E38" i="19"/>
  <c r="G38" i="19" s="1"/>
  <c r="E18" i="19"/>
  <c r="G18" i="19" s="1"/>
  <c r="E27" i="19"/>
  <c r="G27" i="19" s="1"/>
  <c r="E16" i="19"/>
  <c r="G16" i="19" s="1"/>
  <c r="H16" i="19" s="1"/>
  <c r="E19" i="19"/>
  <c r="G19" i="19" s="1"/>
  <c r="E30" i="19"/>
  <c r="G30" i="19" s="1"/>
  <c r="L6" i="9"/>
  <c r="E21" i="21"/>
  <c r="G21" i="21" s="1"/>
  <c r="E33" i="21"/>
  <c r="G33" i="21" s="1"/>
  <c r="E22" i="21"/>
  <c r="G22" i="21" s="1"/>
  <c r="E34" i="21"/>
  <c r="G34" i="21" s="1"/>
  <c r="E25" i="21"/>
  <c r="G25" i="21" s="1"/>
  <c r="E37" i="21"/>
  <c r="G37" i="21" s="1"/>
  <c r="E17" i="21"/>
  <c r="G17" i="21" s="1"/>
  <c r="E29" i="21"/>
  <c r="G29" i="21" s="1"/>
  <c r="E27" i="21"/>
  <c r="G27" i="21" s="1"/>
  <c r="E28" i="21"/>
  <c r="G28" i="21" s="1"/>
  <c r="E30" i="21"/>
  <c r="G30" i="21" s="1"/>
  <c r="E31" i="21"/>
  <c r="G31" i="21" s="1"/>
  <c r="E16" i="21"/>
  <c r="G16" i="21" s="1"/>
  <c r="E35" i="21"/>
  <c r="G35" i="21" s="1"/>
  <c r="E20" i="21"/>
  <c r="G20" i="21" s="1"/>
  <c r="E19" i="21"/>
  <c r="G19" i="21" s="1"/>
  <c r="E23" i="21"/>
  <c r="G23" i="21" s="1"/>
  <c r="E24" i="21"/>
  <c r="G24" i="21" s="1"/>
  <c r="E18" i="21"/>
  <c r="G18" i="21" s="1"/>
  <c r="E26" i="21"/>
  <c r="G26" i="21" s="1"/>
  <c r="E15" i="21"/>
  <c r="G15" i="21" s="1"/>
  <c r="H15" i="21" s="1"/>
  <c r="E32" i="21"/>
  <c r="G32" i="21" s="1"/>
  <c r="E36" i="21"/>
  <c r="G36" i="21" s="1"/>
  <c r="E38" i="21"/>
  <c r="G38" i="21" s="1"/>
  <c r="E21" i="20"/>
  <c r="G21" i="20" s="1"/>
  <c r="E33" i="20"/>
  <c r="G33" i="20" s="1"/>
  <c r="E22" i="20"/>
  <c r="G22" i="20" s="1"/>
  <c r="E34" i="20"/>
  <c r="G34" i="20" s="1"/>
  <c r="E25" i="20"/>
  <c r="G25" i="20" s="1"/>
  <c r="E37" i="20"/>
  <c r="G37" i="20" s="1"/>
  <c r="E17" i="20"/>
  <c r="G17" i="20" s="1"/>
  <c r="E29" i="20"/>
  <c r="G29" i="20" s="1"/>
  <c r="E20" i="20"/>
  <c r="G20" i="20" s="1"/>
  <c r="E23" i="20"/>
  <c r="G23" i="20" s="1"/>
  <c r="E24" i="20"/>
  <c r="G24" i="20" s="1"/>
  <c r="E26" i="20"/>
  <c r="G26" i="20" s="1"/>
  <c r="E28" i="20"/>
  <c r="G28" i="20" s="1"/>
  <c r="E15" i="20"/>
  <c r="G15" i="20" s="1"/>
  <c r="H15" i="20" s="1"/>
  <c r="E32" i="20"/>
  <c r="G32" i="20" s="1"/>
  <c r="E31" i="20"/>
  <c r="G31" i="20" s="1"/>
  <c r="E30" i="20"/>
  <c r="G30" i="20" s="1"/>
  <c r="E35" i="20"/>
  <c r="G35" i="20" s="1"/>
  <c r="E36" i="20"/>
  <c r="G36" i="20" s="1"/>
  <c r="E18" i="20"/>
  <c r="G18" i="20" s="1"/>
  <c r="E38" i="20"/>
  <c r="G38" i="20" s="1"/>
  <c r="E19" i="20"/>
  <c r="G19" i="20" s="1"/>
  <c r="E27" i="20"/>
  <c r="G27" i="20" s="1"/>
  <c r="E16" i="20"/>
  <c r="G16" i="20" s="1"/>
  <c r="R5" i="15"/>
  <c r="E11" i="22"/>
  <c r="G11" i="22" s="1"/>
  <c r="H11" i="22" s="1"/>
  <c r="J11" i="22" s="1"/>
  <c r="E21" i="22"/>
  <c r="G21" i="22" s="1"/>
  <c r="E33" i="22"/>
  <c r="G33" i="22" s="1"/>
  <c r="E22" i="22"/>
  <c r="G22" i="22" s="1"/>
  <c r="E34" i="22"/>
  <c r="G34" i="22" s="1"/>
  <c r="E25" i="22"/>
  <c r="G25" i="22" s="1"/>
  <c r="E37" i="22"/>
  <c r="G37" i="22" s="1"/>
  <c r="E17" i="22"/>
  <c r="G17" i="22" s="1"/>
  <c r="E29" i="22"/>
  <c r="G29" i="22" s="1"/>
  <c r="E15" i="22"/>
  <c r="G15" i="22" s="1"/>
  <c r="H15" i="22" s="1"/>
  <c r="E32" i="22"/>
  <c r="G32" i="22" s="1"/>
  <c r="E35" i="22"/>
  <c r="G35" i="22" s="1"/>
  <c r="E16" i="22"/>
  <c r="G16" i="22" s="1"/>
  <c r="H16" i="22" s="1"/>
  <c r="E18" i="22"/>
  <c r="G18" i="22" s="1"/>
  <c r="E36" i="22"/>
  <c r="G36" i="22" s="1"/>
  <c r="H36" i="22" s="1"/>
  <c r="E19" i="22"/>
  <c r="G19" i="22" s="1"/>
  <c r="E38" i="22"/>
  <c r="G38" i="22" s="1"/>
  <c r="E23" i="22"/>
  <c r="G23" i="22" s="1"/>
  <c r="E27" i="22"/>
  <c r="G27" i="22" s="1"/>
  <c r="E30" i="22"/>
  <c r="G30" i="22" s="1"/>
  <c r="E20" i="22"/>
  <c r="G20" i="22" s="1"/>
  <c r="E24" i="22"/>
  <c r="G24" i="22" s="1"/>
  <c r="H24" i="22" s="1"/>
  <c r="E31" i="22"/>
  <c r="G31" i="22" s="1"/>
  <c r="E26" i="22"/>
  <c r="G26" i="22" s="1"/>
  <c r="E28" i="22"/>
  <c r="G28" i="22" s="1"/>
  <c r="L6" i="20"/>
  <c r="E21" i="18"/>
  <c r="G21" i="18" s="1"/>
  <c r="E33" i="18"/>
  <c r="G33" i="18" s="1"/>
  <c r="E22" i="18"/>
  <c r="G22" i="18" s="1"/>
  <c r="H22" i="18" s="1"/>
  <c r="E34" i="18"/>
  <c r="G34" i="18" s="1"/>
  <c r="E25" i="18"/>
  <c r="G25" i="18" s="1"/>
  <c r="E37" i="18"/>
  <c r="G37" i="18" s="1"/>
  <c r="E17" i="18"/>
  <c r="G17" i="18" s="1"/>
  <c r="E29" i="18"/>
  <c r="G29" i="18" s="1"/>
  <c r="E20" i="18"/>
  <c r="G20" i="18" s="1"/>
  <c r="E23" i="18"/>
  <c r="G23" i="18" s="1"/>
  <c r="E24" i="18"/>
  <c r="G24" i="18" s="1"/>
  <c r="E26" i="18"/>
  <c r="G26" i="18" s="1"/>
  <c r="E28" i="18"/>
  <c r="G28" i="18" s="1"/>
  <c r="E15" i="18"/>
  <c r="G15" i="18" s="1"/>
  <c r="H15" i="18" s="1"/>
  <c r="E32" i="18"/>
  <c r="G32" i="18" s="1"/>
  <c r="E31" i="18"/>
  <c r="G31" i="18" s="1"/>
  <c r="E35" i="18"/>
  <c r="G35" i="18" s="1"/>
  <c r="E36" i="18"/>
  <c r="G36" i="18" s="1"/>
  <c r="E38" i="18"/>
  <c r="G38" i="18" s="1"/>
  <c r="E27" i="18"/>
  <c r="G27" i="18" s="1"/>
  <c r="E18" i="18"/>
  <c r="G18" i="18" s="1"/>
  <c r="E19" i="18"/>
  <c r="G19" i="18" s="1"/>
  <c r="E16" i="18"/>
  <c r="G16" i="18" s="1"/>
  <c r="E30" i="18"/>
  <c r="G30" i="18" s="1"/>
  <c r="L6" i="22"/>
  <c r="M6" i="18"/>
  <c r="E21" i="17"/>
  <c r="G21" i="17" s="1"/>
  <c r="E33" i="17"/>
  <c r="G33" i="17" s="1"/>
  <c r="E22" i="17"/>
  <c r="G22" i="17" s="1"/>
  <c r="E34" i="17"/>
  <c r="G34" i="17" s="1"/>
  <c r="E25" i="17"/>
  <c r="G25" i="17" s="1"/>
  <c r="E37" i="17"/>
  <c r="G37" i="17" s="1"/>
  <c r="E17" i="17"/>
  <c r="G17" i="17" s="1"/>
  <c r="E29" i="17"/>
  <c r="G29" i="17" s="1"/>
  <c r="E27" i="17"/>
  <c r="G27" i="17" s="1"/>
  <c r="E28" i="17"/>
  <c r="G28" i="17" s="1"/>
  <c r="E30" i="17"/>
  <c r="G30" i="17" s="1"/>
  <c r="E31" i="17"/>
  <c r="G31" i="17" s="1"/>
  <c r="E16" i="17"/>
  <c r="G16" i="17" s="1"/>
  <c r="E35" i="17"/>
  <c r="G35" i="17" s="1"/>
  <c r="H35" i="17" s="1"/>
  <c r="E20" i="17"/>
  <c r="G20" i="17" s="1"/>
  <c r="E19" i="17"/>
  <c r="G19" i="17" s="1"/>
  <c r="E23" i="17"/>
  <c r="G23" i="17" s="1"/>
  <c r="H23" i="17" s="1"/>
  <c r="E24" i="17"/>
  <c r="G24" i="17" s="1"/>
  <c r="E15" i="17"/>
  <c r="G15" i="17" s="1"/>
  <c r="E26" i="17"/>
  <c r="G26" i="17" s="1"/>
  <c r="E18" i="17"/>
  <c r="G18" i="17" s="1"/>
  <c r="E32" i="17"/>
  <c r="G32" i="17" s="1"/>
  <c r="E36" i="17"/>
  <c r="G36" i="17" s="1"/>
  <c r="E38" i="17"/>
  <c r="G38" i="17" s="1"/>
  <c r="W3" i="21"/>
  <c r="AA3" i="21" s="1"/>
  <c r="AE3" i="21" s="1"/>
  <c r="H48" i="18"/>
  <c r="H60" i="19"/>
  <c r="H51" i="20"/>
  <c r="H64" i="22"/>
  <c r="H53" i="18"/>
  <c r="S5" i="9"/>
  <c r="U5" i="13"/>
  <c r="E14" i="15"/>
  <c r="G14" i="15" s="1"/>
  <c r="H14" i="15" s="1"/>
  <c r="N5" i="13"/>
  <c r="E13" i="15"/>
  <c r="G13" i="15" s="1"/>
  <c r="C30" i="15"/>
  <c r="X5" i="16"/>
  <c r="N5" i="17"/>
  <c r="E13" i="16"/>
  <c r="G13" i="16" s="1"/>
  <c r="H13" i="16" s="1"/>
  <c r="R3" i="21"/>
  <c r="R5" i="21" s="1"/>
  <c r="E14" i="17"/>
  <c r="G14" i="17" s="1"/>
  <c r="H14" i="17" s="1"/>
  <c r="T5" i="16"/>
  <c r="Z3" i="15"/>
  <c r="AD3" i="15" s="1"/>
  <c r="Y3" i="9"/>
  <c r="AC3" i="9" s="1"/>
  <c r="AG3" i="9" s="1"/>
  <c r="H58" i="15"/>
  <c r="H70" i="15"/>
  <c r="H60" i="23"/>
  <c r="H49" i="19"/>
  <c r="H61" i="19"/>
  <c r="H50" i="9"/>
  <c r="H62" i="9"/>
  <c r="H51" i="21"/>
  <c r="H63" i="21"/>
  <c r="H52" i="20"/>
  <c r="H64" i="20"/>
  <c r="H53" i="22"/>
  <c r="H65" i="22"/>
  <c r="H54" i="18"/>
  <c r="H66" i="18"/>
  <c r="E13" i="19"/>
  <c r="G13" i="19" s="1"/>
  <c r="W3" i="18"/>
  <c r="AA3" i="18" s="1"/>
  <c r="AE3" i="18" s="1"/>
  <c r="AB5" i="16"/>
  <c r="AF3" i="16"/>
  <c r="T5" i="20"/>
  <c r="AA3" i="13"/>
  <c r="AE3" i="13" s="1"/>
  <c r="T5" i="22"/>
  <c r="AA3" i="9"/>
  <c r="AE3" i="9" s="1"/>
  <c r="AC3" i="21"/>
  <c r="AG3" i="21" s="1"/>
  <c r="Y5" i="15"/>
  <c r="AC3" i="15"/>
  <c r="AG3" i="15" s="1"/>
  <c r="U5" i="15"/>
  <c r="S5" i="13"/>
  <c r="AC5" i="13"/>
  <c r="N5" i="19"/>
  <c r="R5" i="16"/>
  <c r="Z5" i="16"/>
  <c r="N5" i="18"/>
  <c r="N5" i="20"/>
  <c r="R5" i="20"/>
  <c r="Z5" i="20"/>
  <c r="S5" i="19"/>
  <c r="W3" i="19"/>
  <c r="AA3" i="19" s="1"/>
  <c r="AE3" i="19" s="1"/>
  <c r="V3" i="13"/>
  <c r="R5" i="13"/>
  <c r="Y3" i="16"/>
  <c r="U5" i="16"/>
  <c r="X3" i="17"/>
  <c r="T5" i="17"/>
  <c r="E14" i="18"/>
  <c r="G14" i="18" s="1"/>
  <c r="H14" i="18" s="1"/>
  <c r="E12" i="19"/>
  <c r="G12" i="19" s="1"/>
  <c r="H12" i="19" s="1"/>
  <c r="S3" i="23"/>
  <c r="O5" i="19"/>
  <c r="L8" i="9"/>
  <c r="M8" i="16"/>
  <c r="Q8" i="19"/>
  <c r="O5" i="9"/>
  <c r="E13" i="9"/>
  <c r="G13" i="9" s="1"/>
  <c r="H13" i="9" s="1"/>
  <c r="U5" i="23"/>
  <c r="N5" i="15"/>
  <c r="Q5" i="13"/>
  <c r="E12" i="15"/>
  <c r="G12" i="15" s="1"/>
  <c r="H12" i="15" s="1"/>
  <c r="E14" i="13"/>
  <c r="G14" i="13" s="1"/>
  <c r="H14" i="13" s="1"/>
  <c r="E12" i="22"/>
  <c r="G12" i="22" s="1"/>
  <c r="R5" i="9"/>
  <c r="Y47" i="16"/>
  <c r="S8" i="18"/>
  <c r="AA47" i="19"/>
  <c r="X8" i="23"/>
  <c r="P5" i="17"/>
  <c r="S3" i="16"/>
  <c r="Y5" i="13"/>
  <c r="U5" i="21"/>
  <c r="T3" i="18"/>
  <c r="E13" i="21"/>
  <c r="G13" i="21" s="1"/>
  <c r="H13" i="21" s="1"/>
  <c r="E14" i="16"/>
  <c r="G14" i="16" s="1"/>
  <c r="E11" i="15"/>
  <c r="G11" i="15" s="1"/>
  <c r="H11" i="15" s="1"/>
  <c r="T3" i="21"/>
  <c r="E13" i="22"/>
  <c r="G13" i="22" s="1"/>
  <c r="H13" i="22" s="1"/>
  <c r="E13" i="17"/>
  <c r="G13" i="17" s="1"/>
  <c r="V5" i="20"/>
  <c r="E11" i="16"/>
  <c r="N8" i="15"/>
  <c r="Q8" i="17"/>
  <c r="H55" i="16"/>
  <c r="N5" i="16"/>
  <c r="O5" i="21"/>
  <c r="E11" i="17"/>
  <c r="S47" i="9"/>
  <c r="N47" i="13"/>
  <c r="X47" i="13"/>
  <c r="L8" i="14"/>
  <c r="X8" i="14"/>
  <c r="Q47" i="17"/>
  <c r="P47" i="18"/>
  <c r="V8" i="20"/>
  <c r="Q5" i="20"/>
  <c r="Y5" i="21"/>
  <c r="S3" i="17"/>
  <c r="W3" i="17" s="1"/>
  <c r="V3" i="17"/>
  <c r="Z3" i="17" s="1"/>
  <c r="AD3" i="17" s="1"/>
  <c r="AH3" i="17" s="1"/>
  <c r="AH5" i="17" s="1"/>
  <c r="U3" i="19"/>
  <c r="O47" i="16"/>
  <c r="P8" i="16"/>
  <c r="AD8" i="15"/>
  <c r="AC47" i="15"/>
  <c r="P47" i="23"/>
  <c r="Q8" i="23"/>
  <c r="V47" i="13"/>
  <c r="AD47" i="13"/>
  <c r="U8" i="14"/>
  <c r="L47" i="15"/>
  <c r="U47" i="15"/>
  <c r="Q47" i="21"/>
  <c r="Y47" i="21"/>
  <c r="Z8" i="21"/>
  <c r="M47" i="9"/>
  <c r="N8" i="9"/>
  <c r="V47" i="9"/>
  <c r="W8" i="9"/>
  <c r="Y8" i="19"/>
  <c r="X47" i="19"/>
  <c r="P47" i="19"/>
  <c r="V8" i="9"/>
  <c r="U47" i="9"/>
  <c r="AC8" i="17"/>
  <c r="AB47" i="17"/>
  <c r="Z47" i="18"/>
  <c r="AA8" i="18"/>
  <c r="Y47" i="22"/>
  <c r="Z8" i="22"/>
  <c r="M47" i="22"/>
  <c r="N8" i="22"/>
  <c r="AA8" i="21"/>
  <c r="Z47" i="21"/>
  <c r="AD8" i="20"/>
  <c r="AC47" i="20"/>
  <c r="S47" i="17"/>
  <c r="T8" i="17"/>
  <c r="AD8" i="17"/>
  <c r="AC47" i="17"/>
  <c r="J47" i="9"/>
  <c r="K8" i="9"/>
  <c r="AA47" i="9"/>
  <c r="AB8" i="9"/>
  <c r="AA47" i="13"/>
  <c r="AB8" i="13"/>
  <c r="Q47" i="15"/>
  <c r="R8" i="15"/>
  <c r="V47" i="16"/>
  <c r="W8" i="16"/>
  <c r="L47" i="19"/>
  <c r="M8" i="19"/>
  <c r="Z47" i="17"/>
  <c r="AA8" i="17"/>
  <c r="M47" i="19"/>
  <c r="N8" i="19"/>
  <c r="R47" i="20"/>
  <c r="S8" i="20"/>
  <c r="U8" i="9"/>
  <c r="T47" i="9"/>
  <c r="T47" i="13"/>
  <c r="U8" i="13"/>
  <c r="AD47" i="14"/>
  <c r="T8" i="15"/>
  <c r="S47" i="15"/>
  <c r="AC8" i="15"/>
  <c r="M47" i="16"/>
  <c r="N8" i="16"/>
  <c r="X47" i="16"/>
  <c r="Y8" i="16"/>
  <c r="O8" i="19"/>
  <c r="N47" i="19"/>
  <c r="X8" i="19"/>
  <c r="AD47" i="19"/>
  <c r="W47" i="21"/>
  <c r="X8" i="21"/>
  <c r="AB47" i="22"/>
  <c r="AC8" i="22"/>
  <c r="Q8" i="22"/>
  <c r="AB47" i="14"/>
  <c r="AC8" i="14"/>
  <c r="AA47" i="15"/>
  <c r="AB8" i="15"/>
  <c r="Y47" i="17"/>
  <c r="Z8" i="17"/>
  <c r="O8" i="18"/>
  <c r="N47" i="18"/>
  <c r="V47" i="19"/>
  <c r="W8" i="19"/>
  <c r="Q47" i="20"/>
  <c r="R8" i="20"/>
  <c r="M47" i="23"/>
  <c r="N8" i="23"/>
  <c r="AC8" i="9"/>
  <c r="AB47" i="9"/>
  <c r="J47" i="15"/>
  <c r="K8" i="15"/>
  <c r="R47" i="15"/>
  <c r="S8" i="15"/>
  <c r="W47" i="16"/>
  <c r="X8" i="16"/>
  <c r="P8" i="18"/>
  <c r="O47" i="18"/>
  <c r="AC47" i="22"/>
  <c r="AD8" i="22"/>
  <c r="Q47" i="22"/>
  <c r="R8" i="22"/>
  <c r="AD8" i="9"/>
  <c r="V8" i="13"/>
  <c r="U47" i="13"/>
  <c r="AD8" i="13"/>
  <c r="T47" i="15"/>
  <c r="U8" i="15"/>
  <c r="N47" i="16"/>
  <c r="O8" i="16"/>
  <c r="J47" i="17"/>
  <c r="K8" i="17"/>
  <c r="AB8" i="17"/>
  <c r="O47" i="19"/>
  <c r="P8" i="19"/>
  <c r="Q8" i="21"/>
  <c r="P47" i="21"/>
  <c r="X47" i="21"/>
  <c r="Y8" i="21"/>
  <c r="P8" i="23"/>
  <c r="W8" i="23"/>
  <c r="AA47" i="22"/>
  <c r="AB8" i="22"/>
  <c r="P8" i="22"/>
  <c r="L47" i="22"/>
  <c r="M8" i="22"/>
  <c r="Q8" i="13"/>
  <c r="P47" i="13"/>
  <c r="V47" i="17"/>
  <c r="W8" i="17"/>
  <c r="V47" i="20"/>
  <c r="W8" i="20"/>
  <c r="Q47" i="13"/>
  <c r="R8" i="13"/>
  <c r="Y47" i="13"/>
  <c r="Z8" i="13"/>
  <c r="Y47" i="15"/>
  <c r="Z8" i="15"/>
  <c r="N47" i="17"/>
  <c r="O8" i="17"/>
  <c r="AC47" i="18"/>
  <c r="AD8" i="18"/>
  <c r="T47" i="19"/>
  <c r="U8" i="19"/>
  <c r="X8" i="20"/>
  <c r="W47" i="20"/>
  <c r="T47" i="21"/>
  <c r="U8" i="21"/>
  <c r="AA47" i="23"/>
  <c r="AB8" i="23"/>
  <c r="U47" i="22"/>
  <c r="V8" i="22"/>
  <c r="AA47" i="16"/>
  <c r="AB8" i="16"/>
  <c r="U47" i="17"/>
  <c r="V8" i="17"/>
  <c r="M47" i="20"/>
  <c r="N8" i="20"/>
  <c r="X8" i="22"/>
  <c r="Y8" i="15"/>
  <c r="X47" i="15"/>
  <c r="AB47" i="16"/>
  <c r="AC8" i="16"/>
  <c r="K47" i="21"/>
  <c r="L8" i="21"/>
  <c r="AB47" i="21"/>
  <c r="AC8" i="21"/>
  <c r="Q47" i="9"/>
  <c r="R8" i="9"/>
  <c r="Y47" i="9"/>
  <c r="Z8" i="9"/>
  <c r="R47" i="13"/>
  <c r="O47" i="15"/>
  <c r="P8" i="15"/>
  <c r="U8" i="16"/>
  <c r="L47" i="18"/>
  <c r="M8" i="18"/>
  <c r="AD47" i="18"/>
  <c r="J47" i="19"/>
  <c r="K8" i="19"/>
  <c r="X47" i="20"/>
  <c r="Y8" i="20"/>
  <c r="M8" i="21"/>
  <c r="T47" i="23"/>
  <c r="AB47" i="23"/>
  <c r="X8" i="13"/>
  <c r="W47" i="13"/>
  <c r="V47" i="15"/>
  <c r="W8" i="15"/>
  <c r="Q47" i="16"/>
  <c r="R8" i="16"/>
  <c r="AD47" i="17"/>
  <c r="AA47" i="18"/>
  <c r="AB8" i="18"/>
  <c r="Q47" i="19"/>
  <c r="R8" i="19"/>
  <c r="M8" i="20"/>
  <c r="L47" i="20"/>
  <c r="S8" i="21"/>
  <c r="R47" i="21"/>
  <c r="X47" i="23"/>
  <c r="Y8" i="23"/>
  <c r="X47" i="22"/>
  <c r="Y8" i="22"/>
  <c r="O47" i="9"/>
  <c r="P8" i="9"/>
  <c r="O47" i="13"/>
  <c r="P8" i="13"/>
  <c r="X8" i="15"/>
  <c r="W47" i="15"/>
  <c r="J47" i="18"/>
  <c r="K8" i="18"/>
  <c r="S47" i="18"/>
  <c r="T8" i="18"/>
  <c r="S8" i="19"/>
  <c r="R47" i="19"/>
  <c r="K47" i="22"/>
  <c r="L8" i="22"/>
  <c r="Y3" i="20"/>
  <c r="AC3" i="20" s="1"/>
  <c r="AG3" i="20" s="1"/>
  <c r="U5" i="20"/>
  <c r="S47" i="16"/>
  <c r="T8" i="16"/>
  <c r="T47" i="18"/>
  <c r="U8" i="18"/>
  <c r="T8" i="19"/>
  <c r="S47" i="19"/>
  <c r="N47" i="20"/>
  <c r="O8" i="20"/>
  <c r="V47" i="22"/>
  <c r="W8" i="22"/>
  <c r="K8" i="22"/>
  <c r="J47" i="22"/>
  <c r="S8" i="9"/>
  <c r="R47" i="9"/>
  <c r="Z47" i="9"/>
  <c r="AA8" i="9"/>
  <c r="J47" i="13"/>
  <c r="K8" i="13"/>
  <c r="Q8" i="15"/>
  <c r="P47" i="15"/>
  <c r="V8" i="16"/>
  <c r="U47" i="16"/>
  <c r="AD47" i="16"/>
  <c r="P47" i="17"/>
  <c r="X47" i="17"/>
  <c r="Y8" i="17"/>
  <c r="M47" i="18"/>
  <c r="N8" i="18"/>
  <c r="V47" i="18"/>
  <c r="W8" i="18"/>
  <c r="L8" i="19"/>
  <c r="K47" i="19"/>
  <c r="Q8" i="20"/>
  <c r="Y47" i="20"/>
  <c r="Z8" i="20"/>
  <c r="M47" i="21"/>
  <c r="N8" i="21"/>
  <c r="M8" i="23"/>
  <c r="L47" i="9"/>
  <c r="M8" i="9"/>
  <c r="T8" i="14"/>
  <c r="L8" i="15"/>
  <c r="AA8" i="15"/>
  <c r="L8" i="16"/>
  <c r="AD8" i="16"/>
  <c r="O47" i="17"/>
  <c r="P8" i="17"/>
  <c r="X8" i="17"/>
  <c r="Q47" i="18"/>
  <c r="R8" i="18"/>
  <c r="Z8" i="18"/>
  <c r="V8" i="19"/>
  <c r="AC8" i="19"/>
  <c r="O47" i="20"/>
  <c r="P8" i="20"/>
  <c r="J47" i="21"/>
  <c r="K8" i="21"/>
  <c r="S47" i="22"/>
  <c r="N47" i="23"/>
  <c r="O8" i="23"/>
  <c r="V8" i="23"/>
  <c r="AC47" i="23"/>
  <c r="AD8" i="23"/>
  <c r="AA8" i="22"/>
  <c r="N47" i="22"/>
  <c r="O8" i="22"/>
  <c r="H55" i="19"/>
  <c r="Q8" i="9"/>
  <c r="L47" i="13"/>
  <c r="M8" i="13"/>
  <c r="T8" i="13"/>
  <c r="AA8" i="13"/>
  <c r="N8" i="14"/>
  <c r="Y47" i="14"/>
  <c r="Z8" i="14"/>
  <c r="O8" i="15"/>
  <c r="AD47" i="15"/>
  <c r="P47" i="16"/>
  <c r="Q8" i="16"/>
  <c r="K47" i="17"/>
  <c r="L8" i="17"/>
  <c r="S8" i="17"/>
  <c r="V8" i="18"/>
  <c r="Y47" i="19"/>
  <c r="Z8" i="19"/>
  <c r="J47" i="20"/>
  <c r="K8" i="20"/>
  <c r="T8" i="20"/>
  <c r="AA47" i="20"/>
  <c r="AB8" i="20"/>
  <c r="O8" i="21"/>
  <c r="V8" i="21"/>
  <c r="AD8" i="21"/>
  <c r="J47" i="23"/>
  <c r="K8" i="23"/>
  <c r="R47" i="23"/>
  <c r="S8" i="23"/>
  <c r="Y47" i="23"/>
  <c r="T47" i="22"/>
  <c r="U8" i="22"/>
  <c r="X3" i="15"/>
  <c r="T5" i="15"/>
  <c r="K47" i="20"/>
  <c r="L8" i="20"/>
  <c r="AB47" i="20"/>
  <c r="AC8" i="20"/>
  <c r="O47" i="21"/>
  <c r="P8" i="21"/>
  <c r="AD47" i="21"/>
  <c r="Y8" i="9"/>
  <c r="N8" i="13"/>
  <c r="AB47" i="13"/>
  <c r="AC8" i="13"/>
  <c r="P8" i="14"/>
  <c r="AA47" i="14"/>
  <c r="AB8" i="14"/>
  <c r="R47" i="16"/>
  <c r="S8" i="16"/>
  <c r="AA8" i="16"/>
  <c r="M8" i="17"/>
  <c r="T47" i="17"/>
  <c r="U8" i="17"/>
  <c r="W47" i="18"/>
  <c r="X8" i="18"/>
  <c r="AA8" i="19"/>
  <c r="U8" i="20"/>
  <c r="W8" i="21"/>
  <c r="L8" i="23"/>
  <c r="T8" i="23"/>
  <c r="Z47" i="23"/>
  <c r="AA8" i="23"/>
  <c r="AD47" i="22"/>
  <c r="S8" i="22"/>
  <c r="Y3" i="17"/>
  <c r="AC3" i="17" s="1"/>
  <c r="AG3" i="17" s="1"/>
  <c r="U5" i="17"/>
  <c r="Q5" i="22"/>
  <c r="U3" i="22"/>
  <c r="S5" i="15"/>
  <c r="W3" i="15"/>
  <c r="S3" i="20"/>
  <c r="O5" i="20"/>
  <c r="AC5" i="23"/>
  <c r="Y5" i="23"/>
  <c r="AB3" i="22"/>
  <c r="X5" i="22"/>
  <c r="V3" i="19"/>
  <c r="R5" i="19"/>
  <c r="O5" i="22"/>
  <c r="S3" i="22"/>
  <c r="E12" i="20"/>
  <c r="G12" i="20" s="1"/>
  <c r="H12" i="20" s="1"/>
  <c r="E14" i="20"/>
  <c r="G14" i="20" s="1"/>
  <c r="E11" i="20"/>
  <c r="G11" i="20" s="1"/>
  <c r="H11" i="20" s="1"/>
  <c r="E13" i="20"/>
  <c r="G13" i="20" s="1"/>
  <c r="H13" i="20" s="1"/>
  <c r="E13" i="18"/>
  <c r="G13" i="18" s="1"/>
  <c r="H13" i="18" s="1"/>
  <c r="E11" i="18"/>
  <c r="G11" i="18" s="1"/>
  <c r="H11" i="18" s="1"/>
  <c r="E12" i="18"/>
  <c r="G12" i="18" s="1"/>
  <c r="H12" i="18" s="1"/>
  <c r="Z3" i="9"/>
  <c r="AD3" i="9" s="1"/>
  <c r="AH3" i="9" s="1"/>
  <c r="AH5" i="9" s="1"/>
  <c r="V5" i="9"/>
  <c r="N5" i="9"/>
  <c r="E14" i="23"/>
  <c r="G14" i="23" s="1"/>
  <c r="R3" i="23"/>
  <c r="N5" i="23"/>
  <c r="E11" i="21"/>
  <c r="G11" i="21" s="1"/>
  <c r="H11" i="21" s="1"/>
  <c r="E14" i="21"/>
  <c r="G14" i="21" s="1"/>
  <c r="R3" i="22"/>
  <c r="N5" i="22"/>
  <c r="T3" i="19"/>
  <c r="P5" i="19"/>
  <c r="E12" i="9"/>
  <c r="G12" i="9" s="1"/>
  <c r="E14" i="9"/>
  <c r="G14" i="9" s="1"/>
  <c r="P5" i="23"/>
  <c r="T3" i="23"/>
  <c r="T5" i="13"/>
  <c r="X3" i="13"/>
  <c r="Z3" i="18"/>
  <c r="AD3" i="18" s="1"/>
  <c r="AH3" i="18" s="1"/>
  <c r="AH5" i="18" s="1"/>
  <c r="V5" i="18"/>
  <c r="AB3" i="20"/>
  <c r="E13" i="13"/>
  <c r="G13" i="13" s="1"/>
  <c r="H13" i="13" s="1"/>
  <c r="E11" i="13"/>
  <c r="G11" i="13" s="1"/>
  <c r="H11" i="13" s="1"/>
  <c r="T3" i="9"/>
  <c r="P5" i="9"/>
  <c r="U3" i="18"/>
  <c r="V5" i="16"/>
  <c r="E12" i="13"/>
  <c r="G12" i="13" s="1"/>
  <c r="H12" i="13" s="1"/>
  <c r="E14" i="22"/>
  <c r="G14" i="22" s="1"/>
  <c r="E12" i="23"/>
  <c r="G12" i="23" s="1"/>
  <c r="H12" i="23" s="1"/>
  <c r="E11" i="23"/>
  <c r="G11" i="23" s="1"/>
  <c r="H11" i="23" s="1"/>
  <c r="E13" i="23"/>
  <c r="G13" i="23" s="1"/>
  <c r="H13" i="23" s="1"/>
  <c r="E12" i="16"/>
  <c r="G12" i="16" s="1"/>
  <c r="H12" i="16" s="1"/>
  <c r="E11" i="19"/>
  <c r="G11" i="19" s="1"/>
  <c r="H11" i="19" s="1"/>
  <c r="E12" i="17"/>
  <c r="G12" i="17" s="1"/>
  <c r="H12" i="17" s="1"/>
  <c r="S3" i="14"/>
  <c r="W3" i="14" s="1"/>
  <c r="AA3" i="14" s="1"/>
  <c r="AE3" i="14" s="1"/>
  <c r="E11" i="14"/>
  <c r="E14" i="14"/>
  <c r="G14" i="14" s="1"/>
  <c r="H14" i="14" s="1"/>
  <c r="E13" i="14"/>
  <c r="G13" i="14" s="1"/>
  <c r="H13" i="14" s="1"/>
  <c r="H59" i="14"/>
  <c r="T3" i="14"/>
  <c r="N5" i="14"/>
  <c r="J47" i="14"/>
  <c r="V47" i="14"/>
  <c r="U3" i="14"/>
  <c r="Q5" i="14"/>
  <c r="M47" i="14"/>
  <c r="U47" i="14"/>
  <c r="W47" i="14"/>
  <c r="N47" i="14"/>
  <c r="X47" i="14"/>
  <c r="R5" i="14"/>
  <c r="V3" i="14"/>
  <c r="O47" i="14"/>
  <c r="P47" i="14"/>
  <c r="AC47" i="14"/>
  <c r="Q47" i="14"/>
  <c r="Z47" i="14"/>
  <c r="R47" i="14"/>
  <c r="S47" i="14"/>
  <c r="T47" i="14"/>
  <c r="L47" i="14"/>
  <c r="K47" i="14"/>
  <c r="H25" i="8"/>
  <c r="H23" i="8"/>
  <c r="H277" i="8"/>
  <c r="H155" i="8"/>
  <c r="H205" i="8"/>
  <c r="H98" i="8"/>
  <c r="H249" i="8"/>
  <c r="H299" i="8"/>
  <c r="H12" i="8"/>
  <c r="H301" i="8"/>
  <c r="H209" i="8"/>
  <c r="H251" i="8"/>
  <c r="H233" i="8"/>
  <c r="H269" i="8"/>
  <c r="H61" i="8"/>
  <c r="H208" i="8"/>
  <c r="H285" i="8"/>
  <c r="H261" i="8"/>
  <c r="H243" i="8"/>
  <c r="H91" i="8"/>
  <c r="H21" i="8"/>
  <c r="H237" i="8"/>
  <c r="H10" i="8"/>
  <c r="H295" i="8"/>
  <c r="H283" i="8"/>
  <c r="H199" i="8"/>
  <c r="H109" i="8"/>
  <c r="H63" i="8"/>
  <c r="H354" i="8"/>
  <c r="H29" i="8"/>
  <c r="H266" i="8"/>
  <c r="H248" i="8"/>
  <c r="H257" i="8"/>
  <c r="H165" i="8"/>
  <c r="H129" i="8"/>
  <c r="H59" i="8"/>
  <c r="H18" i="8"/>
  <c r="H279" i="8"/>
  <c r="H336" i="8"/>
  <c r="H324" i="8"/>
  <c r="H271" i="8"/>
  <c r="H64" i="8"/>
  <c r="H15" i="8"/>
  <c r="H366" i="8"/>
  <c r="H296" i="8"/>
  <c r="H218" i="8"/>
  <c r="H212" i="8"/>
  <c r="H146" i="8"/>
  <c r="H122" i="8"/>
  <c r="H110" i="8"/>
  <c r="H65" i="8"/>
  <c r="H58" i="8"/>
  <c r="H19" i="8"/>
  <c r="H252" i="8"/>
  <c r="H192" i="8"/>
  <c r="H101" i="8"/>
  <c r="H217" i="8"/>
  <c r="H190" i="8"/>
  <c r="H259" i="8"/>
  <c r="H89" i="8"/>
  <c r="AE25" i="11" s="1"/>
  <c r="H137" i="8"/>
  <c r="H93" i="8"/>
  <c r="H213" i="8"/>
  <c r="H141" i="8"/>
  <c r="H235" i="8"/>
  <c r="H95" i="8"/>
  <c r="H246" i="8"/>
  <c r="H191" i="8"/>
  <c r="H173" i="8"/>
  <c r="H119" i="8"/>
  <c r="H195" i="8"/>
  <c r="H229" i="8"/>
  <c r="H211" i="8"/>
  <c r="H157" i="8"/>
  <c r="H73" i="8"/>
  <c r="H83" i="8"/>
  <c r="AC25" i="11" s="1"/>
  <c r="H292" i="8"/>
  <c r="H169" i="8"/>
  <c r="H11" i="8"/>
  <c r="H303" i="8"/>
  <c r="H207" i="8"/>
  <c r="H135" i="8"/>
  <c r="H189" i="8"/>
  <c r="H171" i="8"/>
  <c r="H153" i="8"/>
  <c r="H117" i="8"/>
  <c r="H306" i="8"/>
  <c r="H222" i="8"/>
  <c r="H204" i="8"/>
  <c r="H186" i="8"/>
  <c r="H180" i="8"/>
  <c r="H168" i="8"/>
  <c r="H150" i="8"/>
  <c r="H126" i="8"/>
  <c r="F87" i="8"/>
  <c r="H87" i="8" s="1"/>
  <c r="F80" i="8"/>
  <c r="H80" i="8" s="1"/>
  <c r="AB25" i="11" s="1"/>
  <c r="H72" i="8"/>
  <c r="G67" i="8"/>
  <c r="H67" i="8" s="1"/>
  <c r="H45" i="8"/>
  <c r="H267" i="8"/>
  <c r="H231" i="8"/>
  <c r="H116" i="8"/>
  <c r="H74" i="8"/>
  <c r="Z25" i="11" s="1"/>
  <c r="H159" i="8"/>
  <c r="H123" i="8"/>
  <c r="H187" i="8"/>
  <c r="H133" i="8"/>
  <c r="H115" i="8"/>
  <c r="F88" i="8"/>
  <c r="H88" i="8" s="1"/>
  <c r="F81" i="8"/>
  <c r="H81" i="8" s="1"/>
  <c r="H7" i="8"/>
  <c r="H291" i="8"/>
  <c r="H247" i="8"/>
  <c r="H177" i="8"/>
  <c r="H105" i="8"/>
  <c r="G69" i="8"/>
  <c r="H69" i="8" s="1"/>
  <c r="H13" i="8"/>
  <c r="G77" i="8"/>
  <c r="H77" i="8" s="1"/>
  <c r="AA25" i="11" s="1"/>
  <c r="G68" i="8"/>
  <c r="H68" i="8" s="1"/>
  <c r="H297" i="8"/>
  <c r="H219" i="8"/>
  <c r="H183" i="8"/>
  <c r="H147" i="8"/>
  <c r="H111" i="8"/>
  <c r="G76" i="8"/>
  <c r="H27" i="8"/>
  <c r="H293" i="8"/>
  <c r="H281" i="8"/>
  <c r="H275" i="8"/>
  <c r="H245" i="8"/>
  <c r="H227" i="8"/>
  <c r="H221" i="8"/>
  <c r="H215" i="8"/>
  <c r="H203" i="8"/>
  <c r="H197" i="8"/>
  <c r="H185" i="8"/>
  <c r="H179" i="8"/>
  <c r="H167" i="8"/>
  <c r="H149" i="8"/>
  <c r="H143" i="8"/>
  <c r="H131" i="8"/>
  <c r="H107" i="8"/>
  <c r="F86" i="8"/>
  <c r="H86" i="8" s="1"/>
  <c r="AD25" i="11" s="1"/>
  <c r="F79" i="8"/>
  <c r="H79" i="8" s="1"/>
  <c r="H71" i="8"/>
  <c r="Y25" i="11" s="1"/>
  <c r="G75" i="8"/>
  <c r="H75" i="8" s="1"/>
  <c r="H26" i="8"/>
  <c r="H99" i="8"/>
  <c r="H17" i="8"/>
  <c r="H280" i="8"/>
  <c r="H244" i="8"/>
  <c r="H238" i="8"/>
  <c r="H214" i="8"/>
  <c r="H160" i="8"/>
  <c r="H148" i="8"/>
  <c r="H142" i="8"/>
  <c r="H124" i="8"/>
  <c r="H118" i="8"/>
  <c r="F85" i="8"/>
  <c r="H85" i="8" s="1"/>
  <c r="H225" i="8"/>
  <c r="H358" i="8"/>
  <c r="H113" i="8"/>
  <c r="H100" i="8"/>
  <c r="H258" i="8"/>
  <c r="H9" i="8"/>
  <c r="H161" i="8"/>
  <c r="H125" i="8"/>
  <c r="F50" i="8"/>
  <c r="H50" i="8" s="1"/>
  <c r="C41" i="7"/>
  <c r="H305" i="8"/>
  <c r="H287" i="8"/>
  <c r="H263" i="8"/>
  <c r="H239" i="8"/>
  <c r="H22" i="8"/>
  <c r="G34" i="8"/>
  <c r="H34" i="8" s="1"/>
  <c r="H8" i="8"/>
  <c r="H270" i="8"/>
  <c r="H228" i="8"/>
  <c r="H162" i="8"/>
  <c r="F44" i="8"/>
  <c r="H44" i="8" s="1"/>
  <c r="H286" i="8"/>
  <c r="H154" i="8"/>
  <c r="F49" i="8"/>
  <c r="H49" i="8" s="1"/>
  <c r="G33" i="8"/>
  <c r="H33" i="8" s="1"/>
  <c r="F48" i="8"/>
  <c r="H48" i="8" s="1"/>
  <c r="G41" i="8"/>
  <c r="H41" i="8" s="1"/>
  <c r="G32" i="8"/>
  <c r="H32" i="8" s="1"/>
  <c r="H138" i="8"/>
  <c r="H14" i="8"/>
  <c r="H276" i="8"/>
  <c r="H268" i="8"/>
  <c r="H70" i="8"/>
  <c r="G42" i="8"/>
  <c r="H42" i="8" s="1"/>
  <c r="H363" i="8"/>
  <c r="H322" i="8"/>
  <c r="H62" i="8"/>
  <c r="H255" i="8"/>
  <c r="H140" i="8"/>
  <c r="H365" i="8"/>
  <c r="H311" i="8"/>
  <c r="F47" i="8"/>
  <c r="H47" i="8" s="1"/>
  <c r="H254" i="8"/>
  <c r="H139" i="8"/>
  <c r="G40" i="8"/>
  <c r="H40" i="8" s="1"/>
  <c r="G31" i="8"/>
  <c r="H31" i="8" s="1"/>
  <c r="G35" i="8"/>
  <c r="H35" i="8" s="1"/>
  <c r="H260" i="8"/>
  <c r="H242" i="8"/>
  <c r="F54" i="8"/>
  <c r="H289" i="8"/>
  <c r="G39" i="8"/>
  <c r="H39" i="8" s="1"/>
  <c r="F53" i="8"/>
  <c r="H53" i="8" s="1"/>
  <c r="F46" i="8"/>
  <c r="H46" i="8" s="1"/>
  <c r="H57" i="8"/>
  <c r="G38" i="8"/>
  <c r="H38" i="8" s="1"/>
  <c r="H182" i="8"/>
  <c r="H92" i="8"/>
  <c r="G37" i="8"/>
  <c r="H37" i="8" s="1"/>
  <c r="H20" i="8"/>
  <c r="H51" i="8"/>
  <c r="F52" i="8"/>
  <c r="H52" i="8" s="1"/>
  <c r="H163" i="8"/>
  <c r="H342" i="8"/>
  <c r="G78" i="8"/>
  <c r="H78" i="8" s="1"/>
  <c r="H344" i="8"/>
  <c r="H175" i="8"/>
  <c r="H28" i="8"/>
  <c r="H104" i="8"/>
  <c r="G361" i="8"/>
  <c r="H361" i="8" s="1"/>
  <c r="G356" i="8"/>
  <c r="H356" i="8" s="1"/>
  <c r="H345" i="8"/>
  <c r="H340" i="8"/>
  <c r="H337" i="8"/>
  <c r="F336" i="8"/>
  <c r="H334" i="8"/>
  <c r="H317" i="8"/>
  <c r="H127" i="8"/>
  <c r="H102" i="8"/>
  <c r="H224" i="8"/>
  <c r="G216" i="8"/>
  <c r="H216" i="8" s="1"/>
  <c r="G206" i="8"/>
  <c r="H206" i="8" s="1"/>
  <c r="H121" i="8"/>
  <c r="G103" i="8"/>
  <c r="H103" i="8" s="1"/>
  <c r="H352" i="8"/>
  <c r="H200" i="8"/>
  <c r="H223" i="8"/>
  <c r="H128" i="8"/>
  <c r="H319" i="8"/>
  <c r="H282" i="8"/>
  <c r="H156" i="8"/>
  <c r="H108" i="8"/>
  <c r="H265" i="8"/>
  <c r="H230" i="8"/>
  <c r="H145" i="8"/>
  <c r="H339" i="8"/>
  <c r="H318" i="8"/>
  <c r="H193" i="8"/>
  <c r="H198" i="8"/>
  <c r="H94" i="8"/>
  <c r="H272" i="8"/>
  <c r="G264" i="8"/>
  <c r="H264" i="8" s="1"/>
  <c r="G144" i="8"/>
  <c r="H144" i="8" s="1"/>
  <c r="H357" i="8"/>
  <c r="H329" i="8"/>
  <c r="H326" i="8"/>
  <c r="H210" i="8"/>
  <c r="H360" i="8"/>
  <c r="H349" i="8"/>
  <c r="H338" i="8"/>
  <c r="H331" i="8"/>
  <c r="H330" i="8"/>
  <c r="H321" i="8"/>
  <c r="H152" i="8"/>
  <c r="H134" i="8"/>
  <c r="H56" i="8"/>
  <c r="H362" i="8"/>
  <c r="G288" i="8"/>
  <c r="H288" i="8" s="1"/>
  <c r="G151" i="8"/>
  <c r="H151" i="8" s="1"/>
  <c r="H347" i="8"/>
  <c r="H55" i="8"/>
  <c r="H313" i="8"/>
  <c r="H304" i="8"/>
  <c r="H250" i="8"/>
  <c r="H220" i="8"/>
  <c r="H172" i="8"/>
  <c r="G54" i="8"/>
  <c r="G294" i="8"/>
  <c r="H294" i="8" s="1"/>
  <c r="F76" i="8"/>
  <c r="H82" i="8"/>
  <c r="H241" i="8"/>
  <c r="G120" i="8"/>
  <c r="H120" i="8" s="1"/>
  <c r="G24" i="8"/>
  <c r="H24" i="8" s="1"/>
  <c r="H346" i="8"/>
  <c r="H174" i="8"/>
  <c r="H114" i="8"/>
  <c r="H341" i="8"/>
  <c r="H364" i="8"/>
  <c r="H351" i="8"/>
  <c r="H333" i="8"/>
  <c r="H298" i="8"/>
  <c r="H274" i="8"/>
  <c r="H262" i="8"/>
  <c r="H256" i="8"/>
  <c r="H232" i="8"/>
  <c r="H226" i="8"/>
  <c r="H202" i="8"/>
  <c r="H196" i="8"/>
  <c r="H184" i="8"/>
  <c r="H178" i="8"/>
  <c r="H166" i="8"/>
  <c r="H136" i="8"/>
  <c r="H130" i="8"/>
  <c r="H112" i="8"/>
  <c r="H278" i="8"/>
  <c r="H323" i="8"/>
  <c r="G314" i="8"/>
  <c r="H314" i="8" s="1"/>
  <c r="H96" i="8"/>
  <c r="H97" i="8"/>
  <c r="F43" i="8"/>
  <c r="H43" i="8" s="1"/>
  <c r="F36" i="8"/>
  <c r="H36" i="8" s="1"/>
  <c r="H16" i="8"/>
  <c r="G302" i="8"/>
  <c r="H302" i="8" s="1"/>
  <c r="H176" i="8"/>
  <c r="H158" i="8"/>
  <c r="H309" i="8"/>
  <c r="H273" i="8"/>
  <c r="H201" i="8"/>
  <c r="H236" i="8"/>
  <c r="H84" i="8"/>
  <c r="H188" i="8"/>
  <c r="G308" i="8"/>
  <c r="H308" i="8" s="1"/>
  <c r="G284" i="8"/>
  <c r="H284" i="8" s="1"/>
  <c r="H253" i="8"/>
  <c r="H181" i="8"/>
  <c r="G300" i="8"/>
  <c r="H300" i="8" s="1"/>
  <c r="H164" i="8"/>
  <c r="G132" i="8"/>
  <c r="H132" i="8" s="1"/>
  <c r="G60" i="8"/>
  <c r="H60" i="8" s="1"/>
  <c r="H290" i="8"/>
  <c r="G234" i="8"/>
  <c r="H234" i="8" s="1"/>
  <c r="H194" i="8"/>
  <c r="H170" i="8"/>
  <c r="G90" i="8"/>
  <c r="H90" i="8" s="1"/>
  <c r="F76" i="23"/>
  <c r="F76" i="19"/>
  <c r="H67" i="18"/>
  <c r="H54" i="20"/>
  <c r="H66" i="20"/>
  <c r="H55" i="22"/>
  <c r="H67" i="22"/>
  <c r="H56" i="18"/>
  <c r="H70" i="18"/>
  <c r="H59" i="17"/>
  <c r="H60" i="16"/>
  <c r="H57" i="20"/>
  <c r="H70" i="22"/>
  <c r="H59" i="18"/>
  <c r="H58" i="22"/>
  <c r="H69" i="20"/>
  <c r="F76" i="17"/>
  <c r="H60" i="17"/>
  <c r="E11" i="1"/>
  <c r="H67" i="19"/>
  <c r="H56" i="9"/>
  <c r="H68" i="9"/>
  <c r="H57" i="21"/>
  <c r="H69" i="21"/>
  <c r="H58" i="20"/>
  <c r="H70" i="20"/>
  <c r="H59" i="22"/>
  <c r="H60" i="18"/>
  <c r="H49" i="17"/>
  <c r="H61" i="17"/>
  <c r="H50" i="16"/>
  <c r="H62" i="16"/>
  <c r="E12" i="1"/>
  <c r="H49" i="16"/>
  <c r="H61" i="16"/>
  <c r="H62" i="13"/>
  <c r="F76" i="18"/>
  <c r="H66" i="14"/>
  <c r="H55" i="23"/>
  <c r="H56" i="19"/>
  <c r="H68" i="19"/>
  <c r="H57" i="9"/>
  <c r="H69" i="9"/>
  <c r="H58" i="21"/>
  <c r="H70" i="21"/>
  <c r="H59" i="20"/>
  <c r="H60" i="22"/>
  <c r="H49" i="18"/>
  <c r="H61" i="18"/>
  <c r="H50" i="17"/>
  <c r="E15" i="1"/>
  <c r="E18" i="1"/>
  <c r="H48" i="16"/>
  <c r="H59" i="15"/>
  <c r="H60" i="14"/>
  <c r="H49" i="23"/>
  <c r="H61" i="23"/>
  <c r="H50" i="19"/>
  <c r="H62" i="19"/>
  <c r="H51" i="9"/>
  <c r="H63" i="9"/>
  <c r="H52" i="21"/>
  <c r="H64" i="21"/>
  <c r="H53" i="20"/>
  <c r="H65" i="20"/>
  <c r="H54" i="22"/>
  <c r="H66" i="22"/>
  <c r="H55" i="18"/>
  <c r="H56" i="17"/>
  <c r="H69" i="16"/>
  <c r="H58" i="13"/>
  <c r="E17" i="1"/>
  <c r="H48" i="17"/>
  <c r="F76" i="9"/>
  <c r="H48" i="13"/>
  <c r="H60" i="15"/>
  <c r="H49" i="14"/>
  <c r="H61" i="14"/>
  <c r="H50" i="23"/>
  <c r="H62" i="23"/>
  <c r="H51" i="19"/>
  <c r="H63" i="19"/>
  <c r="H52" i="9"/>
  <c r="H64" i="9"/>
  <c r="H53" i="21"/>
  <c r="H65" i="21"/>
  <c r="H68" i="18"/>
  <c r="H69" i="17"/>
  <c r="H58" i="16"/>
  <c r="H70" i="16"/>
  <c r="H59" i="13"/>
  <c r="F76" i="21"/>
  <c r="F76" i="13"/>
  <c r="H58" i="17"/>
  <c r="H70" i="17"/>
  <c r="H59" i="16"/>
  <c r="E8" i="1"/>
  <c r="Q32" i="3"/>
  <c r="G6" i="1"/>
  <c r="F76" i="16"/>
  <c r="F76" i="22"/>
  <c r="H51" i="22"/>
  <c r="F76" i="15"/>
  <c r="H68" i="17"/>
  <c r="H57" i="16"/>
  <c r="H70" i="13"/>
  <c r="H57" i="17"/>
  <c r="E16" i="1"/>
  <c r="F76" i="20"/>
  <c r="H48" i="15"/>
  <c r="H49" i="15"/>
  <c r="H61" i="15"/>
  <c r="H50" i="14"/>
  <c r="H62" i="14"/>
  <c r="H51" i="23"/>
  <c r="H63" i="23"/>
  <c r="H52" i="19"/>
  <c r="H64" i="19"/>
  <c r="H53" i="9"/>
  <c r="H65" i="9"/>
  <c r="H54" i="21"/>
  <c r="H66" i="21"/>
  <c r="H55" i="20"/>
  <c r="H67" i="20"/>
  <c r="H56" i="22"/>
  <c r="H68" i="22"/>
  <c r="H57" i="18"/>
  <c r="H69" i="18"/>
  <c r="H60" i="13"/>
  <c r="E14" i="1"/>
  <c r="H52" i="18"/>
  <c r="H48" i="14"/>
  <c r="H50" i="15"/>
  <c r="H62" i="15"/>
  <c r="H51" i="14"/>
  <c r="H63" i="14"/>
  <c r="H52" i="23"/>
  <c r="H64" i="23"/>
  <c r="H53" i="19"/>
  <c r="H65" i="19"/>
  <c r="H54" i="9"/>
  <c r="H66" i="9"/>
  <c r="H55" i="21"/>
  <c r="H67" i="21"/>
  <c r="H56" i="20"/>
  <c r="H68" i="20"/>
  <c r="H57" i="22"/>
  <c r="H69" i="22"/>
  <c r="H58" i="18"/>
  <c r="H49" i="13"/>
  <c r="H61" i="13"/>
  <c r="H51" i="15"/>
  <c r="H63" i="15"/>
  <c r="H52" i="14"/>
  <c r="H64" i="14"/>
  <c r="H53" i="23"/>
  <c r="H65" i="23"/>
  <c r="H54" i="19"/>
  <c r="H66" i="19"/>
  <c r="H55" i="9"/>
  <c r="H67" i="9"/>
  <c r="H56" i="21"/>
  <c r="H68" i="21"/>
  <c r="H50" i="13"/>
  <c r="F76" i="14"/>
  <c r="H48" i="19"/>
  <c r="H52" i="15"/>
  <c r="H64" i="15"/>
  <c r="H53" i="14"/>
  <c r="H65" i="14"/>
  <c r="H54" i="23"/>
  <c r="H66" i="23"/>
  <c r="H63" i="13"/>
  <c r="E10" i="1"/>
  <c r="H53" i="15"/>
  <c r="H65" i="15"/>
  <c r="H54" i="14"/>
  <c r="H51" i="16"/>
  <c r="H64" i="13"/>
  <c r="H66" i="15"/>
  <c r="H67" i="14"/>
  <c r="H56" i="23"/>
  <c r="H68" i="23"/>
  <c r="H69" i="19"/>
  <c r="H58" i="9"/>
  <c r="H70" i="9"/>
  <c r="H59" i="21"/>
  <c r="H60" i="20"/>
  <c r="H61" i="22"/>
  <c r="H50" i="18"/>
  <c r="H62" i="18"/>
  <c r="H63" i="17"/>
  <c r="H64" i="16"/>
  <c r="H55" i="15"/>
  <c r="H67" i="15"/>
  <c r="H56" i="14"/>
  <c r="H68" i="14"/>
  <c r="H57" i="23"/>
  <c r="H69" i="23"/>
  <c r="H58" i="19"/>
  <c r="H70" i="19"/>
  <c r="H59" i="9"/>
  <c r="H60" i="21"/>
  <c r="H49" i="20"/>
  <c r="H61" i="20"/>
  <c r="H50" i="22"/>
  <c r="H62" i="22"/>
  <c r="H51" i="18"/>
  <c r="H63" i="18"/>
  <c r="H52" i="17"/>
  <c r="H64" i="17"/>
  <c r="H53" i="16"/>
  <c r="H65" i="16"/>
  <c r="H54" i="13"/>
  <c r="H66" i="13"/>
  <c r="H48" i="22"/>
  <c r="H56" i="15"/>
  <c r="H68" i="15"/>
  <c r="H57" i="14"/>
  <c r="H69" i="14"/>
  <c r="H58" i="23"/>
  <c r="H70" i="23"/>
  <c r="H60" i="9"/>
  <c r="H49" i="21"/>
  <c r="H62" i="20"/>
  <c r="H64" i="18"/>
  <c r="H66" i="16"/>
  <c r="H67" i="13"/>
  <c r="H57" i="15"/>
  <c r="H69" i="15"/>
  <c r="H58" i="14"/>
  <c r="H70" i="14"/>
  <c r="H59" i="23"/>
  <c r="H49" i="9"/>
  <c r="H61" i="9"/>
  <c r="H50" i="21"/>
  <c r="H62" i="21"/>
  <c r="H63" i="20"/>
  <c r="H52" i="22"/>
  <c r="H65" i="18"/>
  <c r="H66" i="17"/>
  <c r="H56" i="13"/>
  <c r="H68" i="13"/>
  <c r="H68" i="16"/>
  <c r="T35" i="2"/>
  <c r="Q35" i="3" s="1"/>
  <c r="G76" i="9"/>
  <c r="H48" i="9"/>
  <c r="G76" i="23"/>
  <c r="H48" i="20"/>
  <c r="G76" i="20"/>
  <c r="E7" i="1"/>
  <c r="I19" i="1"/>
  <c r="H48" i="21"/>
  <c r="G76" i="21"/>
  <c r="H54" i="15"/>
  <c r="G76" i="15"/>
  <c r="H55" i="14"/>
  <c r="G76" i="14"/>
  <c r="H57" i="19"/>
  <c r="G76" i="19"/>
  <c r="H49" i="22"/>
  <c r="G76" i="22"/>
  <c r="H51" i="17"/>
  <c r="G76" i="17"/>
  <c r="H52" i="16"/>
  <c r="G76" i="16"/>
  <c r="H53" i="13"/>
  <c r="G76" i="13"/>
  <c r="G76" i="18"/>
  <c r="H48" i="23"/>
  <c r="D5" i="11" a="1"/>
  <c r="G12" i="11"/>
  <c r="W12" i="11"/>
  <c r="S12" i="11"/>
  <c r="I12" i="11"/>
  <c r="K12" i="11"/>
  <c r="N12" i="11"/>
  <c r="T12" i="11"/>
  <c r="D12" i="11"/>
  <c r="U12" i="11"/>
  <c r="F12" i="11"/>
  <c r="O12" i="11"/>
  <c r="Y12" i="11"/>
  <c r="L12" i="11"/>
  <c r="V12" i="11"/>
  <c r="H12" i="11"/>
  <c r="R12" i="11"/>
  <c r="X12" i="11"/>
  <c r="J12" i="11"/>
  <c r="Q12" i="11"/>
  <c r="M12" i="11"/>
  <c r="E12" i="11"/>
  <c r="P12" i="11"/>
  <c r="M45" i="17" l="1"/>
  <c r="K45" i="21"/>
  <c r="M45" i="21"/>
  <c r="N45" i="21"/>
  <c r="O45" i="21"/>
  <c r="P45" i="21"/>
  <c r="Q45" i="21"/>
  <c r="J45" i="21"/>
  <c r="L45" i="21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AK12" i="14"/>
  <c r="AJ12" i="14"/>
  <c r="Q12" i="14"/>
  <c r="K12" i="14"/>
  <c r="AI12" i="14"/>
  <c r="AH12" i="14"/>
  <c r="AG12" i="14"/>
  <c r="R12" i="14"/>
  <c r="L12" i="14"/>
  <c r="AF12" i="14"/>
  <c r="AE12" i="14"/>
  <c r="P12" i="14"/>
  <c r="N12" i="14"/>
  <c r="M12" i="14"/>
  <c r="O12" i="14"/>
  <c r="J12" i="14"/>
  <c r="AD12" i="19"/>
  <c r="AC12" i="19"/>
  <c r="AB12" i="19"/>
  <c r="AA12" i="19"/>
  <c r="Z12" i="19"/>
  <c r="Y12" i="19"/>
  <c r="X12" i="19"/>
  <c r="W12" i="19"/>
  <c r="V12" i="19"/>
  <c r="T12" i="19"/>
  <c r="U12" i="19"/>
  <c r="S12" i="19"/>
  <c r="R12" i="19"/>
  <c r="Q12" i="19"/>
  <c r="P12" i="19"/>
  <c r="O12" i="19"/>
  <c r="N12" i="19"/>
  <c r="M12" i="19"/>
  <c r="L12" i="19"/>
  <c r="K12" i="19"/>
  <c r="AK12" i="19"/>
  <c r="AJ12" i="19"/>
  <c r="AI12" i="19"/>
  <c r="AH12" i="19"/>
  <c r="AF12" i="19"/>
  <c r="AG12" i="19"/>
  <c r="J12" i="19"/>
  <c r="AE12" i="19"/>
  <c r="T13" i="13"/>
  <c r="R13" i="13"/>
  <c r="AK13" i="13"/>
  <c r="Q13" i="13"/>
  <c r="AJ13" i="13"/>
  <c r="P13" i="13"/>
  <c r="AH13" i="13"/>
  <c r="N13" i="13"/>
  <c r="AG13" i="13"/>
  <c r="M13" i="13"/>
  <c r="AE13" i="13"/>
  <c r="AD13" i="13"/>
  <c r="AI13" i="13"/>
  <c r="AF13" i="13"/>
  <c r="AC13" i="13"/>
  <c r="AB13" i="13"/>
  <c r="AA13" i="13"/>
  <c r="Y13" i="13"/>
  <c r="Z13" i="13"/>
  <c r="X13" i="13"/>
  <c r="W13" i="13"/>
  <c r="V13" i="13"/>
  <c r="U13" i="13"/>
  <c r="S13" i="13"/>
  <c r="L13" i="13"/>
  <c r="O13" i="13"/>
  <c r="J13" i="13"/>
  <c r="AH26" i="9"/>
  <c r="AE26" i="9"/>
  <c r="AB26" i="9"/>
  <c r="AA26" i="9"/>
  <c r="AJ26" i="9"/>
  <c r="AK26" i="9"/>
  <c r="AI26" i="9"/>
  <c r="AG26" i="9"/>
  <c r="AF26" i="9"/>
  <c r="AD26" i="9"/>
  <c r="AC26" i="9"/>
  <c r="Z26" i="9"/>
  <c r="Y26" i="9"/>
  <c r="Z15" i="13"/>
  <c r="X15" i="13"/>
  <c r="W15" i="13"/>
  <c r="V15" i="13"/>
  <c r="T15" i="13"/>
  <c r="S15" i="13"/>
  <c r="AK15" i="13"/>
  <c r="Q15" i="13"/>
  <c r="AJ15" i="13"/>
  <c r="P15" i="13"/>
  <c r="U15" i="13"/>
  <c r="R15" i="13"/>
  <c r="O15" i="13"/>
  <c r="N15" i="13"/>
  <c r="AI15" i="13"/>
  <c r="AH15" i="13"/>
  <c r="AG15" i="13"/>
  <c r="AF15" i="13"/>
  <c r="AE15" i="13"/>
  <c r="AD15" i="13"/>
  <c r="AB15" i="13"/>
  <c r="AA15" i="13"/>
  <c r="AC15" i="13"/>
  <c r="Y15" i="13"/>
  <c r="J15" i="13"/>
  <c r="S12" i="15"/>
  <c r="R12" i="15"/>
  <c r="AK12" i="15"/>
  <c r="Q12" i="15"/>
  <c r="AI12" i="15"/>
  <c r="O12" i="15"/>
  <c r="AH12" i="15"/>
  <c r="N12" i="15"/>
  <c r="AG12" i="15"/>
  <c r="M12" i="15"/>
  <c r="AF12" i="15"/>
  <c r="L12" i="15"/>
  <c r="AE12" i="15"/>
  <c r="K12" i="15"/>
  <c r="AC12" i="15"/>
  <c r="AB12" i="15"/>
  <c r="AA12" i="15"/>
  <c r="Z12" i="15"/>
  <c r="Y12" i="15"/>
  <c r="X12" i="15"/>
  <c r="AJ12" i="15"/>
  <c r="AD12" i="15"/>
  <c r="W12" i="15"/>
  <c r="V12" i="15"/>
  <c r="U12" i="15"/>
  <c r="T12" i="15"/>
  <c r="P12" i="15"/>
  <c r="J12" i="15"/>
  <c r="AB24" i="9"/>
  <c r="Y24" i="9"/>
  <c r="AA24" i="9"/>
  <c r="Z24" i="9"/>
  <c r="X24" i="9"/>
  <c r="W24" i="9"/>
  <c r="AK24" i="9"/>
  <c r="AJ24" i="9"/>
  <c r="AI24" i="9"/>
  <c r="AH24" i="9"/>
  <c r="AG24" i="9"/>
  <c r="AF24" i="9"/>
  <c r="AD24" i="9"/>
  <c r="AE24" i="9"/>
  <c r="AC24" i="9"/>
  <c r="AK35" i="14"/>
  <c r="AJ35" i="14"/>
  <c r="AI35" i="14"/>
  <c r="AH35" i="14"/>
  <c r="AE11" i="23"/>
  <c r="AD11" i="23"/>
  <c r="AC11" i="23"/>
  <c r="AB11" i="23"/>
  <c r="AA11" i="23"/>
  <c r="Z11" i="23"/>
  <c r="Y11" i="23"/>
  <c r="X11" i="23"/>
  <c r="V11" i="23"/>
  <c r="R11" i="23"/>
  <c r="Q11" i="23"/>
  <c r="P11" i="23"/>
  <c r="O11" i="23"/>
  <c r="N11" i="23"/>
  <c r="M11" i="23"/>
  <c r="L11" i="23"/>
  <c r="AK11" i="23"/>
  <c r="AJ11" i="23"/>
  <c r="AI11" i="23"/>
  <c r="AG11" i="23"/>
  <c r="AF11" i="23"/>
  <c r="W11" i="23"/>
  <c r="U11" i="23"/>
  <c r="T11" i="23"/>
  <c r="S11" i="23"/>
  <c r="AH11" i="23"/>
  <c r="AK24" i="22"/>
  <c r="AJ24" i="22"/>
  <c r="AI24" i="22"/>
  <c r="AH24" i="22"/>
  <c r="AE24" i="22"/>
  <c r="AB24" i="22"/>
  <c r="Z24" i="22"/>
  <c r="Y24" i="22"/>
  <c r="X24" i="22"/>
  <c r="W24" i="22"/>
  <c r="AG24" i="22"/>
  <c r="AF24" i="22"/>
  <c r="AD24" i="22"/>
  <c r="AC24" i="22"/>
  <c r="AA24" i="22"/>
  <c r="Z15" i="18"/>
  <c r="Y15" i="18"/>
  <c r="X15" i="18"/>
  <c r="W15" i="18"/>
  <c r="V15" i="18"/>
  <c r="S15" i="18"/>
  <c r="AK15" i="18"/>
  <c r="Q15" i="18"/>
  <c r="AJ15" i="18"/>
  <c r="P15" i="18"/>
  <c r="AI15" i="18"/>
  <c r="AG15" i="18"/>
  <c r="AF15" i="18"/>
  <c r="AE15" i="18"/>
  <c r="AD15" i="18"/>
  <c r="AC15" i="18"/>
  <c r="AA15" i="18"/>
  <c r="U15" i="18"/>
  <c r="J15" i="18"/>
  <c r="AH15" i="18"/>
  <c r="AB15" i="18"/>
  <c r="T15" i="18"/>
  <c r="R15" i="18"/>
  <c r="O15" i="18"/>
  <c r="N15" i="18"/>
  <c r="AK28" i="19"/>
  <c r="AJ28" i="19"/>
  <c r="AI28" i="19"/>
  <c r="AH28" i="19"/>
  <c r="AG28" i="19"/>
  <c r="AF28" i="19"/>
  <c r="AE28" i="19"/>
  <c r="AD28" i="19"/>
  <c r="AB28" i="19"/>
  <c r="AC28" i="19"/>
  <c r="AA28" i="19"/>
  <c r="AH11" i="13"/>
  <c r="N11" i="13"/>
  <c r="AF11" i="13"/>
  <c r="L11" i="13"/>
  <c r="AE11" i="13"/>
  <c r="AD11" i="13"/>
  <c r="AB11" i="13"/>
  <c r="AA11" i="13"/>
  <c r="Y11" i="13"/>
  <c r="X11" i="13"/>
  <c r="AC11" i="13"/>
  <c r="Z11" i="13"/>
  <c r="W11" i="13"/>
  <c r="V11" i="13"/>
  <c r="U11" i="13"/>
  <c r="T11" i="13"/>
  <c r="S11" i="13"/>
  <c r="R11" i="13"/>
  <c r="Q11" i="13"/>
  <c r="O11" i="13"/>
  <c r="P11" i="13"/>
  <c r="M11" i="13"/>
  <c r="AK11" i="13"/>
  <c r="AJ11" i="13"/>
  <c r="AI11" i="13"/>
  <c r="AG11" i="13"/>
  <c r="AG14" i="13"/>
  <c r="M14" i="13"/>
  <c r="AE14" i="13"/>
  <c r="AD14" i="13"/>
  <c r="AC14" i="13"/>
  <c r="AA14" i="13"/>
  <c r="Z14" i="13"/>
  <c r="X14" i="13"/>
  <c r="W14" i="13"/>
  <c r="P14" i="13"/>
  <c r="O14" i="13"/>
  <c r="N14" i="13"/>
  <c r="AK14" i="13"/>
  <c r="AJ14" i="13"/>
  <c r="AH14" i="13"/>
  <c r="AI14" i="13"/>
  <c r="AF14" i="13"/>
  <c r="AB14" i="13"/>
  <c r="Y14" i="13"/>
  <c r="V14" i="13"/>
  <c r="U14" i="13"/>
  <c r="T14" i="13"/>
  <c r="S14" i="13"/>
  <c r="R14" i="13"/>
  <c r="Q14" i="13"/>
  <c r="J14" i="13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J20" i="14"/>
  <c r="AK20" i="14"/>
  <c r="AJ20" i="14"/>
  <c r="AI20" i="14"/>
  <c r="AA12" i="18"/>
  <c r="Z12" i="18"/>
  <c r="Y12" i="18"/>
  <c r="X12" i="18"/>
  <c r="W12" i="18"/>
  <c r="T12" i="18"/>
  <c r="R12" i="18"/>
  <c r="AK12" i="18"/>
  <c r="Q12" i="18"/>
  <c r="P12" i="18"/>
  <c r="N12" i="18"/>
  <c r="M12" i="18"/>
  <c r="L12" i="18"/>
  <c r="K12" i="18"/>
  <c r="AJ12" i="18"/>
  <c r="AI12" i="18"/>
  <c r="AF12" i="18"/>
  <c r="AE12" i="18"/>
  <c r="AD12" i="18"/>
  <c r="AC12" i="18"/>
  <c r="AB12" i="18"/>
  <c r="V12" i="18"/>
  <c r="U12" i="18"/>
  <c r="S12" i="18"/>
  <c r="O12" i="18"/>
  <c r="AH12" i="18"/>
  <c r="AG12" i="18"/>
  <c r="J12" i="18"/>
  <c r="T14" i="17"/>
  <c r="S14" i="17"/>
  <c r="R14" i="17"/>
  <c r="AG14" i="17"/>
  <c r="AF14" i="17"/>
  <c r="AK14" i="17"/>
  <c r="AJ14" i="17"/>
  <c r="AI14" i="17"/>
  <c r="AE14" i="17"/>
  <c r="AC14" i="17"/>
  <c r="AB14" i="17"/>
  <c r="Z14" i="17"/>
  <c r="Y14" i="17"/>
  <c r="M14" i="17"/>
  <c r="AH14" i="17"/>
  <c r="AD14" i="17"/>
  <c r="N14" i="17"/>
  <c r="AA14" i="17"/>
  <c r="X14" i="17"/>
  <c r="W14" i="17"/>
  <c r="V14" i="17"/>
  <c r="U14" i="17"/>
  <c r="Q14" i="17"/>
  <c r="P14" i="17"/>
  <c r="O14" i="17"/>
  <c r="J14" i="17"/>
  <c r="J51" i="17" s="1"/>
  <c r="AG16" i="22"/>
  <c r="AF16" i="22"/>
  <c r="AC16" i="22"/>
  <c r="AA16" i="22"/>
  <c r="Z16" i="22"/>
  <c r="W16" i="22"/>
  <c r="V16" i="22"/>
  <c r="AB16" i="22"/>
  <c r="Y16" i="22"/>
  <c r="X16" i="22"/>
  <c r="U16" i="22"/>
  <c r="T16" i="22"/>
  <c r="S16" i="22"/>
  <c r="R16" i="22"/>
  <c r="Q16" i="22"/>
  <c r="P16" i="22"/>
  <c r="O16" i="22"/>
  <c r="AK16" i="22"/>
  <c r="AJ16" i="22"/>
  <c r="AI16" i="22"/>
  <c r="AH16" i="22"/>
  <c r="AE16" i="22"/>
  <c r="AD16" i="22"/>
  <c r="J16" i="22"/>
  <c r="X12" i="23"/>
  <c r="X49" i="23" s="1"/>
  <c r="W12" i="23"/>
  <c r="W49" i="23" s="1"/>
  <c r="V12" i="23"/>
  <c r="V49" i="23" s="1"/>
  <c r="U12" i="23"/>
  <c r="U49" i="23" s="1"/>
  <c r="T12" i="23"/>
  <c r="T49" i="23" s="1"/>
  <c r="S12" i="23"/>
  <c r="S49" i="23" s="1"/>
  <c r="R12" i="23"/>
  <c r="R49" i="23" s="1"/>
  <c r="AK12" i="23"/>
  <c r="AK49" i="23" s="1"/>
  <c r="Q12" i="23"/>
  <c r="Q49" i="23" s="1"/>
  <c r="AI12" i="23"/>
  <c r="AI49" i="23" s="1"/>
  <c r="O12" i="23"/>
  <c r="O49" i="23" s="1"/>
  <c r="AC12" i="23"/>
  <c r="AC49" i="23" s="1"/>
  <c r="AB12" i="23"/>
  <c r="AB49" i="23" s="1"/>
  <c r="AA12" i="23"/>
  <c r="AA49" i="23" s="1"/>
  <c r="Z12" i="23"/>
  <c r="Z49" i="23" s="1"/>
  <c r="Y12" i="23"/>
  <c r="Y49" i="23" s="1"/>
  <c r="P12" i="23"/>
  <c r="P49" i="23" s="1"/>
  <c r="N12" i="23"/>
  <c r="N49" i="23" s="1"/>
  <c r="M12" i="23"/>
  <c r="M49" i="23" s="1"/>
  <c r="L12" i="23"/>
  <c r="L49" i="23" s="1"/>
  <c r="K12" i="23"/>
  <c r="K49" i="23" s="1"/>
  <c r="AG12" i="23"/>
  <c r="AG49" i="23" s="1"/>
  <c r="AH12" i="23"/>
  <c r="AH49" i="23" s="1"/>
  <c r="AF12" i="23"/>
  <c r="AF49" i="23" s="1"/>
  <c r="AD12" i="23"/>
  <c r="AD49" i="23" s="1"/>
  <c r="AJ12" i="23"/>
  <c r="AJ49" i="23" s="1"/>
  <c r="AE12" i="23"/>
  <c r="AE49" i="23" s="1"/>
  <c r="AG14" i="18"/>
  <c r="M14" i="18"/>
  <c r="AF14" i="18"/>
  <c r="AE14" i="18"/>
  <c r="AD14" i="18"/>
  <c r="AC14" i="18"/>
  <c r="Z14" i="18"/>
  <c r="X14" i="18"/>
  <c r="W14" i="18"/>
  <c r="AH14" i="18"/>
  <c r="AA14" i="18"/>
  <c r="Y14" i="18"/>
  <c r="V14" i="18"/>
  <c r="U14" i="18"/>
  <c r="T14" i="18"/>
  <c r="R14" i="18"/>
  <c r="Q14" i="18"/>
  <c r="AK14" i="18"/>
  <c r="AJ14" i="18"/>
  <c r="AI14" i="18"/>
  <c r="AB14" i="18"/>
  <c r="S14" i="18"/>
  <c r="P14" i="18"/>
  <c r="O14" i="18"/>
  <c r="N14" i="18"/>
  <c r="J14" i="18"/>
  <c r="X11" i="22"/>
  <c r="V11" i="22"/>
  <c r="U11" i="22"/>
  <c r="R11" i="22"/>
  <c r="AK11" i="22"/>
  <c r="Q11" i="22"/>
  <c r="AC11" i="22"/>
  <c r="AB11" i="22"/>
  <c r="AA11" i="22"/>
  <c r="Z11" i="22"/>
  <c r="Y11" i="22"/>
  <c r="W11" i="22"/>
  <c r="T11" i="22"/>
  <c r="S11" i="22"/>
  <c r="P11" i="22"/>
  <c r="N11" i="22"/>
  <c r="AJ11" i="22"/>
  <c r="AI11" i="22"/>
  <c r="AH11" i="22"/>
  <c r="AE11" i="22"/>
  <c r="AG11" i="22"/>
  <c r="AF11" i="22"/>
  <c r="AD11" i="22"/>
  <c r="O11" i="22"/>
  <c r="M11" i="22"/>
  <c r="L11" i="22"/>
  <c r="W13" i="14"/>
  <c r="V13" i="14"/>
  <c r="U13" i="14"/>
  <c r="T13" i="14"/>
  <c r="S13" i="14"/>
  <c r="R13" i="14"/>
  <c r="AK13" i="14"/>
  <c r="Q13" i="14"/>
  <c r="AJ13" i="14"/>
  <c r="P13" i="14"/>
  <c r="AI13" i="14"/>
  <c r="O13" i="14"/>
  <c r="J13" i="14"/>
  <c r="N13" i="14"/>
  <c r="AH13" i="14"/>
  <c r="AG13" i="14"/>
  <c r="M13" i="14"/>
  <c r="AF13" i="14"/>
  <c r="L13" i="14"/>
  <c r="AB13" i="14"/>
  <c r="AC13" i="14"/>
  <c r="AE13" i="14"/>
  <c r="Z13" i="14"/>
  <c r="Y13" i="14"/>
  <c r="AD13" i="14"/>
  <c r="AA13" i="14"/>
  <c r="X13" i="14"/>
  <c r="AH11" i="18"/>
  <c r="N11" i="18"/>
  <c r="AG11" i="18"/>
  <c r="M11" i="18"/>
  <c r="AF11" i="18"/>
  <c r="L11" i="18"/>
  <c r="AE11" i="18"/>
  <c r="AD11" i="18"/>
  <c r="AA11" i="18"/>
  <c r="Y11" i="18"/>
  <c r="X11" i="18"/>
  <c r="O11" i="18"/>
  <c r="AK11" i="18"/>
  <c r="AI11" i="18"/>
  <c r="AC11" i="18"/>
  <c r="AB11" i="18"/>
  <c r="AJ11" i="18"/>
  <c r="Z11" i="18"/>
  <c r="W11" i="18"/>
  <c r="V11" i="18"/>
  <c r="U11" i="18"/>
  <c r="T11" i="18"/>
  <c r="S11" i="18"/>
  <c r="R11" i="18"/>
  <c r="Q11" i="18"/>
  <c r="P11" i="18"/>
  <c r="U15" i="21"/>
  <c r="X15" i="21"/>
  <c r="W15" i="21"/>
  <c r="V15" i="21"/>
  <c r="T15" i="21"/>
  <c r="S15" i="21"/>
  <c r="R15" i="21"/>
  <c r="Q15" i="21"/>
  <c r="AK15" i="21"/>
  <c r="P15" i="21"/>
  <c r="AJ15" i="21"/>
  <c r="O15" i="21"/>
  <c r="AH15" i="21"/>
  <c r="AI15" i="21"/>
  <c r="AG15" i="21"/>
  <c r="AF15" i="21"/>
  <c r="AE15" i="21"/>
  <c r="AD15" i="21"/>
  <c r="AC15" i="21"/>
  <c r="AA15" i="21"/>
  <c r="Z15" i="21"/>
  <c r="N15" i="21"/>
  <c r="AB15" i="21"/>
  <c r="Y15" i="21"/>
  <c r="AK16" i="23"/>
  <c r="AK53" i="23" s="1"/>
  <c r="Q16" i="23"/>
  <c r="Q53" i="23" s="1"/>
  <c r="AJ16" i="23"/>
  <c r="AJ53" i="23" s="1"/>
  <c r="P16" i="23"/>
  <c r="P53" i="23" s="1"/>
  <c r="AI16" i="23"/>
  <c r="AI53" i="23" s="1"/>
  <c r="O16" i="23"/>
  <c r="O53" i="23" s="1"/>
  <c r="AH16" i="23"/>
  <c r="AH53" i="23" s="1"/>
  <c r="AG16" i="23"/>
  <c r="AG53" i="23" s="1"/>
  <c r="AF16" i="23"/>
  <c r="AF53" i="23" s="1"/>
  <c r="AE16" i="23"/>
  <c r="AE53" i="23" s="1"/>
  <c r="AD16" i="23"/>
  <c r="AD53" i="23" s="1"/>
  <c r="AC16" i="23"/>
  <c r="AC53" i="23" s="1"/>
  <c r="AA16" i="23"/>
  <c r="AA53" i="23" s="1"/>
  <c r="AB16" i="23"/>
  <c r="AB53" i="23" s="1"/>
  <c r="Z16" i="23"/>
  <c r="Z53" i="23" s="1"/>
  <c r="Y16" i="23"/>
  <c r="Y53" i="23" s="1"/>
  <c r="X16" i="23"/>
  <c r="X53" i="23" s="1"/>
  <c r="W16" i="23"/>
  <c r="W53" i="23" s="1"/>
  <c r="V16" i="23"/>
  <c r="V53" i="23" s="1"/>
  <c r="U16" i="23"/>
  <c r="U53" i="23" s="1"/>
  <c r="T16" i="23"/>
  <c r="T53" i="23" s="1"/>
  <c r="S16" i="23"/>
  <c r="S53" i="23" s="1"/>
  <c r="R16" i="23"/>
  <c r="R53" i="23" s="1"/>
  <c r="T13" i="18"/>
  <c r="S13" i="18"/>
  <c r="R13" i="18"/>
  <c r="AK13" i="18"/>
  <c r="Q13" i="18"/>
  <c r="AJ13" i="18"/>
  <c r="P13" i="18"/>
  <c r="AG13" i="18"/>
  <c r="M13" i="18"/>
  <c r="AE13" i="18"/>
  <c r="AD13" i="18"/>
  <c r="Y13" i="18"/>
  <c r="W13" i="18"/>
  <c r="V13" i="18"/>
  <c r="U13" i="18"/>
  <c r="O13" i="18"/>
  <c r="N13" i="18"/>
  <c r="AH13" i="18"/>
  <c r="AI13" i="18"/>
  <c r="AF13" i="18"/>
  <c r="AC13" i="18"/>
  <c r="AB13" i="18"/>
  <c r="AA13" i="18"/>
  <c r="Z13" i="18"/>
  <c r="X13" i="18"/>
  <c r="L13" i="18"/>
  <c r="J13" i="18"/>
  <c r="AD13" i="22"/>
  <c r="AB13" i="22"/>
  <c r="AA13" i="22"/>
  <c r="X13" i="22"/>
  <c r="W13" i="22"/>
  <c r="AC13" i="22"/>
  <c r="Z13" i="22"/>
  <c r="Y13" i="22"/>
  <c r="V13" i="22"/>
  <c r="U13" i="22"/>
  <c r="T13" i="22"/>
  <c r="S13" i="22"/>
  <c r="R13" i="22"/>
  <c r="Q13" i="22"/>
  <c r="O13" i="22"/>
  <c r="J13" i="22"/>
  <c r="AK13" i="22"/>
  <c r="AJ13" i="22"/>
  <c r="AI13" i="22"/>
  <c r="AH13" i="22"/>
  <c r="AG13" i="22"/>
  <c r="AF13" i="22"/>
  <c r="AE13" i="22"/>
  <c r="P13" i="22"/>
  <c r="N13" i="22"/>
  <c r="M13" i="22"/>
  <c r="L13" i="22"/>
  <c r="AA13" i="16"/>
  <c r="Z13" i="16"/>
  <c r="S13" i="16"/>
  <c r="AK13" i="16"/>
  <c r="Q13" i="16"/>
  <c r="AJ13" i="16"/>
  <c r="L13" i="16"/>
  <c r="AI13" i="16"/>
  <c r="AH13" i="16"/>
  <c r="AG13" i="16"/>
  <c r="AF13" i="16"/>
  <c r="AC13" i="16"/>
  <c r="AB13" i="16"/>
  <c r="Y13" i="16"/>
  <c r="X13" i="16"/>
  <c r="W13" i="16"/>
  <c r="AD13" i="16"/>
  <c r="V13" i="16"/>
  <c r="U13" i="16"/>
  <c r="R13" i="16"/>
  <c r="O13" i="16"/>
  <c r="N13" i="16"/>
  <c r="M13" i="16"/>
  <c r="AE13" i="16"/>
  <c r="T13" i="16"/>
  <c r="P13" i="16"/>
  <c r="J13" i="16"/>
  <c r="AC15" i="14"/>
  <c r="AB15" i="14"/>
  <c r="AA15" i="14"/>
  <c r="Z15" i="14"/>
  <c r="Y15" i="14"/>
  <c r="X15" i="14"/>
  <c r="W15" i="14"/>
  <c r="J15" i="14"/>
  <c r="V15" i="14"/>
  <c r="U15" i="14"/>
  <c r="T15" i="14"/>
  <c r="S15" i="14"/>
  <c r="R15" i="14"/>
  <c r="Q15" i="14"/>
  <c r="AK15" i="14"/>
  <c r="AE15" i="14"/>
  <c r="AJ15" i="14"/>
  <c r="AD15" i="14"/>
  <c r="O15" i="14"/>
  <c r="P15" i="14"/>
  <c r="AI15" i="14"/>
  <c r="AG15" i="14"/>
  <c r="AF15" i="14"/>
  <c r="N15" i="14"/>
  <c r="AH15" i="14"/>
  <c r="R13" i="20"/>
  <c r="AK13" i="20"/>
  <c r="Q13" i="20"/>
  <c r="O13" i="20"/>
  <c r="AD13" i="20"/>
  <c r="AG13" i="20"/>
  <c r="AF13" i="20"/>
  <c r="AE13" i="20"/>
  <c r="AC13" i="20"/>
  <c r="AB13" i="20"/>
  <c r="AA13" i="20"/>
  <c r="Y13" i="20"/>
  <c r="X13" i="20"/>
  <c r="V13" i="20"/>
  <c r="U13" i="20"/>
  <c r="Z13" i="20"/>
  <c r="W13" i="20"/>
  <c r="T13" i="20"/>
  <c r="S13" i="20"/>
  <c r="P13" i="20"/>
  <c r="N13" i="20"/>
  <c r="M13" i="20"/>
  <c r="L13" i="20"/>
  <c r="AJ13" i="20"/>
  <c r="AI13" i="20"/>
  <c r="AH13" i="20"/>
  <c r="J13" i="20"/>
  <c r="AB13" i="9"/>
  <c r="AA13" i="9"/>
  <c r="Z13" i="9"/>
  <c r="Y13" i="9"/>
  <c r="X13" i="9"/>
  <c r="W13" i="9"/>
  <c r="V13" i="9"/>
  <c r="U13" i="9"/>
  <c r="T13" i="9"/>
  <c r="R13" i="9"/>
  <c r="AK13" i="9"/>
  <c r="AJ13" i="9"/>
  <c r="AI13" i="9"/>
  <c r="AH13" i="9"/>
  <c r="AG13" i="9"/>
  <c r="AF13" i="9"/>
  <c r="AD13" i="9"/>
  <c r="AE13" i="9"/>
  <c r="J13" i="9"/>
  <c r="AC13" i="9"/>
  <c r="S13" i="9"/>
  <c r="Q13" i="9"/>
  <c r="P13" i="9"/>
  <c r="O13" i="9"/>
  <c r="N13" i="9"/>
  <c r="M13" i="9"/>
  <c r="L13" i="9"/>
  <c r="AJ15" i="22"/>
  <c r="P15" i="22"/>
  <c r="AH15" i="22"/>
  <c r="N15" i="22"/>
  <c r="AG15" i="22"/>
  <c r="AD15" i="22"/>
  <c r="AC15" i="22"/>
  <c r="Z15" i="22"/>
  <c r="Y15" i="22"/>
  <c r="X15" i="22"/>
  <c r="W15" i="22"/>
  <c r="V15" i="22"/>
  <c r="U15" i="22"/>
  <c r="T15" i="22"/>
  <c r="S15" i="22"/>
  <c r="R15" i="22"/>
  <c r="O15" i="22"/>
  <c r="AK15" i="22"/>
  <c r="AI15" i="22"/>
  <c r="AF15" i="22"/>
  <c r="AB15" i="22"/>
  <c r="AE15" i="22"/>
  <c r="AA15" i="22"/>
  <c r="Q15" i="22"/>
  <c r="J15" i="22"/>
  <c r="AK36" i="22"/>
  <c r="AJ36" i="22"/>
  <c r="AI36" i="22"/>
  <c r="AJ14" i="14"/>
  <c r="P14" i="14"/>
  <c r="AI14" i="14"/>
  <c r="O14" i="14"/>
  <c r="AH14" i="14"/>
  <c r="N14" i="14"/>
  <c r="AG14" i="14"/>
  <c r="M14" i="14"/>
  <c r="AF14" i="14"/>
  <c r="AE14" i="14"/>
  <c r="AD14" i="14"/>
  <c r="AC14" i="14"/>
  <c r="J14" i="14"/>
  <c r="AA14" i="14"/>
  <c r="AB14" i="14"/>
  <c r="Z14" i="14"/>
  <c r="Y14" i="14"/>
  <c r="AK14" i="14"/>
  <c r="T14" i="14"/>
  <c r="X14" i="14"/>
  <c r="S14" i="14"/>
  <c r="W14" i="14"/>
  <c r="V14" i="14"/>
  <c r="U14" i="14"/>
  <c r="R14" i="14"/>
  <c r="Q14" i="14"/>
  <c r="AF11" i="20"/>
  <c r="L11" i="20"/>
  <c r="AE11" i="20"/>
  <c r="Y11" i="20"/>
  <c r="P11" i="20"/>
  <c r="O11" i="20"/>
  <c r="AK11" i="20"/>
  <c r="N11" i="20"/>
  <c r="AJ11" i="20"/>
  <c r="M11" i="20"/>
  <c r="AI11" i="20"/>
  <c r="AH11" i="20"/>
  <c r="AD11" i="20"/>
  <c r="AC11" i="20"/>
  <c r="AA11" i="20"/>
  <c r="Z11" i="20"/>
  <c r="AG11" i="20"/>
  <c r="AB11" i="20"/>
  <c r="X11" i="20"/>
  <c r="W11" i="20"/>
  <c r="V11" i="20"/>
  <c r="U11" i="20"/>
  <c r="T11" i="20"/>
  <c r="S11" i="20"/>
  <c r="R11" i="20"/>
  <c r="Q11" i="20"/>
  <c r="Z11" i="15"/>
  <c r="Y11" i="15"/>
  <c r="X11" i="15"/>
  <c r="V11" i="15"/>
  <c r="U11" i="15"/>
  <c r="T11" i="15"/>
  <c r="S11" i="15"/>
  <c r="R11" i="15"/>
  <c r="AJ11" i="15"/>
  <c r="P11" i="15"/>
  <c r="AG11" i="15"/>
  <c r="AF11" i="15"/>
  <c r="AE11" i="15"/>
  <c r="AD11" i="15"/>
  <c r="AC11" i="15"/>
  <c r="W11" i="15"/>
  <c r="Q11" i="15"/>
  <c r="O11" i="15"/>
  <c r="N11" i="15"/>
  <c r="M11" i="15"/>
  <c r="AB11" i="15"/>
  <c r="AA11" i="15"/>
  <c r="L11" i="15"/>
  <c r="AK11" i="15"/>
  <c r="AI11" i="15"/>
  <c r="AH11" i="15"/>
  <c r="AK23" i="17"/>
  <c r="AJ23" i="17"/>
  <c r="AI23" i="17"/>
  <c r="AD23" i="17"/>
  <c r="AC23" i="17"/>
  <c r="AA23" i="17"/>
  <c r="AH23" i="17"/>
  <c r="AG23" i="17"/>
  <c r="AE23" i="17"/>
  <c r="AB23" i="17"/>
  <c r="AF23" i="17"/>
  <c r="X23" i="17"/>
  <c r="W23" i="17"/>
  <c r="Y23" i="17"/>
  <c r="V23" i="17"/>
  <c r="Z23" i="17"/>
  <c r="AB22" i="18"/>
  <c r="AA22" i="18"/>
  <c r="Y22" i="18"/>
  <c r="U22" i="18"/>
  <c r="AK22" i="18"/>
  <c r="AI22" i="18"/>
  <c r="AH22" i="18"/>
  <c r="AJ22" i="18"/>
  <c r="AG22" i="18"/>
  <c r="AF22" i="18"/>
  <c r="AE22" i="18"/>
  <c r="AD22" i="18"/>
  <c r="AC22" i="18"/>
  <c r="Z22" i="18"/>
  <c r="X22" i="18"/>
  <c r="W22" i="18"/>
  <c r="V22" i="18"/>
  <c r="J22" i="18"/>
  <c r="X15" i="20"/>
  <c r="W15" i="20"/>
  <c r="AK15" i="20"/>
  <c r="Q15" i="20"/>
  <c r="AE15" i="20"/>
  <c r="V15" i="20"/>
  <c r="AF15" i="20"/>
  <c r="AD15" i="20"/>
  <c r="AC15" i="20"/>
  <c r="AB15" i="20"/>
  <c r="AA15" i="20"/>
  <c r="Z15" i="20"/>
  <c r="U15" i="20"/>
  <c r="T15" i="20"/>
  <c r="R15" i="20"/>
  <c r="P15" i="20"/>
  <c r="Y15" i="20"/>
  <c r="S15" i="20"/>
  <c r="O15" i="20"/>
  <c r="N15" i="20"/>
  <c r="AJ15" i="20"/>
  <c r="AI15" i="20"/>
  <c r="AH15" i="20"/>
  <c r="AG15" i="20"/>
  <c r="J15" i="20"/>
  <c r="W15" i="23"/>
  <c r="W52" i="23" s="1"/>
  <c r="V15" i="23"/>
  <c r="V52" i="23" s="1"/>
  <c r="U15" i="23"/>
  <c r="U52" i="23" s="1"/>
  <c r="T15" i="23"/>
  <c r="T52" i="23" s="1"/>
  <c r="S15" i="23"/>
  <c r="S52" i="23" s="1"/>
  <c r="R15" i="23"/>
  <c r="R52" i="23" s="1"/>
  <c r="AK15" i="23"/>
  <c r="AK52" i="23" s="1"/>
  <c r="Q15" i="23"/>
  <c r="Q52" i="23" s="1"/>
  <c r="AJ15" i="23"/>
  <c r="AJ52" i="23" s="1"/>
  <c r="P15" i="23"/>
  <c r="P52" i="23" s="1"/>
  <c r="AH15" i="23"/>
  <c r="AH52" i="23" s="1"/>
  <c r="N15" i="23"/>
  <c r="N52" i="23" s="1"/>
  <c r="X15" i="23"/>
  <c r="X52" i="23" s="1"/>
  <c r="O15" i="23"/>
  <c r="O52" i="23" s="1"/>
  <c r="AI15" i="23"/>
  <c r="AI52" i="23" s="1"/>
  <c r="AG15" i="23"/>
  <c r="AG52" i="23" s="1"/>
  <c r="AF15" i="23"/>
  <c r="AF52" i="23" s="1"/>
  <c r="AB15" i="23"/>
  <c r="AB52" i="23" s="1"/>
  <c r="AE15" i="23"/>
  <c r="AE52" i="23" s="1"/>
  <c r="AC15" i="23"/>
  <c r="AC52" i="23" s="1"/>
  <c r="AD15" i="23"/>
  <c r="AD52" i="23" s="1"/>
  <c r="AA15" i="23"/>
  <c r="AA52" i="23" s="1"/>
  <c r="Z15" i="23"/>
  <c r="Z52" i="23" s="1"/>
  <c r="Y15" i="23"/>
  <c r="Y52" i="23" s="1"/>
  <c r="AA16" i="9"/>
  <c r="Z16" i="9"/>
  <c r="Y16" i="9"/>
  <c r="X16" i="9"/>
  <c r="W16" i="9"/>
  <c r="V16" i="9"/>
  <c r="U16" i="9"/>
  <c r="T16" i="9"/>
  <c r="S16" i="9"/>
  <c r="AK16" i="9"/>
  <c r="Q16" i="9"/>
  <c r="AJ16" i="9"/>
  <c r="AI16" i="9"/>
  <c r="AH16" i="9"/>
  <c r="AG16" i="9"/>
  <c r="AF16" i="9"/>
  <c r="AE16" i="9"/>
  <c r="AC16" i="9"/>
  <c r="AD16" i="9"/>
  <c r="AB16" i="9"/>
  <c r="R16" i="9"/>
  <c r="P16" i="9"/>
  <c r="O16" i="9"/>
  <c r="AD11" i="21"/>
  <c r="AC11" i="21"/>
  <c r="AA11" i="21"/>
  <c r="Z11" i="21"/>
  <c r="Y11" i="21"/>
  <c r="X11" i="21"/>
  <c r="W11" i="21"/>
  <c r="U11" i="21"/>
  <c r="AK11" i="21"/>
  <c r="AJ11" i="21"/>
  <c r="AI11" i="21"/>
  <c r="AH11" i="21"/>
  <c r="AF11" i="21"/>
  <c r="AE11" i="21"/>
  <c r="V11" i="21"/>
  <c r="T11" i="21"/>
  <c r="N11" i="21"/>
  <c r="M11" i="21"/>
  <c r="L11" i="21"/>
  <c r="AG11" i="21"/>
  <c r="AB11" i="21"/>
  <c r="S11" i="21"/>
  <c r="S48" i="21" s="1"/>
  <c r="R11" i="21"/>
  <c r="R48" i="21" s="1"/>
  <c r="P11" i="21"/>
  <c r="Q11" i="21"/>
  <c r="O11" i="21"/>
  <c r="AF26" i="19"/>
  <c r="AE26" i="19"/>
  <c r="AD26" i="19"/>
  <c r="AC26" i="19"/>
  <c r="AB26" i="19"/>
  <c r="AA26" i="19"/>
  <c r="Z26" i="19"/>
  <c r="Y26" i="19"/>
  <c r="AK26" i="19"/>
  <c r="AJ26" i="19"/>
  <c r="AI26" i="19"/>
  <c r="AH26" i="19"/>
  <c r="AG26" i="19"/>
  <c r="AH12" i="17"/>
  <c r="N12" i="17"/>
  <c r="AG12" i="17"/>
  <c r="M12" i="17"/>
  <c r="AF12" i="17"/>
  <c r="L12" i="17"/>
  <c r="Z12" i="17"/>
  <c r="Q12" i="17"/>
  <c r="P12" i="17"/>
  <c r="O12" i="17"/>
  <c r="AK12" i="17"/>
  <c r="AI12" i="17"/>
  <c r="AE12" i="17"/>
  <c r="AC12" i="17"/>
  <c r="AB12" i="17"/>
  <c r="V12" i="17"/>
  <c r="U12" i="17"/>
  <c r="T12" i="17"/>
  <c r="S12" i="17"/>
  <c r="AJ12" i="17"/>
  <c r="AD12" i="17"/>
  <c r="Y12" i="17"/>
  <c r="X12" i="17"/>
  <c r="AA12" i="17"/>
  <c r="W12" i="17"/>
  <c r="R12" i="17"/>
  <c r="K12" i="17"/>
  <c r="J12" i="17"/>
  <c r="V16" i="19"/>
  <c r="U16" i="19"/>
  <c r="T16" i="19"/>
  <c r="S16" i="19"/>
  <c r="R16" i="19"/>
  <c r="AK16" i="19"/>
  <c r="Q16" i="19"/>
  <c r="AJ16" i="19"/>
  <c r="P16" i="19"/>
  <c r="AI16" i="19"/>
  <c r="O16" i="19"/>
  <c r="AH16" i="19"/>
  <c r="AF16" i="19"/>
  <c r="AG16" i="19"/>
  <c r="AE16" i="19"/>
  <c r="AD16" i="19"/>
  <c r="AC16" i="19"/>
  <c r="AB16" i="19"/>
  <c r="AA16" i="19"/>
  <c r="Z16" i="19"/>
  <c r="Y16" i="19"/>
  <c r="X16" i="19"/>
  <c r="W16" i="19"/>
  <c r="J16" i="19"/>
  <c r="AK29" i="14"/>
  <c r="AJ29" i="14"/>
  <c r="AI29" i="14"/>
  <c r="AH29" i="14"/>
  <c r="AG29" i="14"/>
  <c r="AF29" i="14"/>
  <c r="AE29" i="14"/>
  <c r="AD29" i="14"/>
  <c r="AC29" i="14"/>
  <c r="AB29" i="14"/>
  <c r="AA12" i="13"/>
  <c r="Y12" i="13"/>
  <c r="X12" i="13"/>
  <c r="W12" i="13"/>
  <c r="U12" i="13"/>
  <c r="T12" i="13"/>
  <c r="R12" i="13"/>
  <c r="AK12" i="13"/>
  <c r="Q12" i="13"/>
  <c r="AH12" i="13"/>
  <c r="AG12" i="13"/>
  <c r="AF12" i="13"/>
  <c r="AE12" i="13"/>
  <c r="AD12" i="13"/>
  <c r="AC12" i="13"/>
  <c r="AB12" i="13"/>
  <c r="Z12" i="13"/>
  <c r="V12" i="13"/>
  <c r="P12" i="13"/>
  <c r="AJ12" i="13"/>
  <c r="S12" i="13"/>
  <c r="O12" i="13"/>
  <c r="AI12" i="13"/>
  <c r="N12" i="13"/>
  <c r="M12" i="13"/>
  <c r="L12" i="13"/>
  <c r="K12" i="13"/>
  <c r="J12" i="13"/>
  <c r="AK32" i="14"/>
  <c r="AJ32" i="14"/>
  <c r="AI32" i="14"/>
  <c r="AH32" i="14"/>
  <c r="AG32" i="14"/>
  <c r="AF32" i="14"/>
  <c r="AE32" i="14"/>
  <c r="AK11" i="19"/>
  <c r="Q11" i="19"/>
  <c r="AJ11" i="19"/>
  <c r="P11" i="19"/>
  <c r="AI11" i="19"/>
  <c r="O11" i="19"/>
  <c r="AH11" i="19"/>
  <c r="N11" i="19"/>
  <c r="AG11" i="19"/>
  <c r="M11" i="19"/>
  <c r="AF11" i="19"/>
  <c r="L11" i="19"/>
  <c r="AE11" i="19"/>
  <c r="AD11" i="19"/>
  <c r="AC11" i="19"/>
  <c r="AA11" i="19"/>
  <c r="AB11" i="19"/>
  <c r="Z11" i="19"/>
  <c r="Y11" i="19"/>
  <c r="X11" i="19"/>
  <c r="W11" i="19"/>
  <c r="V11" i="19"/>
  <c r="U11" i="19"/>
  <c r="S11" i="19"/>
  <c r="R11" i="19"/>
  <c r="T11" i="19"/>
  <c r="Y12" i="20"/>
  <c r="X12" i="20"/>
  <c r="T12" i="20"/>
  <c r="AI12" i="20"/>
  <c r="AJ12" i="20"/>
  <c r="L12" i="20"/>
  <c r="AH12" i="20"/>
  <c r="K12" i="20"/>
  <c r="AG12" i="20"/>
  <c r="AF12" i="20"/>
  <c r="AE12" i="20"/>
  <c r="AD12" i="20"/>
  <c r="AB12" i="20"/>
  <c r="AA12" i="20"/>
  <c r="W12" i="20"/>
  <c r="V12" i="20"/>
  <c r="AC12" i="20"/>
  <c r="AK12" i="20"/>
  <c r="Z12" i="20"/>
  <c r="U12" i="20"/>
  <c r="S12" i="20"/>
  <c r="R12" i="20"/>
  <c r="Q12" i="20"/>
  <c r="P12" i="20"/>
  <c r="O12" i="20"/>
  <c r="N12" i="20"/>
  <c r="M12" i="20"/>
  <c r="J12" i="20"/>
  <c r="AJ13" i="21"/>
  <c r="P13" i="21"/>
  <c r="AI13" i="21"/>
  <c r="O13" i="21"/>
  <c r="AG13" i="21"/>
  <c r="M13" i="21"/>
  <c r="AF13" i="21"/>
  <c r="L13" i="21"/>
  <c r="AE13" i="21"/>
  <c r="AD13" i="21"/>
  <c r="AC13" i="21"/>
  <c r="AA13" i="21"/>
  <c r="T13" i="21"/>
  <c r="S13" i="21"/>
  <c r="R13" i="21"/>
  <c r="Q13" i="21"/>
  <c r="N13" i="21"/>
  <c r="V13" i="21"/>
  <c r="U13" i="21"/>
  <c r="AK13" i="21"/>
  <c r="AH13" i="21"/>
  <c r="AB13" i="21"/>
  <c r="Z13" i="21"/>
  <c r="Y13" i="21"/>
  <c r="X13" i="21"/>
  <c r="W13" i="21"/>
  <c r="AI17" i="14"/>
  <c r="AH17" i="14"/>
  <c r="AG17" i="14"/>
  <c r="AF17" i="14"/>
  <c r="AE17" i="14"/>
  <c r="AD17" i="14"/>
  <c r="AC17" i="14"/>
  <c r="AB17" i="14"/>
  <c r="Z17" i="14"/>
  <c r="AA17" i="14"/>
  <c r="Y17" i="14"/>
  <c r="X17" i="14"/>
  <c r="U17" i="14"/>
  <c r="P17" i="14"/>
  <c r="AK17" i="14"/>
  <c r="W17" i="14"/>
  <c r="V17" i="14"/>
  <c r="T17" i="14"/>
  <c r="AJ17" i="14"/>
  <c r="S17" i="14"/>
  <c r="R17" i="14"/>
  <c r="Q17" i="14"/>
  <c r="J17" i="14"/>
  <c r="AK36" i="9"/>
  <c r="AJ36" i="9"/>
  <c r="AI36" i="9"/>
  <c r="AK35" i="17"/>
  <c r="AJ35" i="17"/>
  <c r="AI35" i="17"/>
  <c r="AH35" i="17"/>
  <c r="AC15" i="19"/>
  <c r="AB15" i="19"/>
  <c r="AA15" i="19"/>
  <c r="Z15" i="19"/>
  <c r="Y15" i="19"/>
  <c r="X15" i="19"/>
  <c r="W15" i="19"/>
  <c r="V15" i="19"/>
  <c r="U15" i="19"/>
  <c r="S15" i="19"/>
  <c r="T15" i="19"/>
  <c r="R15" i="19"/>
  <c r="Q15" i="19"/>
  <c r="P15" i="19"/>
  <c r="O15" i="19"/>
  <c r="N15" i="19"/>
  <c r="AK15" i="19"/>
  <c r="AJ15" i="19"/>
  <c r="AI15" i="19"/>
  <c r="AH15" i="19"/>
  <c r="AG15" i="19"/>
  <c r="AE15" i="19"/>
  <c r="AF15" i="19"/>
  <c r="J15" i="19"/>
  <c r="AD15" i="19"/>
  <c r="AH15" i="9"/>
  <c r="N15" i="9"/>
  <c r="AG15" i="9"/>
  <c r="AF15" i="9"/>
  <c r="AE15" i="9"/>
  <c r="AD15" i="9"/>
  <c r="AC15" i="9"/>
  <c r="AB15" i="9"/>
  <c r="AA15" i="9"/>
  <c r="Z15" i="9"/>
  <c r="X15" i="9"/>
  <c r="Y15" i="9"/>
  <c r="W15" i="9"/>
  <c r="V15" i="9"/>
  <c r="U15" i="9"/>
  <c r="T15" i="9"/>
  <c r="S15" i="9"/>
  <c r="P15" i="9"/>
  <c r="R15" i="9"/>
  <c r="Q15" i="9"/>
  <c r="O15" i="9"/>
  <c r="AK15" i="9"/>
  <c r="AJ15" i="9"/>
  <c r="AI15" i="9"/>
  <c r="AH12" i="16"/>
  <c r="N12" i="16"/>
  <c r="AG12" i="16"/>
  <c r="M12" i="16"/>
  <c r="Z12" i="16"/>
  <c r="X12" i="16"/>
  <c r="O12" i="16"/>
  <c r="L12" i="16"/>
  <c r="AK12" i="16"/>
  <c r="K12" i="16"/>
  <c r="AJ12" i="16"/>
  <c r="AI12" i="16"/>
  <c r="AD12" i="16"/>
  <c r="AC12" i="16"/>
  <c r="AB12" i="16"/>
  <c r="AA12" i="16"/>
  <c r="Y12" i="16"/>
  <c r="AF12" i="16"/>
  <c r="AE12" i="16"/>
  <c r="W12" i="16"/>
  <c r="V12" i="16"/>
  <c r="U12" i="16"/>
  <c r="T12" i="16"/>
  <c r="S12" i="16"/>
  <c r="Q12" i="16"/>
  <c r="P12" i="16"/>
  <c r="R12" i="16"/>
  <c r="J12" i="16"/>
  <c r="AK13" i="23"/>
  <c r="AK50" i="23" s="1"/>
  <c r="Q13" i="23"/>
  <c r="Q50" i="23" s="1"/>
  <c r="AJ13" i="23"/>
  <c r="AJ50" i="23" s="1"/>
  <c r="P13" i="23"/>
  <c r="P50" i="23" s="1"/>
  <c r="AI13" i="23"/>
  <c r="AI50" i="23" s="1"/>
  <c r="O13" i="23"/>
  <c r="O50" i="23" s="1"/>
  <c r="AH13" i="23"/>
  <c r="AH50" i="23" s="1"/>
  <c r="N13" i="23"/>
  <c r="N50" i="23" s="1"/>
  <c r="AG13" i="23"/>
  <c r="AG50" i="23" s="1"/>
  <c r="M13" i="23"/>
  <c r="M50" i="23" s="1"/>
  <c r="AF13" i="23"/>
  <c r="AF50" i="23" s="1"/>
  <c r="L13" i="23"/>
  <c r="L50" i="23" s="1"/>
  <c r="AE13" i="23"/>
  <c r="AE50" i="23" s="1"/>
  <c r="AD13" i="23"/>
  <c r="AD50" i="23" s="1"/>
  <c r="AB13" i="23"/>
  <c r="AB50" i="23" s="1"/>
  <c r="AC13" i="23"/>
  <c r="AC50" i="23" s="1"/>
  <c r="AA13" i="23"/>
  <c r="AA50" i="23" s="1"/>
  <c r="Z13" i="23"/>
  <c r="Z50" i="23" s="1"/>
  <c r="Y13" i="23"/>
  <c r="Y50" i="23" s="1"/>
  <c r="X13" i="23"/>
  <c r="X50" i="23" s="1"/>
  <c r="W13" i="23"/>
  <c r="W50" i="23" s="1"/>
  <c r="V13" i="23"/>
  <c r="V50" i="23" s="1"/>
  <c r="U13" i="23"/>
  <c r="U50" i="23" s="1"/>
  <c r="T13" i="23"/>
  <c r="T50" i="23" s="1"/>
  <c r="S13" i="23"/>
  <c r="S50" i="23" s="1"/>
  <c r="R13" i="23"/>
  <c r="R50" i="23" s="1"/>
  <c r="Y14" i="15"/>
  <c r="X14" i="15"/>
  <c r="W14" i="15"/>
  <c r="U14" i="15"/>
  <c r="T14" i="15"/>
  <c r="S14" i="15"/>
  <c r="R14" i="15"/>
  <c r="AK14" i="15"/>
  <c r="Q14" i="15"/>
  <c r="AI14" i="15"/>
  <c r="O14" i="15"/>
  <c r="AB14" i="15"/>
  <c r="AA14" i="15"/>
  <c r="Z14" i="15"/>
  <c r="V14" i="15"/>
  <c r="P14" i="15"/>
  <c r="N14" i="15"/>
  <c r="M14" i="15"/>
  <c r="AJ14" i="15"/>
  <c r="AH14" i="15"/>
  <c r="AG14" i="15"/>
  <c r="AE14" i="15"/>
  <c r="AD14" i="15"/>
  <c r="AF14" i="15"/>
  <c r="AC14" i="15"/>
  <c r="J14" i="15"/>
  <c r="J51" i="15" s="1"/>
  <c r="AG15" i="16"/>
  <c r="AF15" i="16"/>
  <c r="AB15" i="16"/>
  <c r="Y15" i="16"/>
  <c r="W15" i="16"/>
  <c r="AK15" i="16"/>
  <c r="AJ15" i="16"/>
  <c r="AI15" i="16"/>
  <c r="AH15" i="16"/>
  <c r="AE15" i="16"/>
  <c r="AA15" i="16"/>
  <c r="Z15" i="16"/>
  <c r="X15" i="16"/>
  <c r="V15" i="16"/>
  <c r="U15" i="16"/>
  <c r="AC15" i="16"/>
  <c r="T15" i="16"/>
  <c r="S15" i="16"/>
  <c r="Q15" i="16"/>
  <c r="O15" i="16"/>
  <c r="N15" i="16"/>
  <c r="AD15" i="16"/>
  <c r="P15" i="16"/>
  <c r="R15" i="16"/>
  <c r="J15" i="16"/>
  <c r="L9" i="24" a="1"/>
  <c r="L9" i="24" s="1"/>
  <c r="V3" i="21"/>
  <c r="AK3" i="20"/>
  <c r="AK5" i="20" s="1"/>
  <c r="AG5" i="20"/>
  <c r="AE5" i="13"/>
  <c r="AI3" i="13"/>
  <c r="AI5" i="13" s="1"/>
  <c r="AF5" i="16"/>
  <c r="AJ3" i="16"/>
  <c r="AJ5" i="16" s="1"/>
  <c r="AE5" i="21"/>
  <c r="AI3" i="21"/>
  <c r="AI5" i="21" s="1"/>
  <c r="AE5" i="19"/>
  <c r="AI3" i="19"/>
  <c r="AI5" i="19" s="1"/>
  <c r="AG5" i="15"/>
  <c r="AK3" i="15"/>
  <c r="AK5" i="15" s="1"/>
  <c r="AE5" i="18"/>
  <c r="AI3" i="18"/>
  <c r="AI5" i="18" s="1"/>
  <c r="AE5" i="14"/>
  <c r="AI3" i="14"/>
  <c r="AI5" i="14" s="1"/>
  <c r="AK3" i="17"/>
  <c r="AK5" i="17" s="1"/>
  <c r="AG5" i="17"/>
  <c r="AG5" i="21"/>
  <c r="AK3" i="21"/>
  <c r="AK5" i="21" s="1"/>
  <c r="AG5" i="9"/>
  <c r="AK3" i="9"/>
  <c r="AK5" i="9" s="1"/>
  <c r="AE5" i="9"/>
  <c r="AI3" i="9"/>
  <c r="AI5" i="9" s="1"/>
  <c r="AD5" i="15"/>
  <c r="AH3" i="15"/>
  <c r="AH5" i="15" s="1"/>
  <c r="AA5" i="21"/>
  <c r="W5" i="21"/>
  <c r="H16" i="17"/>
  <c r="F16" i="17"/>
  <c r="F16" i="15"/>
  <c r="H16" i="15"/>
  <c r="H16" i="18"/>
  <c r="F16" i="18"/>
  <c r="H16" i="13"/>
  <c r="F16" i="13"/>
  <c r="F16" i="21"/>
  <c r="H16" i="21"/>
  <c r="H16" i="16"/>
  <c r="F16" i="16"/>
  <c r="F36" i="19"/>
  <c r="H36" i="19"/>
  <c r="H37" i="19"/>
  <c r="F37" i="19"/>
  <c r="F27" i="23"/>
  <c r="H27" i="23"/>
  <c r="F37" i="23"/>
  <c r="H37" i="23"/>
  <c r="F36" i="9"/>
  <c r="H37" i="9"/>
  <c r="F37" i="9"/>
  <c r="F24" i="13"/>
  <c r="H24" i="13"/>
  <c r="F32" i="13"/>
  <c r="H32" i="13"/>
  <c r="F35" i="14"/>
  <c r="H36" i="14"/>
  <c r="H28" i="14"/>
  <c r="F28" i="14"/>
  <c r="F18" i="15"/>
  <c r="H18" i="15"/>
  <c r="F24" i="15"/>
  <c r="H24" i="15"/>
  <c r="F30" i="16"/>
  <c r="H30" i="16"/>
  <c r="H12" i="9"/>
  <c r="H16" i="20"/>
  <c r="F16" i="20"/>
  <c r="H15" i="15"/>
  <c r="F13" i="19"/>
  <c r="H13" i="19"/>
  <c r="F38" i="17"/>
  <c r="H38" i="17"/>
  <c r="F31" i="17"/>
  <c r="H31" i="17"/>
  <c r="H30" i="18"/>
  <c r="F30" i="18"/>
  <c r="F26" i="18"/>
  <c r="H26" i="18"/>
  <c r="F27" i="22"/>
  <c r="H27" i="22"/>
  <c r="F36" i="22"/>
  <c r="H37" i="22"/>
  <c r="F37" i="22"/>
  <c r="F28" i="20"/>
  <c r="H28" i="20"/>
  <c r="F21" i="20"/>
  <c r="H21" i="20"/>
  <c r="F36" i="21"/>
  <c r="H36" i="21"/>
  <c r="H30" i="21"/>
  <c r="F30" i="21"/>
  <c r="F35" i="19"/>
  <c r="H35" i="19"/>
  <c r="F25" i="19"/>
  <c r="J26" i="19" s="1"/>
  <c r="H25" i="19"/>
  <c r="F23" i="23"/>
  <c r="H23" i="23"/>
  <c r="H25" i="23"/>
  <c r="F25" i="23"/>
  <c r="H23" i="9"/>
  <c r="F23" i="9"/>
  <c r="F24" i="9"/>
  <c r="H25" i="9"/>
  <c r="F25" i="9"/>
  <c r="J26" i="9" s="1"/>
  <c r="F20" i="13"/>
  <c r="H20" i="13"/>
  <c r="F27" i="14"/>
  <c r="H27" i="14"/>
  <c r="H23" i="15"/>
  <c r="F23" i="15"/>
  <c r="F26" i="16"/>
  <c r="H26" i="16"/>
  <c r="F32" i="16"/>
  <c r="H32" i="16"/>
  <c r="F35" i="17"/>
  <c r="H36" i="17"/>
  <c r="F36" i="17"/>
  <c r="F30" i="17"/>
  <c r="H30" i="17"/>
  <c r="F24" i="18"/>
  <c r="H24" i="18"/>
  <c r="F23" i="22"/>
  <c r="J24" i="22" s="1"/>
  <c r="H23" i="22"/>
  <c r="F24" i="22"/>
  <c r="H25" i="22"/>
  <c r="F25" i="22"/>
  <c r="H26" i="20"/>
  <c r="F26" i="20"/>
  <c r="F32" i="21"/>
  <c r="H32" i="21"/>
  <c r="H28" i="21"/>
  <c r="F28" i="21"/>
  <c r="F31" i="19"/>
  <c r="H31" i="19"/>
  <c r="F34" i="19"/>
  <c r="H34" i="19"/>
  <c r="F38" i="23"/>
  <c r="H38" i="23"/>
  <c r="F34" i="23"/>
  <c r="H34" i="23"/>
  <c r="F19" i="9"/>
  <c r="H19" i="9"/>
  <c r="H34" i="9"/>
  <c r="F34" i="9"/>
  <c r="H31" i="13"/>
  <c r="F31" i="13"/>
  <c r="H29" i="13"/>
  <c r="F29" i="13"/>
  <c r="F25" i="14"/>
  <c r="F26" i="14"/>
  <c r="H26" i="14"/>
  <c r="F27" i="15"/>
  <c r="H27" i="15"/>
  <c r="H20" i="15"/>
  <c r="F20" i="15"/>
  <c r="F31" i="16"/>
  <c r="H31" i="16"/>
  <c r="F11" i="22"/>
  <c r="H12" i="22"/>
  <c r="F33" i="18"/>
  <c r="H33" i="18"/>
  <c r="F32" i="20"/>
  <c r="H32" i="20"/>
  <c r="M6" i="14"/>
  <c r="H30" i="23"/>
  <c r="F30" i="23"/>
  <c r="H26" i="15"/>
  <c r="F26" i="15"/>
  <c r="F21" i="17"/>
  <c r="H21" i="17"/>
  <c r="F28" i="18"/>
  <c r="H28" i="18"/>
  <c r="F21" i="18"/>
  <c r="H21" i="18"/>
  <c r="F30" i="22"/>
  <c r="H30" i="22"/>
  <c r="F16" i="22"/>
  <c r="H17" i="22"/>
  <c r="F17" i="22"/>
  <c r="H31" i="21"/>
  <c r="F31" i="21"/>
  <c r="G11" i="16"/>
  <c r="H11" i="16" s="1"/>
  <c r="H13" i="15"/>
  <c r="F32" i="17"/>
  <c r="H32" i="17"/>
  <c r="H28" i="17"/>
  <c r="F28" i="17"/>
  <c r="H19" i="18"/>
  <c r="F19" i="18"/>
  <c r="F22" i="18"/>
  <c r="H23" i="18"/>
  <c r="F23" i="18"/>
  <c r="F38" i="22"/>
  <c r="H38" i="22"/>
  <c r="F34" i="22"/>
  <c r="H34" i="22"/>
  <c r="F27" i="20"/>
  <c r="H27" i="20"/>
  <c r="F24" i="20"/>
  <c r="H24" i="20"/>
  <c r="F27" i="21"/>
  <c r="H27" i="21"/>
  <c r="F32" i="19"/>
  <c r="H32" i="19"/>
  <c r="F22" i="19"/>
  <c r="H22" i="19"/>
  <c r="F19" i="23"/>
  <c r="H19" i="23"/>
  <c r="F22" i="23"/>
  <c r="H22" i="23"/>
  <c r="F20" i="9"/>
  <c r="H20" i="9"/>
  <c r="F22" i="9"/>
  <c r="H22" i="9"/>
  <c r="M6" i="15"/>
  <c r="H30" i="13"/>
  <c r="F30" i="13"/>
  <c r="H17" i="13"/>
  <c r="F17" i="13"/>
  <c r="M6" i="16"/>
  <c r="H38" i="15"/>
  <c r="F38" i="15"/>
  <c r="F29" i="15"/>
  <c r="H29" i="15"/>
  <c r="F24" i="16"/>
  <c r="H24" i="16"/>
  <c r="F29" i="16"/>
  <c r="H29" i="16"/>
  <c r="H20" i="22"/>
  <c r="F20" i="22"/>
  <c r="H38" i="19"/>
  <c r="F38" i="19"/>
  <c r="F16" i="19"/>
  <c r="H17" i="19"/>
  <c r="F16" i="23"/>
  <c r="H17" i="23"/>
  <c r="F17" i="23"/>
  <c r="F16" i="9"/>
  <c r="H17" i="9"/>
  <c r="F17" i="9"/>
  <c r="H26" i="13"/>
  <c r="F26" i="13"/>
  <c r="F37" i="14"/>
  <c r="H38" i="14"/>
  <c r="F38" i="14"/>
  <c r="F29" i="14"/>
  <c r="H30" i="14"/>
  <c r="H35" i="16"/>
  <c r="F35" i="16"/>
  <c r="M6" i="22"/>
  <c r="H16" i="14"/>
  <c r="F16" i="14"/>
  <c r="F18" i="17"/>
  <c r="H18" i="17"/>
  <c r="H27" i="17"/>
  <c r="F27" i="17"/>
  <c r="H18" i="18"/>
  <c r="F18" i="18"/>
  <c r="F20" i="18"/>
  <c r="H20" i="18"/>
  <c r="H19" i="22"/>
  <c r="F19" i="22"/>
  <c r="H22" i="22"/>
  <c r="F22" i="22"/>
  <c r="F19" i="20"/>
  <c r="H19" i="20"/>
  <c r="H23" i="20"/>
  <c r="F23" i="20"/>
  <c r="F26" i="21"/>
  <c r="H26" i="21"/>
  <c r="H29" i="21"/>
  <c r="F29" i="21"/>
  <c r="F33" i="19"/>
  <c r="H33" i="19"/>
  <c r="F36" i="23"/>
  <c r="H36" i="23"/>
  <c r="F33" i="23"/>
  <c r="H33" i="23"/>
  <c r="H35" i="9"/>
  <c r="F35" i="9"/>
  <c r="H33" i="9"/>
  <c r="F33" i="9"/>
  <c r="F27" i="13"/>
  <c r="H27" i="13"/>
  <c r="F37" i="13"/>
  <c r="H37" i="13"/>
  <c r="F23" i="14"/>
  <c r="H24" i="14"/>
  <c r="F36" i="14"/>
  <c r="H37" i="14"/>
  <c r="H36" i="15"/>
  <c r="F36" i="15"/>
  <c r="F17" i="15"/>
  <c r="H17" i="15"/>
  <c r="H20" i="16"/>
  <c r="F20" i="16"/>
  <c r="F17" i="16"/>
  <c r="H17" i="16"/>
  <c r="O6" i="21"/>
  <c r="F29" i="22"/>
  <c r="H29" i="22"/>
  <c r="F21" i="21"/>
  <c r="H21" i="21"/>
  <c r="H19" i="15"/>
  <c r="F19" i="15"/>
  <c r="F33" i="20"/>
  <c r="H33" i="20"/>
  <c r="H13" i="17"/>
  <c r="H26" i="17"/>
  <c r="F26" i="17"/>
  <c r="H29" i="17"/>
  <c r="F29" i="17"/>
  <c r="F29" i="18"/>
  <c r="H29" i="18"/>
  <c r="F33" i="22"/>
  <c r="H33" i="22"/>
  <c r="H38" i="20"/>
  <c r="F38" i="20"/>
  <c r="F20" i="20"/>
  <c r="H20" i="20"/>
  <c r="H18" i="21"/>
  <c r="F18" i="21"/>
  <c r="H17" i="21"/>
  <c r="F17" i="21"/>
  <c r="M6" i="9"/>
  <c r="F21" i="19"/>
  <c r="H21" i="19"/>
  <c r="M6" i="19"/>
  <c r="H18" i="23"/>
  <c r="F18" i="23"/>
  <c r="F21" i="23"/>
  <c r="H21" i="23"/>
  <c r="F21" i="9"/>
  <c r="H21" i="9"/>
  <c r="F23" i="13"/>
  <c r="H23" i="13"/>
  <c r="F25" i="13"/>
  <c r="H25" i="13"/>
  <c r="F22" i="14"/>
  <c r="H23" i="14"/>
  <c r="F24" i="14"/>
  <c r="H25" i="14"/>
  <c r="H35" i="15"/>
  <c r="F35" i="15"/>
  <c r="F37" i="15"/>
  <c r="H37" i="15"/>
  <c r="H37" i="16"/>
  <c r="F37" i="16"/>
  <c r="N6" i="13"/>
  <c r="F33" i="17"/>
  <c r="H33" i="17"/>
  <c r="F22" i="20"/>
  <c r="H22" i="20"/>
  <c r="F28" i="16"/>
  <c r="H28" i="16"/>
  <c r="F38" i="21"/>
  <c r="H38" i="21"/>
  <c r="F27" i="18"/>
  <c r="H27" i="18"/>
  <c r="H27" i="16"/>
  <c r="F27" i="16"/>
  <c r="H17" i="17"/>
  <c r="F17" i="17"/>
  <c r="N6" i="18"/>
  <c r="F38" i="18"/>
  <c r="H38" i="18"/>
  <c r="H17" i="18"/>
  <c r="F17" i="18"/>
  <c r="M6" i="20"/>
  <c r="F18" i="22"/>
  <c r="H18" i="22"/>
  <c r="H21" i="22"/>
  <c r="F21" i="22"/>
  <c r="H18" i="20"/>
  <c r="F18" i="20"/>
  <c r="H29" i="20"/>
  <c r="F29" i="20"/>
  <c r="F24" i="21"/>
  <c r="H24" i="21"/>
  <c r="F37" i="21"/>
  <c r="H37" i="21"/>
  <c r="F29" i="19"/>
  <c r="H30" i="19"/>
  <c r="F30" i="19"/>
  <c r="F28" i="23"/>
  <c r="H28" i="23"/>
  <c r="F38" i="9"/>
  <c r="H38" i="9"/>
  <c r="F31" i="9"/>
  <c r="H31" i="9"/>
  <c r="G11" i="9"/>
  <c r="H11" i="9" s="1"/>
  <c r="H38" i="13"/>
  <c r="F38" i="13"/>
  <c r="F34" i="13"/>
  <c r="H34" i="13"/>
  <c r="F18" i="14"/>
  <c r="H19" i="14"/>
  <c r="F19" i="14"/>
  <c r="F33" i="14"/>
  <c r="F34" i="14"/>
  <c r="J35" i="14" s="1"/>
  <c r="F30" i="15"/>
  <c r="H30" i="15"/>
  <c r="H25" i="15"/>
  <c r="F25" i="15"/>
  <c r="H23" i="16"/>
  <c r="F23" i="16"/>
  <c r="F25" i="16"/>
  <c r="H25" i="16"/>
  <c r="F23" i="17"/>
  <c r="F24" i="17"/>
  <c r="H24" i="17"/>
  <c r="H37" i="17"/>
  <c r="F37" i="17"/>
  <c r="F36" i="18"/>
  <c r="H36" i="18"/>
  <c r="F37" i="18"/>
  <c r="H37" i="18"/>
  <c r="F28" i="22"/>
  <c r="H28" i="22"/>
  <c r="F36" i="20"/>
  <c r="H36" i="20"/>
  <c r="F17" i="20"/>
  <c r="H17" i="20"/>
  <c r="F23" i="21"/>
  <c r="H23" i="21"/>
  <c r="F25" i="21"/>
  <c r="H25" i="21"/>
  <c r="F19" i="19"/>
  <c r="H19" i="19"/>
  <c r="H24" i="19"/>
  <c r="F24" i="19"/>
  <c r="H26" i="23"/>
  <c r="F26" i="23"/>
  <c r="F35" i="23"/>
  <c r="H35" i="23"/>
  <c r="F30" i="9"/>
  <c r="H30" i="9"/>
  <c r="H19" i="13"/>
  <c r="F19" i="13"/>
  <c r="F22" i="13"/>
  <c r="H22" i="13"/>
  <c r="F21" i="14"/>
  <c r="H22" i="14"/>
  <c r="F31" i="15"/>
  <c r="H31" i="15"/>
  <c r="H34" i="15"/>
  <c r="F34" i="15"/>
  <c r="F38" i="16"/>
  <c r="H38" i="16"/>
  <c r="F34" i="16"/>
  <c r="H34" i="16"/>
  <c r="H15" i="17"/>
  <c r="F25" i="17"/>
  <c r="H25" i="17"/>
  <c r="H35" i="18"/>
  <c r="F35" i="18"/>
  <c r="F25" i="18"/>
  <c r="H25" i="18"/>
  <c r="F26" i="22"/>
  <c r="H26" i="22"/>
  <c r="H35" i="22"/>
  <c r="F35" i="22"/>
  <c r="H35" i="20"/>
  <c r="F35" i="20"/>
  <c r="H37" i="20"/>
  <c r="F37" i="20"/>
  <c r="H19" i="21"/>
  <c r="F19" i="21"/>
  <c r="F34" i="21"/>
  <c r="H34" i="21"/>
  <c r="H23" i="19"/>
  <c r="F23" i="19"/>
  <c r="F31" i="23"/>
  <c r="H31" i="23"/>
  <c r="F32" i="23"/>
  <c r="H32" i="23"/>
  <c r="F28" i="9"/>
  <c r="H28" i="9"/>
  <c r="F36" i="13"/>
  <c r="H36" i="13"/>
  <c r="F33" i="13"/>
  <c r="H33" i="13"/>
  <c r="F32" i="14"/>
  <c r="H33" i="14"/>
  <c r="F32" i="15"/>
  <c r="H32" i="15"/>
  <c r="H22" i="15"/>
  <c r="F22" i="15"/>
  <c r="F19" i="16"/>
  <c r="H19" i="16"/>
  <c r="F22" i="16"/>
  <c r="H22" i="16"/>
  <c r="G11" i="17"/>
  <c r="H11" i="17" s="1"/>
  <c r="F19" i="17"/>
  <c r="H19" i="17"/>
  <c r="H34" i="17"/>
  <c r="F34" i="17"/>
  <c r="J35" i="17" s="1"/>
  <c r="H31" i="18"/>
  <c r="F31" i="18"/>
  <c r="H34" i="18"/>
  <c r="F34" i="18"/>
  <c r="H31" i="22"/>
  <c r="F31" i="22"/>
  <c r="H32" i="22"/>
  <c r="F32" i="22"/>
  <c r="H30" i="20"/>
  <c r="F30" i="20"/>
  <c r="F25" i="20"/>
  <c r="H25" i="20"/>
  <c r="H20" i="21"/>
  <c r="F20" i="21"/>
  <c r="F22" i="21"/>
  <c r="H22" i="21"/>
  <c r="F26" i="19"/>
  <c r="H27" i="19"/>
  <c r="F27" i="19"/>
  <c r="J28" i="19" s="1"/>
  <c r="F20" i="19"/>
  <c r="H20" i="19"/>
  <c r="F24" i="23"/>
  <c r="H24" i="23"/>
  <c r="F32" i="9"/>
  <c r="H32" i="9"/>
  <c r="F26" i="9"/>
  <c r="H27" i="9"/>
  <c r="F27" i="9"/>
  <c r="M6" i="23"/>
  <c r="H18" i="13"/>
  <c r="F18" i="13"/>
  <c r="F21" i="13"/>
  <c r="H21" i="13"/>
  <c r="M6" i="17"/>
  <c r="F20" i="14"/>
  <c r="H21" i="14"/>
  <c r="F33" i="15"/>
  <c r="H33" i="15"/>
  <c r="F36" i="16"/>
  <c r="H36" i="16"/>
  <c r="H33" i="16"/>
  <c r="F33" i="16"/>
  <c r="G11" i="14"/>
  <c r="H11" i="14" s="1"/>
  <c r="F20" i="17"/>
  <c r="H20" i="17"/>
  <c r="F22" i="17"/>
  <c r="J23" i="17" s="1"/>
  <c r="H22" i="17"/>
  <c r="F32" i="18"/>
  <c r="H32" i="18"/>
  <c r="F31" i="20"/>
  <c r="H31" i="20"/>
  <c r="F34" i="20"/>
  <c r="H34" i="20"/>
  <c r="F35" i="21"/>
  <c r="H35" i="21"/>
  <c r="F33" i="21"/>
  <c r="H33" i="21"/>
  <c r="F17" i="19"/>
  <c r="H18" i="19"/>
  <c r="F18" i="19"/>
  <c r="F28" i="19"/>
  <c r="H29" i="19"/>
  <c r="F20" i="23"/>
  <c r="H20" i="23"/>
  <c r="F29" i="23"/>
  <c r="H29" i="23"/>
  <c r="F18" i="9"/>
  <c r="H18" i="9"/>
  <c r="F29" i="9"/>
  <c r="H29" i="9"/>
  <c r="H28" i="13"/>
  <c r="F28" i="13"/>
  <c r="H35" i="13"/>
  <c r="F35" i="13"/>
  <c r="F17" i="14"/>
  <c r="H18" i="14"/>
  <c r="F30" i="14"/>
  <c r="H31" i="14"/>
  <c r="F31" i="14"/>
  <c r="J32" i="14" s="1"/>
  <c r="F28" i="15"/>
  <c r="H28" i="15"/>
  <c r="F21" i="15"/>
  <c r="H21" i="15"/>
  <c r="F18" i="16"/>
  <c r="H18" i="16"/>
  <c r="H21" i="16"/>
  <c r="F21" i="16"/>
  <c r="F13" i="16"/>
  <c r="F12" i="21"/>
  <c r="H14" i="16"/>
  <c r="F15" i="15"/>
  <c r="H76" i="21"/>
  <c r="H76" i="23"/>
  <c r="W5" i="18"/>
  <c r="F13" i="21"/>
  <c r="F13" i="17"/>
  <c r="H76" i="9"/>
  <c r="F14" i="15"/>
  <c r="F13" i="15"/>
  <c r="F14" i="17"/>
  <c r="C30" i="9"/>
  <c r="P45" i="9"/>
  <c r="C29" i="15"/>
  <c r="C30" i="20"/>
  <c r="J45" i="17"/>
  <c r="S5" i="14"/>
  <c r="AC5" i="9"/>
  <c r="K45" i="17"/>
  <c r="Y5" i="9"/>
  <c r="AA5" i="9"/>
  <c r="Z5" i="15"/>
  <c r="H76" i="18"/>
  <c r="L45" i="17"/>
  <c r="AB5" i="20"/>
  <c r="AF3" i="20"/>
  <c r="S5" i="17"/>
  <c r="AC5" i="15"/>
  <c r="W5" i="14"/>
  <c r="AA5" i="13"/>
  <c r="AC5" i="21"/>
  <c r="AB5" i="22"/>
  <c r="AF3" i="22"/>
  <c r="AC3" i="16"/>
  <c r="AG3" i="16" s="1"/>
  <c r="V5" i="17"/>
  <c r="W5" i="19"/>
  <c r="H76" i="16"/>
  <c r="H76" i="17"/>
  <c r="F14" i="19"/>
  <c r="T5" i="18"/>
  <c r="X3" i="18"/>
  <c r="F12" i="22"/>
  <c r="W3" i="16"/>
  <c r="S5" i="16"/>
  <c r="F12" i="15"/>
  <c r="X3" i="21"/>
  <c r="T5" i="21"/>
  <c r="F15" i="19"/>
  <c r="F15" i="9"/>
  <c r="J16" i="9" s="1"/>
  <c r="Y5" i="16"/>
  <c r="F12" i="19"/>
  <c r="Z3" i="13"/>
  <c r="AD3" i="13" s="1"/>
  <c r="AH3" i="13" s="1"/>
  <c r="AH5" i="13" s="1"/>
  <c r="V5" i="13"/>
  <c r="U5" i="19"/>
  <c r="Y3" i="19"/>
  <c r="AC3" i="19" s="1"/>
  <c r="AG3" i="19" s="1"/>
  <c r="S5" i="23"/>
  <c r="W3" i="23"/>
  <c r="H76" i="20"/>
  <c r="AB3" i="17"/>
  <c r="X5" i="17"/>
  <c r="H76" i="13"/>
  <c r="H76" i="15"/>
  <c r="J11" i="15"/>
  <c r="J48" i="15" s="1"/>
  <c r="F11" i="15"/>
  <c r="AA5" i="19"/>
  <c r="F15" i="23"/>
  <c r="C30" i="18"/>
  <c r="V3" i="22"/>
  <c r="R5" i="22"/>
  <c r="V3" i="23"/>
  <c r="R5" i="23"/>
  <c r="F13" i="13"/>
  <c r="Z5" i="18"/>
  <c r="AD5" i="18"/>
  <c r="F15" i="22"/>
  <c r="AB3" i="13"/>
  <c r="X5" i="13"/>
  <c r="H14" i="23"/>
  <c r="F14" i="23"/>
  <c r="J15" i="23" s="1"/>
  <c r="J52" i="23" s="1"/>
  <c r="AC5" i="20"/>
  <c r="Y5" i="20"/>
  <c r="Y5" i="17"/>
  <c r="AC5" i="17"/>
  <c r="F11" i="13"/>
  <c r="F14" i="9"/>
  <c r="J15" i="9" s="1"/>
  <c r="F13" i="9"/>
  <c r="H14" i="9"/>
  <c r="F15" i="21"/>
  <c r="Z3" i="19"/>
  <c r="AD3" i="19" s="1"/>
  <c r="AH3" i="19" s="1"/>
  <c r="AH5" i="19" s="1"/>
  <c r="V5" i="19"/>
  <c r="F12" i="9"/>
  <c r="F12" i="18"/>
  <c r="F13" i="20"/>
  <c r="AA3" i="17"/>
  <c r="AE3" i="17" s="1"/>
  <c r="W5" i="17"/>
  <c r="F15" i="17"/>
  <c r="AB3" i="15"/>
  <c r="X5" i="15"/>
  <c r="AA5" i="18"/>
  <c r="H76" i="22"/>
  <c r="H76" i="19"/>
  <c r="F11" i="23"/>
  <c r="X3" i="19"/>
  <c r="T5" i="19"/>
  <c r="F12" i="20"/>
  <c r="Y3" i="22"/>
  <c r="AC3" i="22" s="1"/>
  <c r="AG3" i="22" s="1"/>
  <c r="U5" i="22"/>
  <c r="F11" i="19"/>
  <c r="F12" i="23"/>
  <c r="J13" i="23" s="1"/>
  <c r="J50" i="23" s="1"/>
  <c r="F12" i="13"/>
  <c r="F15" i="13"/>
  <c r="H14" i="21"/>
  <c r="F14" i="21"/>
  <c r="J15" i="21" s="1"/>
  <c r="F14" i="13"/>
  <c r="AD5" i="17"/>
  <c r="Z5" i="17"/>
  <c r="F12" i="17"/>
  <c r="F12" i="16"/>
  <c r="F11" i="21"/>
  <c r="F11" i="18"/>
  <c r="F11" i="20"/>
  <c r="W3" i="22"/>
  <c r="S5" i="22"/>
  <c r="X3" i="23"/>
  <c r="T5" i="23"/>
  <c r="W3" i="20"/>
  <c r="S5" i="20"/>
  <c r="F14" i="16"/>
  <c r="F15" i="16"/>
  <c r="U5" i="18"/>
  <c r="Y3" i="18"/>
  <c r="AC3" i="18" s="1"/>
  <c r="AG3" i="18" s="1"/>
  <c r="F15" i="18"/>
  <c r="V5" i="21"/>
  <c r="Z3" i="21"/>
  <c r="AD3" i="21" s="1"/>
  <c r="AH3" i="21" s="1"/>
  <c r="AH5" i="21" s="1"/>
  <c r="H14" i="22"/>
  <c r="F14" i="22"/>
  <c r="F13" i="22"/>
  <c r="F13" i="18"/>
  <c r="F15" i="20"/>
  <c r="F13" i="23"/>
  <c r="X3" i="9"/>
  <c r="T5" i="9"/>
  <c r="AD5" i="9"/>
  <c r="Z5" i="9"/>
  <c r="H14" i="20"/>
  <c r="F14" i="20"/>
  <c r="F14" i="18"/>
  <c r="W5" i="15"/>
  <c r="AA3" i="15"/>
  <c r="AE3" i="15" s="1"/>
  <c r="C30" i="23"/>
  <c r="F12" i="14"/>
  <c r="F13" i="14"/>
  <c r="T5" i="14"/>
  <c r="X3" i="14"/>
  <c r="H76" i="14"/>
  <c r="Y3" i="14"/>
  <c r="AC3" i="14" s="1"/>
  <c r="AG3" i="14" s="1"/>
  <c r="U5" i="14"/>
  <c r="F15" i="14"/>
  <c r="AA5" i="14"/>
  <c r="F14" i="14"/>
  <c r="Z3" i="14"/>
  <c r="AD3" i="14" s="1"/>
  <c r="AH3" i="14" s="1"/>
  <c r="AH5" i="14" s="1"/>
  <c r="V5" i="14"/>
  <c r="H54" i="8"/>
  <c r="D80" i="24"/>
  <c r="E80" i="24" s="1"/>
  <c r="J80" i="24" s="1"/>
  <c r="D82" i="24"/>
  <c r="E82" i="24" s="1"/>
  <c r="F82" i="24" s="1"/>
  <c r="D84" i="24"/>
  <c r="E84" i="24" s="1"/>
  <c r="Q84" i="24" s="1"/>
  <c r="D83" i="24"/>
  <c r="E83" i="24" s="1"/>
  <c r="N83" i="24" s="1"/>
  <c r="D86" i="24"/>
  <c r="E86" i="24" s="1"/>
  <c r="K86" i="24" s="1"/>
  <c r="H76" i="8"/>
  <c r="D85" i="24"/>
  <c r="E85" i="24" s="1"/>
  <c r="I85" i="24" s="1"/>
  <c r="D81" i="24"/>
  <c r="E81" i="24" s="1"/>
  <c r="F81" i="24" s="1"/>
  <c r="O45" i="9"/>
  <c r="N45" i="9"/>
  <c r="L45" i="9"/>
  <c r="K45" i="9"/>
  <c r="Q45" i="9"/>
  <c r="J48" i="22"/>
  <c r="H6" i="1"/>
  <c r="E6" i="1"/>
  <c r="E19" i="1" s="1"/>
  <c r="G19" i="1"/>
  <c r="M45" i="9"/>
  <c r="J45" i="9"/>
  <c r="Q45" i="23"/>
  <c r="K45" i="23"/>
  <c r="J45" i="23"/>
  <c r="N45" i="23"/>
  <c r="O45" i="23"/>
  <c r="P45" i="23"/>
  <c r="L45" i="23"/>
  <c r="M45" i="23"/>
  <c r="X25" i="11"/>
  <c r="R25" i="11"/>
  <c r="L25" i="11"/>
  <c r="K25" i="11"/>
  <c r="V25" i="11"/>
  <c r="G25" i="11"/>
  <c r="Q25" i="11"/>
  <c r="E25" i="11"/>
  <c r="F25" i="11"/>
  <c r="I25" i="11"/>
  <c r="W25" i="11"/>
  <c r="T25" i="11"/>
  <c r="O25" i="11"/>
  <c r="S25" i="11"/>
  <c r="N25" i="11"/>
  <c r="J25" i="11"/>
  <c r="D5" i="11"/>
  <c r="M25" i="11"/>
  <c r="U25" i="11"/>
  <c r="H25" i="11"/>
  <c r="P25" i="11"/>
  <c r="K38" i="20" l="1"/>
  <c r="K38" i="19"/>
  <c r="K38" i="13"/>
  <c r="K38" i="17"/>
  <c r="K38" i="22"/>
  <c r="O84" i="24"/>
  <c r="F84" i="24"/>
  <c r="E87" i="1"/>
  <c r="E65" i="1"/>
  <c r="AK22" i="19"/>
  <c r="AJ22" i="19"/>
  <c r="AI22" i="19"/>
  <c r="AH22" i="19"/>
  <c r="AG22" i="19"/>
  <c r="AF22" i="19"/>
  <c r="AD22" i="19"/>
  <c r="AE22" i="19"/>
  <c r="AC22" i="19"/>
  <c r="AB22" i="19"/>
  <c r="AA22" i="19"/>
  <c r="Z22" i="19"/>
  <c r="Y22" i="19"/>
  <c r="J22" i="19"/>
  <c r="X22" i="19"/>
  <c r="W22" i="19"/>
  <c r="V22" i="19"/>
  <c r="U22" i="19"/>
  <c r="AH36" i="21"/>
  <c r="AC31" i="21"/>
  <c r="X26" i="21"/>
  <c r="S21" i="21"/>
  <c r="N16" i="21"/>
  <c r="AJ38" i="21"/>
  <c r="AE33" i="21"/>
  <c r="AB30" i="21"/>
  <c r="AD32" i="21"/>
  <c r="AF34" i="21"/>
  <c r="T22" i="21"/>
  <c r="Q19" i="21"/>
  <c r="AG35" i="21"/>
  <c r="AA29" i="21"/>
  <c r="W25" i="21"/>
  <c r="K13" i="21"/>
  <c r="AI37" i="21"/>
  <c r="P18" i="21"/>
  <c r="M15" i="21"/>
  <c r="Z28" i="21"/>
  <c r="U23" i="21"/>
  <c r="R20" i="21"/>
  <c r="O17" i="21"/>
  <c r="L14" i="21"/>
  <c r="V24" i="21"/>
  <c r="Y27" i="21"/>
  <c r="J12" i="21"/>
  <c r="AK37" i="20"/>
  <c r="AJ37" i="20"/>
  <c r="J37" i="20"/>
  <c r="J74" i="20" s="1"/>
  <c r="X22" i="17"/>
  <c r="W22" i="17"/>
  <c r="V22" i="17"/>
  <c r="AK22" i="17"/>
  <c r="AJ22" i="17"/>
  <c r="AH22" i="17"/>
  <c r="AI22" i="17"/>
  <c r="AF22" i="17"/>
  <c r="AE22" i="17"/>
  <c r="AC22" i="17"/>
  <c r="AB22" i="17"/>
  <c r="U22" i="17"/>
  <c r="AG22" i="17"/>
  <c r="AA22" i="17"/>
  <c r="Z22" i="17"/>
  <c r="AD22" i="17"/>
  <c r="Y22" i="17"/>
  <c r="J22" i="17"/>
  <c r="AD19" i="15"/>
  <c r="AC19" i="15"/>
  <c r="AB19" i="15"/>
  <c r="Z19" i="15"/>
  <c r="Y19" i="15"/>
  <c r="X19" i="15"/>
  <c r="W19" i="15"/>
  <c r="V19" i="15"/>
  <c r="T19" i="15"/>
  <c r="AJ19" i="15"/>
  <c r="AI19" i="15"/>
  <c r="AH19" i="15"/>
  <c r="AG19" i="15"/>
  <c r="AF19" i="15"/>
  <c r="U19" i="15"/>
  <c r="S19" i="15"/>
  <c r="R19" i="15"/>
  <c r="AE19" i="15"/>
  <c r="AA19" i="15"/>
  <c r="AK19" i="15"/>
  <c r="J19" i="15"/>
  <c r="N37" i="17"/>
  <c r="M36" i="17"/>
  <c r="O38" i="17"/>
  <c r="L35" i="17"/>
  <c r="K34" i="17"/>
  <c r="T35" i="22"/>
  <c r="O30" i="22"/>
  <c r="S34" i="22"/>
  <c r="U36" i="22"/>
  <c r="N29" i="22"/>
  <c r="M28" i="22"/>
  <c r="V37" i="22"/>
  <c r="Q32" i="22"/>
  <c r="W38" i="22"/>
  <c r="R33" i="22"/>
  <c r="P31" i="22"/>
  <c r="L27" i="22"/>
  <c r="K26" i="22"/>
  <c r="AC20" i="23"/>
  <c r="AC57" i="23" s="1"/>
  <c r="AB20" i="23"/>
  <c r="AB57" i="23" s="1"/>
  <c r="AA20" i="23"/>
  <c r="AA57" i="23" s="1"/>
  <c r="Z20" i="23"/>
  <c r="Z57" i="23" s="1"/>
  <c r="Y20" i="23"/>
  <c r="Y57" i="23" s="1"/>
  <c r="X20" i="23"/>
  <c r="X57" i="23" s="1"/>
  <c r="W20" i="23"/>
  <c r="W57" i="23" s="1"/>
  <c r="V20" i="23"/>
  <c r="V57" i="23" s="1"/>
  <c r="U20" i="23"/>
  <c r="U57" i="23" s="1"/>
  <c r="S20" i="23"/>
  <c r="S57" i="23" s="1"/>
  <c r="AK20" i="23"/>
  <c r="AK57" i="23" s="1"/>
  <c r="AJ20" i="23"/>
  <c r="AJ57" i="23" s="1"/>
  <c r="AI20" i="23"/>
  <c r="AI57" i="23" s="1"/>
  <c r="AH20" i="23"/>
  <c r="AH57" i="23" s="1"/>
  <c r="AG20" i="23"/>
  <c r="AG57" i="23" s="1"/>
  <c r="AF20" i="23"/>
  <c r="AF57" i="23" s="1"/>
  <c r="AE20" i="23"/>
  <c r="AE57" i="23" s="1"/>
  <c r="AD20" i="23"/>
  <c r="AD57" i="23" s="1"/>
  <c r="T20" i="23"/>
  <c r="T57" i="23" s="1"/>
  <c r="J20" i="23"/>
  <c r="J57" i="23" s="1"/>
  <c r="L36" i="13"/>
  <c r="K35" i="13"/>
  <c r="N38" i="13"/>
  <c r="M37" i="13"/>
  <c r="Q38" i="15"/>
  <c r="L33" i="15"/>
  <c r="N35" i="15"/>
  <c r="P37" i="15"/>
  <c r="K32" i="15"/>
  <c r="O36" i="15"/>
  <c r="M34" i="15"/>
  <c r="V37" i="14"/>
  <c r="Q32" i="14"/>
  <c r="L27" i="14"/>
  <c r="S34" i="14"/>
  <c r="N29" i="14"/>
  <c r="T35" i="14"/>
  <c r="P31" i="14"/>
  <c r="O30" i="14"/>
  <c r="U36" i="14"/>
  <c r="K26" i="14"/>
  <c r="R33" i="14"/>
  <c r="W38" i="14"/>
  <c r="M28" i="14"/>
  <c r="N36" i="21"/>
  <c r="P38" i="21"/>
  <c r="K33" i="21"/>
  <c r="O37" i="21"/>
  <c r="L34" i="21"/>
  <c r="M35" i="21"/>
  <c r="V37" i="15"/>
  <c r="Q32" i="15"/>
  <c r="L27" i="15"/>
  <c r="S34" i="15"/>
  <c r="N29" i="15"/>
  <c r="U36" i="15"/>
  <c r="P31" i="15"/>
  <c r="K26" i="15"/>
  <c r="R33" i="15"/>
  <c r="O30" i="15"/>
  <c r="W38" i="15"/>
  <c r="T35" i="15"/>
  <c r="M28" i="15"/>
  <c r="X29" i="13"/>
  <c r="AA32" i="13"/>
  <c r="L17" i="13"/>
  <c r="AD35" i="13"/>
  <c r="AG38" i="13"/>
  <c r="Z31" i="13"/>
  <c r="W28" i="13"/>
  <c r="T25" i="13"/>
  <c r="Q22" i="13"/>
  <c r="AC34" i="13"/>
  <c r="N19" i="13"/>
  <c r="AF37" i="13"/>
  <c r="O20" i="13"/>
  <c r="P21" i="13"/>
  <c r="U26" i="13"/>
  <c r="K16" i="13"/>
  <c r="M18" i="13"/>
  <c r="R23" i="13"/>
  <c r="AB33" i="13"/>
  <c r="V27" i="13"/>
  <c r="AE36" i="13"/>
  <c r="Y30" i="13"/>
  <c r="S24" i="13"/>
  <c r="X35" i="23"/>
  <c r="X72" i="23" s="1"/>
  <c r="S30" i="23"/>
  <c r="S67" i="23" s="1"/>
  <c r="N25" i="23"/>
  <c r="N62" i="23" s="1"/>
  <c r="Z37" i="23"/>
  <c r="Z74" i="23" s="1"/>
  <c r="U32" i="23"/>
  <c r="U69" i="23" s="1"/>
  <c r="P27" i="23"/>
  <c r="P64" i="23" s="1"/>
  <c r="K22" i="23"/>
  <c r="K59" i="23" s="1"/>
  <c r="W34" i="23"/>
  <c r="W71" i="23" s="1"/>
  <c r="R29" i="23"/>
  <c r="R66" i="23" s="1"/>
  <c r="M24" i="23"/>
  <c r="M61" i="23" s="1"/>
  <c r="T31" i="23"/>
  <c r="T68" i="23" s="1"/>
  <c r="AA38" i="23"/>
  <c r="AA75" i="23" s="1"/>
  <c r="Q28" i="23"/>
  <c r="Q65" i="23" s="1"/>
  <c r="Y36" i="23"/>
  <c r="Y73" i="23" s="1"/>
  <c r="O26" i="23"/>
  <c r="O63" i="23" s="1"/>
  <c r="V33" i="23"/>
  <c r="V70" i="23" s="1"/>
  <c r="L23" i="23"/>
  <c r="L60" i="23" s="1"/>
  <c r="Q30" i="13"/>
  <c r="N27" i="13"/>
  <c r="K24" i="13"/>
  <c r="T33" i="13"/>
  <c r="W36" i="13"/>
  <c r="S32" i="13"/>
  <c r="P29" i="13"/>
  <c r="M26" i="13"/>
  <c r="V35" i="13"/>
  <c r="U34" i="13"/>
  <c r="R31" i="13"/>
  <c r="O28" i="13"/>
  <c r="L25" i="13"/>
  <c r="Y38" i="13"/>
  <c r="X37" i="13"/>
  <c r="R38" i="22"/>
  <c r="M33" i="22"/>
  <c r="Q37" i="22"/>
  <c r="L32" i="22"/>
  <c r="O35" i="22"/>
  <c r="K31" i="22"/>
  <c r="N34" i="22"/>
  <c r="P36" i="22"/>
  <c r="AH24" i="20"/>
  <c r="AA24" i="20"/>
  <c r="Z24" i="20"/>
  <c r="Y24" i="20"/>
  <c r="X24" i="20"/>
  <c r="AK24" i="20"/>
  <c r="AI24" i="20"/>
  <c r="AG24" i="20"/>
  <c r="AJ24" i="20"/>
  <c r="AF24" i="20"/>
  <c r="AE24" i="20"/>
  <c r="AD24" i="20"/>
  <c r="AC24" i="20"/>
  <c r="AB24" i="20"/>
  <c r="W24" i="20"/>
  <c r="J24" i="20"/>
  <c r="J34" i="23"/>
  <c r="J71" i="23" s="1"/>
  <c r="AK34" i="23"/>
  <c r="AK71" i="23" s="1"/>
  <c r="AJ34" i="23"/>
  <c r="AJ71" i="23" s="1"/>
  <c r="AI34" i="23"/>
  <c r="AI71" i="23" s="1"/>
  <c r="AG34" i="23"/>
  <c r="AG71" i="23" s="1"/>
  <c r="AH34" i="23"/>
  <c r="AH71" i="23" s="1"/>
  <c r="AK27" i="22"/>
  <c r="AJ27" i="22"/>
  <c r="AI27" i="22"/>
  <c r="AH27" i="22"/>
  <c r="AG27" i="22"/>
  <c r="AD27" i="22"/>
  <c r="AA27" i="22"/>
  <c r="AF27" i="22"/>
  <c r="AB27" i="22"/>
  <c r="Z27" i="22"/>
  <c r="AE27" i="22"/>
  <c r="AC27" i="22"/>
  <c r="J27" i="22"/>
  <c r="R35" i="22"/>
  <c r="M30" i="22"/>
  <c r="T37" i="22"/>
  <c r="O32" i="22"/>
  <c r="L29" i="22"/>
  <c r="S36" i="22"/>
  <c r="K28" i="22"/>
  <c r="N31" i="22"/>
  <c r="U38" i="22"/>
  <c r="P33" i="22"/>
  <c r="Q34" i="22"/>
  <c r="R33" i="20"/>
  <c r="M28" i="20"/>
  <c r="W38" i="20"/>
  <c r="T35" i="20"/>
  <c r="L27" i="20"/>
  <c r="Q32" i="20"/>
  <c r="N29" i="20"/>
  <c r="K26" i="20"/>
  <c r="S34" i="20"/>
  <c r="P31" i="20"/>
  <c r="V37" i="20"/>
  <c r="U36" i="20"/>
  <c r="O30" i="20"/>
  <c r="T38" i="22"/>
  <c r="O33" i="22"/>
  <c r="Q35" i="22"/>
  <c r="L30" i="22"/>
  <c r="K29" i="22"/>
  <c r="R36" i="22"/>
  <c r="M31" i="22"/>
  <c r="P34" i="22"/>
  <c r="S37" i="22"/>
  <c r="N32" i="22"/>
  <c r="AK33" i="16"/>
  <c r="AJ33" i="16"/>
  <c r="AI33" i="16"/>
  <c r="AH33" i="16"/>
  <c r="AG33" i="16"/>
  <c r="AF33" i="16"/>
  <c r="J33" i="16"/>
  <c r="AK28" i="9"/>
  <c r="AH28" i="9"/>
  <c r="AG28" i="9"/>
  <c r="AJ28" i="9"/>
  <c r="AI28" i="9"/>
  <c r="AF28" i="9"/>
  <c r="AD28" i="9"/>
  <c r="AE28" i="9"/>
  <c r="AC28" i="9"/>
  <c r="AB28" i="9"/>
  <c r="AA28" i="9"/>
  <c r="J28" i="9"/>
  <c r="S38" i="22"/>
  <c r="N33" i="22"/>
  <c r="R37" i="22"/>
  <c r="M32" i="22"/>
  <c r="P35" i="22"/>
  <c r="L31" i="22"/>
  <c r="Q36" i="22"/>
  <c r="O34" i="22"/>
  <c r="K30" i="22"/>
  <c r="S34" i="21"/>
  <c r="W38" i="21"/>
  <c r="M28" i="21"/>
  <c r="L27" i="21"/>
  <c r="Q32" i="21"/>
  <c r="P31" i="21"/>
  <c r="O30" i="21"/>
  <c r="U36" i="21"/>
  <c r="T35" i="21"/>
  <c r="R33" i="21"/>
  <c r="K26" i="21"/>
  <c r="V37" i="21"/>
  <c r="N29" i="21"/>
  <c r="Q35" i="18"/>
  <c r="L30" i="18"/>
  <c r="S37" i="18"/>
  <c r="N32" i="18"/>
  <c r="R36" i="18"/>
  <c r="M31" i="18"/>
  <c r="P34" i="18"/>
  <c r="T38" i="18"/>
  <c r="K29" i="18"/>
  <c r="O33" i="18"/>
  <c r="AH25" i="13"/>
  <c r="Z25" i="13"/>
  <c r="X25" i="13"/>
  <c r="AK25" i="13"/>
  <c r="AC25" i="13"/>
  <c r="AB25" i="13"/>
  <c r="AA25" i="13"/>
  <c r="Y25" i="13"/>
  <c r="AJ25" i="13"/>
  <c r="AI25" i="13"/>
  <c r="AF25" i="13"/>
  <c r="AE25" i="13"/>
  <c r="AG25" i="13"/>
  <c r="AD25" i="13"/>
  <c r="J25" i="13"/>
  <c r="AF17" i="13"/>
  <c r="AD17" i="13"/>
  <c r="AC17" i="13"/>
  <c r="AB17" i="13"/>
  <c r="Z17" i="13"/>
  <c r="Y17" i="13"/>
  <c r="W17" i="13"/>
  <c r="V17" i="13"/>
  <c r="AI17" i="13"/>
  <c r="AH17" i="13"/>
  <c r="AG17" i="13"/>
  <c r="AE17" i="13"/>
  <c r="AA17" i="13"/>
  <c r="X17" i="13"/>
  <c r="U17" i="13"/>
  <c r="T17" i="13"/>
  <c r="S17" i="13"/>
  <c r="Q17" i="13"/>
  <c r="AK17" i="13"/>
  <c r="R17" i="13"/>
  <c r="P17" i="13"/>
  <c r="AJ17" i="13"/>
  <c r="J17" i="13"/>
  <c r="Q38" i="17"/>
  <c r="P37" i="17"/>
  <c r="K32" i="17"/>
  <c r="N35" i="17"/>
  <c r="M34" i="17"/>
  <c r="O36" i="17"/>
  <c r="L33" i="17"/>
  <c r="AI37" i="19"/>
  <c r="AD32" i="19"/>
  <c r="Y27" i="19"/>
  <c r="T22" i="19"/>
  <c r="O17" i="19"/>
  <c r="AF34" i="19"/>
  <c r="AA29" i="19"/>
  <c r="V24" i="19"/>
  <c r="Q19" i="19"/>
  <c r="L14" i="19"/>
  <c r="AH36" i="19"/>
  <c r="AC31" i="19"/>
  <c r="X26" i="19"/>
  <c r="S21" i="19"/>
  <c r="N16" i="19"/>
  <c r="AJ38" i="19"/>
  <c r="Z28" i="19"/>
  <c r="P18" i="19"/>
  <c r="AG35" i="19"/>
  <c r="W25" i="19"/>
  <c r="M15" i="19"/>
  <c r="AE33" i="19"/>
  <c r="U23" i="19"/>
  <c r="K13" i="19"/>
  <c r="AB30" i="19"/>
  <c r="R20" i="19"/>
  <c r="AI33" i="21"/>
  <c r="AG33" i="21"/>
  <c r="AF33" i="21"/>
  <c r="AJ33" i="21"/>
  <c r="AH33" i="21"/>
  <c r="AK33" i="21"/>
  <c r="J33" i="21"/>
  <c r="U31" i="17"/>
  <c r="P26" i="17"/>
  <c r="K21" i="17"/>
  <c r="X34" i="17"/>
  <c r="R28" i="17"/>
  <c r="W33" i="17"/>
  <c r="T30" i="17"/>
  <c r="O25" i="17"/>
  <c r="L22" i="17"/>
  <c r="M23" i="17"/>
  <c r="N24" i="17"/>
  <c r="Q27" i="17"/>
  <c r="AA37" i="17"/>
  <c r="Z36" i="17"/>
  <c r="Y35" i="17"/>
  <c r="V32" i="17"/>
  <c r="AB38" i="17"/>
  <c r="S29" i="17"/>
  <c r="K37" i="23"/>
  <c r="K74" i="23" s="1"/>
  <c r="L38" i="23"/>
  <c r="L75" i="23" s="1"/>
  <c r="W18" i="20"/>
  <c r="V18" i="20"/>
  <c r="AJ18" i="20"/>
  <c r="T18" i="20"/>
  <c r="AI18" i="20"/>
  <c r="AC18" i="20"/>
  <c r="AB18" i="20"/>
  <c r="AA18" i="20"/>
  <c r="Z18" i="20"/>
  <c r="Y18" i="20"/>
  <c r="X18" i="20"/>
  <c r="S18" i="20"/>
  <c r="R18" i="20"/>
  <c r="AK18" i="20"/>
  <c r="AH18" i="20"/>
  <c r="AG18" i="20"/>
  <c r="AF18" i="20"/>
  <c r="AE18" i="20"/>
  <c r="U18" i="20"/>
  <c r="AD18" i="20"/>
  <c r="Q18" i="20"/>
  <c r="J18" i="20"/>
  <c r="W21" i="9"/>
  <c r="AH21" i="9"/>
  <c r="AG21" i="9"/>
  <c r="AF21" i="9"/>
  <c r="AE21" i="9"/>
  <c r="AD21" i="9"/>
  <c r="AC21" i="9"/>
  <c r="AB21" i="9"/>
  <c r="AA21" i="9"/>
  <c r="Z21" i="9"/>
  <c r="X21" i="9"/>
  <c r="Y21" i="9"/>
  <c r="V21" i="9"/>
  <c r="U21" i="9"/>
  <c r="T21" i="9"/>
  <c r="AK21" i="9"/>
  <c r="AJ21" i="9"/>
  <c r="J21" i="9"/>
  <c r="AI21" i="9"/>
  <c r="AK38" i="22"/>
  <c r="J38" i="22"/>
  <c r="J75" i="22" s="1"/>
  <c r="AH32" i="16"/>
  <c r="AG32" i="16"/>
  <c r="AF32" i="16"/>
  <c r="AK32" i="16"/>
  <c r="AJ32" i="16"/>
  <c r="AI32" i="16"/>
  <c r="AE32" i="16"/>
  <c r="J32" i="16"/>
  <c r="S16" i="13"/>
  <c r="AK16" i="13"/>
  <c r="Q16" i="13"/>
  <c r="AJ16" i="13"/>
  <c r="P16" i="13"/>
  <c r="AI16" i="13"/>
  <c r="O16" i="13"/>
  <c r="AG16" i="13"/>
  <c r="AF16" i="13"/>
  <c r="AD16" i="13"/>
  <c r="AC16" i="13"/>
  <c r="Z16" i="13"/>
  <c r="Y16" i="13"/>
  <c r="X16" i="13"/>
  <c r="W16" i="13"/>
  <c r="V16" i="13"/>
  <c r="U16" i="13"/>
  <c r="T16" i="13"/>
  <c r="R16" i="13"/>
  <c r="AH16" i="13"/>
  <c r="AE16" i="13"/>
  <c r="AB16" i="13"/>
  <c r="AA16" i="13"/>
  <c r="J16" i="13"/>
  <c r="AE36" i="20"/>
  <c r="AB33" i="20"/>
  <c r="AF37" i="20"/>
  <c r="AA32" i="20"/>
  <c r="Z31" i="20"/>
  <c r="AG38" i="20"/>
  <c r="T25" i="20"/>
  <c r="S24" i="20"/>
  <c r="X29" i="20"/>
  <c r="R23" i="20"/>
  <c r="Y30" i="20"/>
  <c r="U26" i="20"/>
  <c r="O20" i="20"/>
  <c r="N19" i="20"/>
  <c r="AC34" i="20"/>
  <c r="P21" i="20"/>
  <c r="W28" i="20"/>
  <c r="L17" i="20"/>
  <c r="V27" i="20"/>
  <c r="M18" i="20"/>
  <c r="Q22" i="20"/>
  <c r="AD35" i="20"/>
  <c r="K16" i="20"/>
  <c r="AE35" i="9"/>
  <c r="Z30" i="9"/>
  <c r="U25" i="9"/>
  <c r="AD34" i="9"/>
  <c r="V26" i="9"/>
  <c r="P20" i="9"/>
  <c r="K15" i="9"/>
  <c r="AC33" i="9"/>
  <c r="T24" i="9"/>
  <c r="AB32" i="9"/>
  <c r="M17" i="9"/>
  <c r="AA31" i="9"/>
  <c r="S23" i="9"/>
  <c r="R22" i="9"/>
  <c r="AG37" i="9"/>
  <c r="X28" i="9"/>
  <c r="Q21" i="9"/>
  <c r="N18" i="9"/>
  <c r="O19" i="9"/>
  <c r="Y29" i="9"/>
  <c r="L16" i="9"/>
  <c r="AH38" i="9"/>
  <c r="AF36" i="9"/>
  <c r="W27" i="9"/>
  <c r="AB34" i="23"/>
  <c r="AB71" i="23" s="1"/>
  <c r="W29" i="23"/>
  <c r="W66" i="23" s="1"/>
  <c r="R24" i="23"/>
  <c r="R61" i="23" s="1"/>
  <c r="M19" i="23"/>
  <c r="M56" i="23" s="1"/>
  <c r="AD36" i="23"/>
  <c r="AD73" i="23" s="1"/>
  <c r="Y31" i="23"/>
  <c r="Y68" i="23" s="1"/>
  <c r="T26" i="23"/>
  <c r="T63" i="23" s="1"/>
  <c r="O21" i="23"/>
  <c r="O58" i="23" s="1"/>
  <c r="AF38" i="23"/>
  <c r="AF75" i="23" s="1"/>
  <c r="V28" i="23"/>
  <c r="V65" i="23" s="1"/>
  <c r="L18" i="23"/>
  <c r="L55" i="23" s="1"/>
  <c r="AC35" i="23"/>
  <c r="AC72" i="23" s="1"/>
  <c r="S25" i="23"/>
  <c r="S62" i="23" s="1"/>
  <c r="Z32" i="23"/>
  <c r="Z69" i="23" s="1"/>
  <c r="P22" i="23"/>
  <c r="P59" i="23" s="1"/>
  <c r="AA33" i="23"/>
  <c r="AA70" i="23" s="1"/>
  <c r="Q23" i="23"/>
  <c r="Q60" i="23" s="1"/>
  <c r="X30" i="23"/>
  <c r="X67" i="23" s="1"/>
  <c r="N20" i="23"/>
  <c r="N57" i="23" s="1"/>
  <c r="K17" i="23"/>
  <c r="K54" i="23" s="1"/>
  <c r="AE37" i="23"/>
  <c r="AE74" i="23" s="1"/>
  <c r="U27" i="23"/>
  <c r="U64" i="23" s="1"/>
  <c r="AF36" i="21"/>
  <c r="AA31" i="21"/>
  <c r="AH38" i="21"/>
  <c r="AE35" i="21"/>
  <c r="Z30" i="21"/>
  <c r="V26" i="21"/>
  <c r="AC33" i="21"/>
  <c r="AB32" i="21"/>
  <c r="L16" i="21"/>
  <c r="AD34" i="21"/>
  <c r="R22" i="21"/>
  <c r="O19" i="21"/>
  <c r="Y29" i="21"/>
  <c r="U25" i="21"/>
  <c r="AG37" i="21"/>
  <c r="X28" i="21"/>
  <c r="Q21" i="21"/>
  <c r="N18" i="21"/>
  <c r="K15" i="21"/>
  <c r="T24" i="21"/>
  <c r="W27" i="21"/>
  <c r="P20" i="21"/>
  <c r="S23" i="21"/>
  <c r="M17" i="21"/>
  <c r="AK35" i="21"/>
  <c r="AH35" i="21"/>
  <c r="AJ35" i="21"/>
  <c r="AI35" i="21"/>
  <c r="J35" i="21"/>
  <c r="J72" i="21" s="1"/>
  <c r="W34" i="14"/>
  <c r="R29" i="14"/>
  <c r="M24" i="14"/>
  <c r="Y36" i="14"/>
  <c r="T31" i="14"/>
  <c r="O26" i="14"/>
  <c r="N25" i="14"/>
  <c r="U32" i="14"/>
  <c r="V33" i="14"/>
  <c r="L23" i="14"/>
  <c r="Z37" i="14"/>
  <c r="P27" i="14"/>
  <c r="AA38" i="14"/>
  <c r="Q28" i="14"/>
  <c r="K22" i="14"/>
  <c r="X35" i="14"/>
  <c r="S30" i="14"/>
  <c r="X22" i="16"/>
  <c r="W22" i="16"/>
  <c r="V22" i="16"/>
  <c r="AK22" i="16"/>
  <c r="AJ22" i="16"/>
  <c r="AH22" i="16"/>
  <c r="Y22" i="16"/>
  <c r="U22" i="16"/>
  <c r="AI22" i="16"/>
  <c r="AG22" i="16"/>
  <c r="AF22" i="16"/>
  <c r="AE22" i="16"/>
  <c r="AD22" i="16"/>
  <c r="AB22" i="16"/>
  <c r="AA22" i="16"/>
  <c r="AC22" i="16"/>
  <c r="Z22" i="16"/>
  <c r="J22" i="16"/>
  <c r="AA26" i="23"/>
  <c r="AA63" i="23" s="1"/>
  <c r="Z26" i="23"/>
  <c r="Z63" i="23" s="1"/>
  <c r="Y26" i="23"/>
  <c r="Y63" i="23" s="1"/>
  <c r="AK26" i="23"/>
  <c r="AK63" i="23" s="1"/>
  <c r="AJ26" i="23"/>
  <c r="AJ63" i="23" s="1"/>
  <c r="AI26" i="23"/>
  <c r="AI63" i="23" s="1"/>
  <c r="AH26" i="23"/>
  <c r="AH63" i="23" s="1"/>
  <c r="AG26" i="23"/>
  <c r="AG63" i="23" s="1"/>
  <c r="AF26" i="23"/>
  <c r="AF63" i="23" s="1"/>
  <c r="AE26" i="23"/>
  <c r="AE63" i="23" s="1"/>
  <c r="AD26" i="23"/>
  <c r="AD63" i="23" s="1"/>
  <c r="AC26" i="23"/>
  <c r="AC63" i="23" s="1"/>
  <c r="J26" i="23"/>
  <c r="J63" i="23" s="1"/>
  <c r="AB26" i="23"/>
  <c r="AB63" i="23" s="1"/>
  <c r="K37" i="13"/>
  <c r="L38" i="13"/>
  <c r="K37" i="21"/>
  <c r="L38" i="21"/>
  <c r="Y38" i="16"/>
  <c r="T33" i="16"/>
  <c r="O28" i="16"/>
  <c r="S32" i="16"/>
  <c r="M26" i="16"/>
  <c r="N27" i="16"/>
  <c r="V35" i="16"/>
  <c r="U34" i="16"/>
  <c r="P29" i="16"/>
  <c r="W36" i="16"/>
  <c r="R31" i="16"/>
  <c r="K24" i="16"/>
  <c r="Q30" i="16"/>
  <c r="X37" i="16"/>
  <c r="L25" i="16"/>
  <c r="AG23" i="19"/>
  <c r="AF23" i="19"/>
  <c r="AE23" i="19"/>
  <c r="AD23" i="19"/>
  <c r="AC23" i="19"/>
  <c r="AB23" i="19"/>
  <c r="AA23" i="19"/>
  <c r="Z23" i="19"/>
  <c r="Y23" i="19"/>
  <c r="W23" i="19"/>
  <c r="AK23" i="19"/>
  <c r="AJ23" i="19"/>
  <c r="AI23" i="19"/>
  <c r="AH23" i="19"/>
  <c r="X23" i="19"/>
  <c r="V23" i="19"/>
  <c r="J23" i="19"/>
  <c r="U36" i="19"/>
  <c r="P31" i="19"/>
  <c r="K26" i="19"/>
  <c r="W38" i="19"/>
  <c r="R33" i="19"/>
  <c r="M28" i="19"/>
  <c r="O30" i="19"/>
  <c r="V37" i="19"/>
  <c r="L27" i="19"/>
  <c r="S34" i="19"/>
  <c r="T35" i="19"/>
  <c r="Q32" i="19"/>
  <c r="N29" i="19"/>
  <c r="AD24" i="17"/>
  <c r="AC24" i="17"/>
  <c r="AB24" i="17"/>
  <c r="Z24" i="17"/>
  <c r="W24" i="17"/>
  <c r="AK24" i="17"/>
  <c r="AJ24" i="17"/>
  <c r="AH24" i="17"/>
  <c r="AG24" i="17"/>
  <c r="AI24" i="17"/>
  <c r="AF24" i="17"/>
  <c r="AE24" i="17"/>
  <c r="AA24" i="17"/>
  <c r="Y24" i="17"/>
  <c r="X24" i="17"/>
  <c r="J24" i="17"/>
  <c r="AK36" i="15"/>
  <c r="AJ36" i="15"/>
  <c r="AI36" i="15"/>
  <c r="J36" i="15"/>
  <c r="J73" i="15" s="1"/>
  <c r="V16" i="14"/>
  <c r="U16" i="14"/>
  <c r="T16" i="14"/>
  <c r="S16" i="14"/>
  <c r="R16" i="14"/>
  <c r="AK16" i="14"/>
  <c r="Q16" i="14"/>
  <c r="J16" i="14"/>
  <c r="AJ16" i="14"/>
  <c r="P16" i="14"/>
  <c r="AI16" i="14"/>
  <c r="O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AA38" i="9"/>
  <c r="V33" i="9"/>
  <c r="Q28" i="9"/>
  <c r="L23" i="9"/>
  <c r="X35" i="9"/>
  <c r="S30" i="9"/>
  <c r="N25" i="9"/>
  <c r="Z37" i="9"/>
  <c r="P27" i="9"/>
  <c r="Y36" i="9"/>
  <c r="W34" i="9"/>
  <c r="O26" i="9"/>
  <c r="U32" i="9"/>
  <c r="M24" i="9"/>
  <c r="T31" i="9"/>
  <c r="K22" i="9"/>
  <c r="R29" i="9"/>
  <c r="AK26" i="14"/>
  <c r="AJ26" i="14"/>
  <c r="AI26" i="14"/>
  <c r="AH26" i="14"/>
  <c r="AG26" i="14"/>
  <c r="AF26" i="14"/>
  <c r="AE26" i="14"/>
  <c r="Y26" i="14"/>
  <c r="AD26" i="14"/>
  <c r="AC26" i="14"/>
  <c r="J26" i="14"/>
  <c r="AA26" i="14"/>
  <c r="Z26" i="14"/>
  <c r="AB26" i="14"/>
  <c r="AD28" i="21"/>
  <c r="AA28" i="21"/>
  <c r="AK28" i="21"/>
  <c r="AJ28" i="21"/>
  <c r="AI28" i="21"/>
  <c r="AH28" i="21"/>
  <c r="AG28" i="21"/>
  <c r="AF28" i="21"/>
  <c r="AE28" i="21"/>
  <c r="AC28" i="21"/>
  <c r="AB28" i="21"/>
  <c r="J28" i="21"/>
  <c r="R33" i="13"/>
  <c r="M28" i="13"/>
  <c r="V37" i="13"/>
  <c r="O30" i="13"/>
  <c r="L27" i="13"/>
  <c r="U36" i="13"/>
  <c r="Q32" i="13"/>
  <c r="N29" i="13"/>
  <c r="K26" i="13"/>
  <c r="S34" i="13"/>
  <c r="P31" i="13"/>
  <c r="T35" i="13"/>
  <c r="W38" i="13"/>
  <c r="AD34" i="23"/>
  <c r="AD71" i="23" s="1"/>
  <c r="Y29" i="23"/>
  <c r="Y66" i="23" s="1"/>
  <c r="T24" i="23"/>
  <c r="T61" i="23" s="1"/>
  <c r="O19" i="23"/>
  <c r="O56" i="23" s="1"/>
  <c r="AF36" i="23"/>
  <c r="AF73" i="23" s="1"/>
  <c r="AA31" i="23"/>
  <c r="AA68" i="23" s="1"/>
  <c r="V26" i="23"/>
  <c r="V63" i="23" s="1"/>
  <c r="Q21" i="23"/>
  <c r="Q58" i="23" s="1"/>
  <c r="L16" i="23"/>
  <c r="L53" i="23" s="1"/>
  <c r="AH38" i="23"/>
  <c r="AH75" i="23" s="1"/>
  <c r="X28" i="23"/>
  <c r="X65" i="23" s="1"/>
  <c r="N18" i="23"/>
  <c r="N55" i="23" s="1"/>
  <c r="AE35" i="23"/>
  <c r="AE72" i="23" s="1"/>
  <c r="U25" i="23"/>
  <c r="U62" i="23" s="1"/>
  <c r="K15" i="23"/>
  <c r="K52" i="23" s="1"/>
  <c r="AB32" i="23"/>
  <c r="AB69" i="23" s="1"/>
  <c r="R22" i="23"/>
  <c r="R59" i="23" s="1"/>
  <c r="AC33" i="23"/>
  <c r="AC70" i="23" s="1"/>
  <c r="S23" i="23"/>
  <c r="S60" i="23" s="1"/>
  <c r="Z30" i="23"/>
  <c r="Z67" i="23" s="1"/>
  <c r="P20" i="23"/>
  <c r="P57" i="23" s="1"/>
  <c r="W27" i="23"/>
  <c r="W64" i="23" s="1"/>
  <c r="AG37" i="23"/>
  <c r="AG74" i="23" s="1"/>
  <c r="M17" i="23"/>
  <c r="M54" i="23" s="1"/>
  <c r="AF35" i="21"/>
  <c r="AA30" i="21"/>
  <c r="W26" i="21"/>
  <c r="AD33" i="21"/>
  <c r="AC32" i="21"/>
  <c r="AB31" i="21"/>
  <c r="M16" i="21"/>
  <c r="AE34" i="21"/>
  <c r="S22" i="21"/>
  <c r="P19" i="21"/>
  <c r="Z29" i="21"/>
  <c r="V25" i="21"/>
  <c r="Y28" i="21"/>
  <c r="AG36" i="21"/>
  <c r="AI38" i="21"/>
  <c r="T23" i="21"/>
  <c r="Q20" i="21"/>
  <c r="N17" i="21"/>
  <c r="AH37" i="21"/>
  <c r="R21" i="21"/>
  <c r="O18" i="21"/>
  <c r="L15" i="21"/>
  <c r="K14" i="21"/>
  <c r="U24" i="21"/>
  <c r="X27" i="21"/>
  <c r="AF30" i="20"/>
  <c r="AC30" i="20"/>
  <c r="AH30" i="20"/>
  <c r="AG30" i="20"/>
  <c r="AE30" i="20"/>
  <c r="AD30" i="20"/>
  <c r="AK30" i="20"/>
  <c r="AJ30" i="20"/>
  <c r="AI30" i="20"/>
  <c r="J30" i="20"/>
  <c r="L36" i="20"/>
  <c r="M37" i="20"/>
  <c r="K35" i="20"/>
  <c r="N38" i="20"/>
  <c r="AE35" i="16"/>
  <c r="Z30" i="16"/>
  <c r="U25" i="16"/>
  <c r="P20" i="16"/>
  <c r="AD34" i="16"/>
  <c r="Y29" i="16"/>
  <c r="T24" i="16"/>
  <c r="O19" i="16"/>
  <c r="Q21" i="16"/>
  <c r="R22" i="16"/>
  <c r="X28" i="16"/>
  <c r="AF36" i="16"/>
  <c r="S23" i="16"/>
  <c r="AG37" i="16"/>
  <c r="AA31" i="16"/>
  <c r="V26" i="16"/>
  <c r="M17" i="16"/>
  <c r="AH38" i="16"/>
  <c r="AC33" i="16"/>
  <c r="L16" i="16"/>
  <c r="AB32" i="16"/>
  <c r="W27" i="16"/>
  <c r="K15" i="16"/>
  <c r="N18" i="16"/>
  <c r="Y38" i="19"/>
  <c r="T33" i="19"/>
  <c r="O28" i="19"/>
  <c r="V35" i="19"/>
  <c r="Q30" i="19"/>
  <c r="L25" i="19"/>
  <c r="X37" i="19"/>
  <c r="N27" i="19"/>
  <c r="U34" i="19"/>
  <c r="K24" i="19"/>
  <c r="R31" i="19"/>
  <c r="S32" i="19"/>
  <c r="P29" i="19"/>
  <c r="M26" i="19"/>
  <c r="W36" i="19"/>
  <c r="AK27" i="23"/>
  <c r="AK64" i="23" s="1"/>
  <c r="AJ27" i="23"/>
  <c r="AJ64" i="23" s="1"/>
  <c r="AI27" i="23"/>
  <c r="AI64" i="23" s="1"/>
  <c r="AH27" i="23"/>
  <c r="AH64" i="23" s="1"/>
  <c r="AG27" i="23"/>
  <c r="AG64" i="23" s="1"/>
  <c r="AF27" i="23"/>
  <c r="AF64" i="23" s="1"/>
  <c r="AD27" i="23"/>
  <c r="AD64" i="23" s="1"/>
  <c r="J27" i="23"/>
  <c r="J64" i="23" s="1"/>
  <c r="AE27" i="23"/>
  <c r="AE64" i="23" s="1"/>
  <c r="AC27" i="23"/>
  <c r="AC64" i="23" s="1"/>
  <c r="AB27" i="23"/>
  <c r="AB64" i="23" s="1"/>
  <c r="AA27" i="23"/>
  <c r="AA64" i="23" s="1"/>
  <c r="Z27" i="23"/>
  <c r="Z64" i="23" s="1"/>
  <c r="AK26" i="22"/>
  <c r="AH26" i="22"/>
  <c r="AG26" i="22"/>
  <c r="AF26" i="22"/>
  <c r="AE26" i="22"/>
  <c r="AD26" i="22"/>
  <c r="AA26" i="22"/>
  <c r="Z26" i="22"/>
  <c r="AC26" i="22"/>
  <c r="AB26" i="22"/>
  <c r="Y26" i="22"/>
  <c r="AJ26" i="22"/>
  <c r="J26" i="22"/>
  <c r="AI26" i="22"/>
  <c r="P38" i="18"/>
  <c r="K33" i="18"/>
  <c r="M35" i="18"/>
  <c r="N36" i="18"/>
  <c r="L34" i="18"/>
  <c r="O37" i="18"/>
  <c r="AD28" i="22"/>
  <c r="AC28" i="22"/>
  <c r="AB28" i="22"/>
  <c r="AA28" i="22"/>
  <c r="AK28" i="22"/>
  <c r="AH28" i="22"/>
  <c r="AG28" i="22"/>
  <c r="J28" i="22"/>
  <c r="AJ28" i="22"/>
  <c r="AI28" i="22"/>
  <c r="AF28" i="22"/>
  <c r="AE28" i="22"/>
  <c r="AI24" i="21"/>
  <c r="AG24" i="21"/>
  <c r="AF24" i="21"/>
  <c r="AE24" i="21"/>
  <c r="AD24" i="21"/>
  <c r="AC24" i="21"/>
  <c r="AB24" i="21"/>
  <c r="AA24" i="21"/>
  <c r="Z24" i="21"/>
  <c r="Y24" i="21"/>
  <c r="W24" i="21"/>
  <c r="AK24" i="21"/>
  <c r="AJ24" i="21"/>
  <c r="X24" i="21"/>
  <c r="AH24" i="21"/>
  <c r="J24" i="21"/>
  <c r="AA38" i="20"/>
  <c r="X35" i="20"/>
  <c r="S30" i="20"/>
  <c r="N25" i="20"/>
  <c r="U32" i="20"/>
  <c r="Y36" i="20"/>
  <c r="P27" i="20"/>
  <c r="W34" i="20"/>
  <c r="Z37" i="20"/>
  <c r="Q28" i="20"/>
  <c r="L23" i="20"/>
  <c r="R29" i="20"/>
  <c r="M24" i="20"/>
  <c r="V33" i="20"/>
  <c r="O26" i="20"/>
  <c r="T31" i="20"/>
  <c r="K22" i="20"/>
  <c r="Z34" i="13"/>
  <c r="AB36" i="13"/>
  <c r="X32" i="13"/>
  <c r="U29" i="13"/>
  <c r="R26" i="13"/>
  <c r="O23" i="13"/>
  <c r="L20" i="13"/>
  <c r="AD38" i="13"/>
  <c r="W31" i="13"/>
  <c r="T28" i="13"/>
  <c r="Q25" i="13"/>
  <c r="K19" i="13"/>
  <c r="P24" i="13"/>
  <c r="AC37" i="13"/>
  <c r="AA35" i="13"/>
  <c r="M21" i="13"/>
  <c r="N22" i="13"/>
  <c r="S27" i="13"/>
  <c r="Y33" i="13"/>
  <c r="V30" i="13"/>
  <c r="AE38" i="16"/>
  <c r="Z33" i="16"/>
  <c r="U28" i="16"/>
  <c r="P23" i="16"/>
  <c r="K18" i="16"/>
  <c r="AB35" i="16"/>
  <c r="W30" i="16"/>
  <c r="R25" i="16"/>
  <c r="M20" i="16"/>
  <c r="AA34" i="16"/>
  <c r="O22" i="16"/>
  <c r="N21" i="16"/>
  <c r="AC36" i="16"/>
  <c r="Q24" i="16"/>
  <c r="AD37" i="16"/>
  <c r="V29" i="16"/>
  <c r="X31" i="16"/>
  <c r="S26" i="16"/>
  <c r="L19" i="16"/>
  <c r="Y32" i="16"/>
  <c r="T27" i="16"/>
  <c r="AC14" i="21"/>
  <c r="AB14" i="21"/>
  <c r="Z14" i="21"/>
  <c r="Y14" i="21"/>
  <c r="X14" i="21"/>
  <c r="W14" i="21"/>
  <c r="V14" i="21"/>
  <c r="T14" i="21"/>
  <c r="AA14" i="21"/>
  <c r="U14" i="21"/>
  <c r="S14" i="21"/>
  <c r="R14" i="21"/>
  <c r="Q14" i="21"/>
  <c r="O14" i="21"/>
  <c r="N14" i="21"/>
  <c r="AK14" i="21"/>
  <c r="AJ14" i="21"/>
  <c r="AI14" i="21"/>
  <c r="AH14" i="21"/>
  <c r="AG14" i="21"/>
  <c r="AF14" i="21"/>
  <c r="AE14" i="21"/>
  <c r="AD14" i="21"/>
  <c r="P14" i="21"/>
  <c r="M14" i="21"/>
  <c r="J14" i="21"/>
  <c r="AF36" i="13"/>
  <c r="AB32" i="13"/>
  <c r="AE35" i="13"/>
  <c r="O19" i="13"/>
  <c r="AD34" i="13"/>
  <c r="L16" i="13"/>
  <c r="AG37" i="13"/>
  <c r="AA31" i="13"/>
  <c r="X28" i="13"/>
  <c r="U25" i="13"/>
  <c r="P20" i="13"/>
  <c r="Q21" i="13"/>
  <c r="K15" i="13"/>
  <c r="AH38" i="13"/>
  <c r="Y29" i="13"/>
  <c r="V26" i="13"/>
  <c r="N18" i="13"/>
  <c r="S23" i="13"/>
  <c r="R22" i="13"/>
  <c r="AC33" i="13"/>
  <c r="W27" i="13"/>
  <c r="M17" i="13"/>
  <c r="T24" i="13"/>
  <c r="Z30" i="13"/>
  <c r="AH20" i="19"/>
  <c r="AG20" i="19"/>
  <c r="AF20" i="19"/>
  <c r="AE20" i="19"/>
  <c r="AD20" i="19"/>
  <c r="AC20" i="19"/>
  <c r="AB20" i="19"/>
  <c r="AA20" i="19"/>
  <c r="Z20" i="19"/>
  <c r="X20" i="19"/>
  <c r="AK20" i="19"/>
  <c r="J20" i="19"/>
  <c r="AJ20" i="19"/>
  <c r="AI20" i="19"/>
  <c r="Y20" i="19"/>
  <c r="W20" i="19"/>
  <c r="V20" i="19"/>
  <c r="U20" i="19"/>
  <c r="T20" i="19"/>
  <c r="S20" i="19"/>
  <c r="AJ31" i="18"/>
  <c r="AK31" i="18"/>
  <c r="AI31" i="18"/>
  <c r="AH31" i="18"/>
  <c r="AG31" i="18"/>
  <c r="AF31" i="18"/>
  <c r="AE31" i="18"/>
  <c r="AD31" i="18"/>
  <c r="J31" i="18"/>
  <c r="AA25" i="18"/>
  <c r="Z25" i="18"/>
  <c r="X25" i="18"/>
  <c r="AK25" i="18"/>
  <c r="AJ25" i="18"/>
  <c r="AI25" i="18"/>
  <c r="AF25" i="18"/>
  <c r="AD25" i="18"/>
  <c r="AC25" i="18"/>
  <c r="AH25" i="18"/>
  <c r="AG25" i="18"/>
  <c r="AE25" i="18"/>
  <c r="AB25" i="18"/>
  <c r="Y25" i="18"/>
  <c r="J25" i="18"/>
  <c r="X34" i="14"/>
  <c r="S29" i="14"/>
  <c r="N24" i="14"/>
  <c r="Z36" i="14"/>
  <c r="U31" i="14"/>
  <c r="P26" i="14"/>
  <c r="AB38" i="14"/>
  <c r="W33" i="14"/>
  <c r="O25" i="14"/>
  <c r="V32" i="14"/>
  <c r="M23" i="14"/>
  <c r="AA37" i="14"/>
  <c r="R28" i="14"/>
  <c r="Q27" i="14"/>
  <c r="L22" i="14"/>
  <c r="Y35" i="14"/>
  <c r="T30" i="14"/>
  <c r="K21" i="14"/>
  <c r="AB35" i="9"/>
  <c r="W30" i="9"/>
  <c r="R25" i="9"/>
  <c r="AD37" i="9"/>
  <c r="Y32" i="9"/>
  <c r="T27" i="9"/>
  <c r="AC36" i="9"/>
  <c r="K18" i="9"/>
  <c r="AA34" i="9"/>
  <c r="S26" i="9"/>
  <c r="M20" i="9"/>
  <c r="Z33" i="9"/>
  <c r="Q24" i="9"/>
  <c r="P23" i="9"/>
  <c r="U28" i="9"/>
  <c r="N21" i="9"/>
  <c r="X31" i="9"/>
  <c r="O22" i="9"/>
  <c r="L19" i="9"/>
  <c r="V29" i="9"/>
  <c r="AE38" i="9"/>
  <c r="AG27" i="20"/>
  <c r="AK27" i="20"/>
  <c r="AJ27" i="20"/>
  <c r="AF27" i="20"/>
  <c r="AE27" i="20"/>
  <c r="AB27" i="20"/>
  <c r="AI27" i="20"/>
  <c r="AH27" i="20"/>
  <c r="AD27" i="20"/>
  <c r="AA27" i="20"/>
  <c r="Z27" i="20"/>
  <c r="AC27" i="20"/>
  <c r="J27" i="20"/>
  <c r="Z17" i="22"/>
  <c r="Y17" i="22"/>
  <c r="X17" i="22"/>
  <c r="W17" i="22"/>
  <c r="V17" i="22"/>
  <c r="U17" i="22"/>
  <c r="R17" i="22"/>
  <c r="Q17" i="22"/>
  <c r="AF17" i="22"/>
  <c r="AE17" i="22"/>
  <c r="AD17" i="22"/>
  <c r="AC17" i="22"/>
  <c r="AB17" i="22"/>
  <c r="AA17" i="22"/>
  <c r="T17" i="22"/>
  <c r="S17" i="22"/>
  <c r="P17" i="22"/>
  <c r="AK17" i="22"/>
  <c r="AJ17" i="22"/>
  <c r="AH17" i="22"/>
  <c r="AI17" i="22"/>
  <c r="AG17" i="22"/>
  <c r="J17" i="22"/>
  <c r="AH36" i="22"/>
  <c r="AC31" i="22"/>
  <c r="X26" i="22"/>
  <c r="S21" i="22"/>
  <c r="AJ38" i="22"/>
  <c r="AE33" i="22"/>
  <c r="Z28" i="22"/>
  <c r="U23" i="22"/>
  <c r="R20" i="22"/>
  <c r="T22" i="22"/>
  <c r="Q19" i="22"/>
  <c r="P18" i="22"/>
  <c r="M15" i="22"/>
  <c r="AF34" i="22"/>
  <c r="AA29" i="22"/>
  <c r="Y27" i="22"/>
  <c r="V24" i="22"/>
  <c r="N16" i="22"/>
  <c r="AI37" i="22"/>
  <c r="AB30" i="22"/>
  <c r="L14" i="22"/>
  <c r="AD32" i="22"/>
  <c r="O17" i="22"/>
  <c r="AG35" i="22"/>
  <c r="W25" i="22"/>
  <c r="K13" i="22"/>
  <c r="AH25" i="23"/>
  <c r="AH62" i="23" s="1"/>
  <c r="AG25" i="23"/>
  <c r="AG62" i="23" s="1"/>
  <c r="AF25" i="23"/>
  <c r="AF62" i="23" s="1"/>
  <c r="AE25" i="23"/>
  <c r="AE62" i="23" s="1"/>
  <c r="AD25" i="23"/>
  <c r="AD62" i="23" s="1"/>
  <c r="AC25" i="23"/>
  <c r="AC62" i="23" s="1"/>
  <c r="AB25" i="23"/>
  <c r="AB62" i="23" s="1"/>
  <c r="AA25" i="23"/>
  <c r="AA62" i="23" s="1"/>
  <c r="Z25" i="23"/>
  <c r="Z62" i="23" s="1"/>
  <c r="X25" i="23"/>
  <c r="X62" i="23" s="1"/>
  <c r="Y25" i="23"/>
  <c r="Y62" i="23" s="1"/>
  <c r="AI25" i="23"/>
  <c r="AI62" i="23" s="1"/>
  <c r="J25" i="23"/>
  <c r="J62" i="23" s="1"/>
  <c r="AK25" i="23"/>
  <c r="AK62" i="23" s="1"/>
  <c r="AJ25" i="23"/>
  <c r="AJ62" i="23" s="1"/>
  <c r="P35" i="14"/>
  <c r="K30" i="14"/>
  <c r="R37" i="14"/>
  <c r="M32" i="14"/>
  <c r="L31" i="14"/>
  <c r="Q36" i="14"/>
  <c r="S38" i="14"/>
  <c r="O34" i="14"/>
  <c r="N33" i="14"/>
  <c r="AC35" i="19"/>
  <c r="X30" i="19"/>
  <c r="S25" i="19"/>
  <c r="N20" i="19"/>
  <c r="AE37" i="19"/>
  <c r="Z32" i="19"/>
  <c r="U27" i="19"/>
  <c r="P22" i="19"/>
  <c r="K17" i="19"/>
  <c r="AB34" i="19"/>
  <c r="W29" i="19"/>
  <c r="R24" i="19"/>
  <c r="M19" i="19"/>
  <c r="Y31" i="19"/>
  <c r="O21" i="19"/>
  <c r="AF38" i="19"/>
  <c r="V28" i="19"/>
  <c r="L18" i="19"/>
  <c r="AD36" i="19"/>
  <c r="T26" i="19"/>
  <c r="AA33" i="19"/>
  <c r="Q23" i="19"/>
  <c r="S36" i="19"/>
  <c r="N31" i="19"/>
  <c r="U38" i="19"/>
  <c r="P33" i="19"/>
  <c r="K28" i="19"/>
  <c r="M30" i="19"/>
  <c r="T37" i="19"/>
  <c r="Q34" i="19"/>
  <c r="R35" i="19"/>
  <c r="O32" i="19"/>
  <c r="L29" i="19"/>
  <c r="M38" i="13"/>
  <c r="L37" i="13"/>
  <c r="K36" i="13"/>
  <c r="V22" i="9"/>
  <c r="AJ22" i="9"/>
  <c r="AI22" i="9"/>
  <c r="AD22" i="9"/>
  <c r="AC22" i="9"/>
  <c r="AB22" i="9"/>
  <c r="AA22" i="9"/>
  <c r="Z22" i="9"/>
  <c r="Y22" i="9"/>
  <c r="X22" i="9"/>
  <c r="W22" i="9"/>
  <c r="U22" i="9"/>
  <c r="AK22" i="9"/>
  <c r="AF22" i="9"/>
  <c r="AH22" i="9"/>
  <c r="AG22" i="9"/>
  <c r="AE22" i="9"/>
  <c r="J22" i="9"/>
  <c r="AK31" i="17"/>
  <c r="AH31" i="17"/>
  <c r="AG31" i="17"/>
  <c r="AE31" i="17"/>
  <c r="AD31" i="17"/>
  <c r="AJ31" i="17"/>
  <c r="AI31" i="17"/>
  <c r="AF31" i="17"/>
  <c r="J31" i="17"/>
  <c r="AB36" i="14"/>
  <c r="W31" i="14"/>
  <c r="R26" i="14"/>
  <c r="AD38" i="14"/>
  <c r="Y33" i="14"/>
  <c r="T28" i="14"/>
  <c r="X32" i="14"/>
  <c r="P24" i="14"/>
  <c r="O23" i="14"/>
  <c r="L20" i="14"/>
  <c r="AC37" i="14"/>
  <c r="S27" i="14"/>
  <c r="N22" i="14"/>
  <c r="K19" i="14"/>
  <c r="Z34" i="14"/>
  <c r="AA35" i="14"/>
  <c r="M21" i="14"/>
  <c r="Q25" i="14"/>
  <c r="V30" i="14"/>
  <c r="U29" i="14"/>
  <c r="X37" i="21"/>
  <c r="S32" i="21"/>
  <c r="N27" i="21"/>
  <c r="U34" i="21"/>
  <c r="O28" i="21"/>
  <c r="K24" i="21"/>
  <c r="R31" i="21"/>
  <c r="T33" i="21"/>
  <c r="Q30" i="21"/>
  <c r="M26" i="21"/>
  <c r="W36" i="21"/>
  <c r="Y38" i="21"/>
  <c r="L25" i="21"/>
  <c r="V35" i="21"/>
  <c r="P29" i="21"/>
  <c r="V36" i="19"/>
  <c r="Q31" i="19"/>
  <c r="L26" i="19"/>
  <c r="X38" i="19"/>
  <c r="S33" i="19"/>
  <c r="N28" i="19"/>
  <c r="U35" i="19"/>
  <c r="P30" i="19"/>
  <c r="K25" i="19"/>
  <c r="W37" i="19"/>
  <c r="M27" i="19"/>
  <c r="T34" i="19"/>
  <c r="R32" i="19"/>
  <c r="O29" i="19"/>
  <c r="AG15" i="17"/>
  <c r="AF15" i="17"/>
  <c r="AE15" i="17"/>
  <c r="Z15" i="17"/>
  <c r="Y15" i="17"/>
  <c r="AK15" i="17"/>
  <c r="AJ15" i="17"/>
  <c r="AH15" i="17"/>
  <c r="AC15" i="17"/>
  <c r="AB15" i="17"/>
  <c r="X15" i="17"/>
  <c r="W15" i="17"/>
  <c r="V15" i="17"/>
  <c r="U15" i="17"/>
  <c r="T15" i="17"/>
  <c r="S15" i="17"/>
  <c r="P15" i="17"/>
  <c r="O15" i="17"/>
  <c r="AD15" i="17"/>
  <c r="AA15" i="17"/>
  <c r="Q15" i="17"/>
  <c r="N15" i="17"/>
  <c r="AI15" i="17"/>
  <c r="R15" i="17"/>
  <c r="J15" i="17"/>
  <c r="J52" i="17" s="1"/>
  <c r="AJ37" i="17"/>
  <c r="AK37" i="17"/>
  <c r="J37" i="17"/>
  <c r="J74" i="17" s="1"/>
  <c r="AE14" i="20"/>
  <c r="AD14" i="20"/>
  <c r="X14" i="20"/>
  <c r="AI14" i="20"/>
  <c r="Z14" i="20"/>
  <c r="AG14" i="20"/>
  <c r="AF14" i="20"/>
  <c r="AC14" i="20"/>
  <c r="AB14" i="20"/>
  <c r="AA14" i="20"/>
  <c r="Y14" i="20"/>
  <c r="V14" i="20"/>
  <c r="U14" i="20"/>
  <c r="S14" i="20"/>
  <c r="R14" i="20"/>
  <c r="AK14" i="20"/>
  <c r="AJ14" i="20"/>
  <c r="W14" i="20"/>
  <c r="AH14" i="20"/>
  <c r="T14" i="20"/>
  <c r="Q14" i="20"/>
  <c r="P14" i="20"/>
  <c r="O14" i="20"/>
  <c r="N14" i="20"/>
  <c r="M14" i="20"/>
  <c r="J14" i="20"/>
  <c r="AH37" i="20"/>
  <c r="AE34" i="20"/>
  <c r="Z29" i="20"/>
  <c r="U24" i="20"/>
  <c r="P19" i="20"/>
  <c r="K14" i="20"/>
  <c r="AG36" i="20"/>
  <c r="AB31" i="20"/>
  <c r="AI38" i="20"/>
  <c r="Q20" i="20"/>
  <c r="V25" i="20"/>
  <c r="AA30" i="20"/>
  <c r="AD33" i="20"/>
  <c r="X27" i="20"/>
  <c r="R21" i="20"/>
  <c r="O18" i="20"/>
  <c r="W26" i="20"/>
  <c r="N17" i="20"/>
  <c r="Y28" i="20"/>
  <c r="T23" i="20"/>
  <c r="L15" i="20"/>
  <c r="S22" i="20"/>
  <c r="AC32" i="20"/>
  <c r="AF35" i="20"/>
  <c r="M16" i="20"/>
  <c r="AD35" i="9"/>
  <c r="M18" i="9"/>
  <c r="AC34" i="9"/>
  <c r="U26" i="9"/>
  <c r="T25" i="9"/>
  <c r="O20" i="9"/>
  <c r="AB33" i="9"/>
  <c r="S24" i="9"/>
  <c r="AA32" i="9"/>
  <c r="L17" i="9"/>
  <c r="R23" i="9"/>
  <c r="Y30" i="9"/>
  <c r="AF37" i="9"/>
  <c r="W28" i="9"/>
  <c r="P21" i="9"/>
  <c r="Z31" i="9"/>
  <c r="Q22" i="9"/>
  <c r="N19" i="9"/>
  <c r="X29" i="9"/>
  <c r="K16" i="9"/>
  <c r="AG38" i="9"/>
  <c r="AE36" i="9"/>
  <c r="V27" i="9"/>
  <c r="AI38" i="15"/>
  <c r="AD33" i="15"/>
  <c r="Y28" i="15"/>
  <c r="T23" i="15"/>
  <c r="O18" i="15"/>
  <c r="AF35" i="15"/>
  <c r="AA30" i="15"/>
  <c r="V25" i="15"/>
  <c r="Q20" i="15"/>
  <c r="L15" i="15"/>
  <c r="AH37" i="15"/>
  <c r="AC32" i="15"/>
  <c r="X27" i="15"/>
  <c r="S22" i="15"/>
  <c r="N17" i="15"/>
  <c r="AE34" i="15"/>
  <c r="R21" i="15"/>
  <c r="AB31" i="15"/>
  <c r="K14" i="15"/>
  <c r="AG36" i="15"/>
  <c r="P19" i="15"/>
  <c r="U24" i="15"/>
  <c r="Z29" i="15"/>
  <c r="W26" i="15"/>
  <c r="M16" i="15"/>
  <c r="Y36" i="21"/>
  <c r="T31" i="21"/>
  <c r="P27" i="21"/>
  <c r="L23" i="21"/>
  <c r="V33" i="21"/>
  <c r="S30" i="21"/>
  <c r="O26" i="21"/>
  <c r="W34" i="21"/>
  <c r="U32" i="21"/>
  <c r="K22" i="21"/>
  <c r="N25" i="21"/>
  <c r="Q28" i="21"/>
  <c r="X35" i="21"/>
  <c r="M24" i="21"/>
  <c r="AA38" i="21"/>
  <c r="Z37" i="21"/>
  <c r="R29" i="21"/>
  <c r="AJ34" i="16"/>
  <c r="AI34" i="16"/>
  <c r="AG34" i="16"/>
  <c r="AK34" i="16"/>
  <c r="AH34" i="16"/>
  <c r="J34" i="16"/>
  <c r="J11" i="9"/>
  <c r="J48" i="9" s="1"/>
  <c r="V11" i="9"/>
  <c r="U11" i="9"/>
  <c r="T11" i="9"/>
  <c r="S11" i="9"/>
  <c r="R11" i="9"/>
  <c r="AK11" i="9"/>
  <c r="Q11" i="9"/>
  <c r="AJ11" i="9"/>
  <c r="P11" i="9"/>
  <c r="AI11" i="9"/>
  <c r="O11" i="9"/>
  <c r="AH11" i="9"/>
  <c r="N11" i="9"/>
  <c r="AF11" i="9"/>
  <c r="L11" i="9"/>
  <c r="M11" i="9"/>
  <c r="AG11" i="9"/>
  <c r="AE11" i="9"/>
  <c r="AD11" i="9"/>
  <c r="AC11" i="9"/>
  <c r="AB11" i="9"/>
  <c r="AA11" i="9"/>
  <c r="Z11" i="9"/>
  <c r="Y11" i="9"/>
  <c r="X11" i="9"/>
  <c r="W11" i="9"/>
  <c r="S18" i="22"/>
  <c r="R18" i="22"/>
  <c r="AK18" i="22"/>
  <c r="AG18" i="22"/>
  <c r="U18" i="22"/>
  <c r="T18" i="22"/>
  <c r="Q18" i="22"/>
  <c r="AJ18" i="22"/>
  <c r="AI18" i="22"/>
  <c r="AH18" i="22"/>
  <c r="AF18" i="22"/>
  <c r="AE18" i="22"/>
  <c r="AD18" i="22"/>
  <c r="AC18" i="22"/>
  <c r="AB18" i="22"/>
  <c r="AA18" i="22"/>
  <c r="Z18" i="22"/>
  <c r="Y18" i="22"/>
  <c r="W18" i="22"/>
  <c r="X18" i="22"/>
  <c r="V18" i="22"/>
  <c r="J18" i="22"/>
  <c r="AH33" i="17"/>
  <c r="AK33" i="17"/>
  <c r="AI33" i="17"/>
  <c r="AG33" i="17"/>
  <c r="AJ33" i="17"/>
  <c r="AF33" i="17"/>
  <c r="J33" i="17"/>
  <c r="W35" i="23"/>
  <c r="W72" i="23" s="1"/>
  <c r="R30" i="23"/>
  <c r="R67" i="23" s="1"/>
  <c r="M25" i="23"/>
  <c r="M62" i="23" s="1"/>
  <c r="Y37" i="23"/>
  <c r="Y74" i="23" s="1"/>
  <c r="T32" i="23"/>
  <c r="T69" i="23" s="1"/>
  <c r="O27" i="23"/>
  <c r="O64" i="23" s="1"/>
  <c r="V34" i="23"/>
  <c r="V71" i="23" s="1"/>
  <c r="L24" i="23"/>
  <c r="L61" i="23" s="1"/>
  <c r="S31" i="23"/>
  <c r="S68" i="23" s="1"/>
  <c r="Z38" i="23"/>
  <c r="Z75" i="23" s="1"/>
  <c r="P28" i="23"/>
  <c r="P65" i="23" s="1"/>
  <c r="Q29" i="23"/>
  <c r="Q66" i="23" s="1"/>
  <c r="X36" i="23"/>
  <c r="X73" i="23" s="1"/>
  <c r="N26" i="23"/>
  <c r="N63" i="23" s="1"/>
  <c r="K23" i="23"/>
  <c r="K60" i="23" s="1"/>
  <c r="U33" i="23"/>
  <c r="U70" i="23" s="1"/>
  <c r="AI29" i="17"/>
  <c r="AH29" i="17"/>
  <c r="AG29" i="17"/>
  <c r="AE29" i="17"/>
  <c r="AB29" i="17"/>
  <c r="AK29" i="17"/>
  <c r="AF29" i="17"/>
  <c r="AC29" i="17"/>
  <c r="AJ29" i="17"/>
  <c r="AD29" i="17"/>
  <c r="J29" i="17"/>
  <c r="AF29" i="21"/>
  <c r="AE29" i="21"/>
  <c r="AD29" i="21"/>
  <c r="AC29" i="21"/>
  <c r="AB29" i="21"/>
  <c r="AK29" i="21"/>
  <c r="AI29" i="21"/>
  <c r="AH29" i="21"/>
  <c r="AJ29" i="21"/>
  <c r="AG29" i="21"/>
  <c r="J29" i="21"/>
  <c r="AK38" i="19"/>
  <c r="J38" i="19"/>
  <c r="J75" i="19" s="1"/>
  <c r="AF23" i="18"/>
  <c r="AI23" i="18"/>
  <c r="AG23" i="18"/>
  <c r="AE23" i="18"/>
  <c r="V23" i="18"/>
  <c r="AK23" i="18"/>
  <c r="AJ23" i="18"/>
  <c r="AH23" i="18"/>
  <c r="AD23" i="18"/>
  <c r="AC23" i="18"/>
  <c r="J23" i="18"/>
  <c r="AB23" i="18"/>
  <c r="AA23" i="18"/>
  <c r="Z23" i="18"/>
  <c r="Y23" i="18"/>
  <c r="X23" i="18"/>
  <c r="W23" i="18"/>
  <c r="P35" i="18"/>
  <c r="K30" i="18"/>
  <c r="R37" i="18"/>
  <c r="M32" i="18"/>
  <c r="O34" i="18"/>
  <c r="Q36" i="18"/>
  <c r="S38" i="18"/>
  <c r="N33" i="18"/>
  <c r="L31" i="18"/>
  <c r="S36" i="16"/>
  <c r="N31" i="16"/>
  <c r="U38" i="16"/>
  <c r="T37" i="16"/>
  <c r="P33" i="16"/>
  <c r="O32" i="16"/>
  <c r="K28" i="16"/>
  <c r="Q34" i="16"/>
  <c r="L29" i="16"/>
  <c r="R35" i="16"/>
  <c r="M30" i="16"/>
  <c r="Q38" i="21"/>
  <c r="L33" i="21"/>
  <c r="N35" i="21"/>
  <c r="P37" i="21"/>
  <c r="O36" i="21"/>
  <c r="K32" i="21"/>
  <c r="M34" i="21"/>
  <c r="AE16" i="15"/>
  <c r="AD16" i="15"/>
  <c r="AC16" i="15"/>
  <c r="AA16" i="15"/>
  <c r="Z16" i="15"/>
  <c r="Y16" i="15"/>
  <c r="X16" i="15"/>
  <c r="W16" i="15"/>
  <c r="U16" i="15"/>
  <c r="AK16" i="15"/>
  <c r="AH16" i="15"/>
  <c r="AG16" i="15"/>
  <c r="AF16" i="15"/>
  <c r="AB16" i="15"/>
  <c r="V16" i="15"/>
  <c r="AJ16" i="15"/>
  <c r="AI16" i="15"/>
  <c r="T16" i="15"/>
  <c r="S16" i="15"/>
  <c r="R16" i="15"/>
  <c r="Q16" i="15"/>
  <c r="O16" i="15"/>
  <c r="P16" i="15"/>
  <c r="J16" i="15"/>
  <c r="J53" i="15" s="1"/>
  <c r="AI37" i="13"/>
  <c r="AF34" i="13"/>
  <c r="AG35" i="13"/>
  <c r="AJ38" i="13"/>
  <c r="AC31" i="13"/>
  <c r="Z28" i="13"/>
  <c r="W25" i="13"/>
  <c r="T22" i="13"/>
  <c r="Q19" i="13"/>
  <c r="S21" i="13"/>
  <c r="P18" i="13"/>
  <c r="K13" i="13"/>
  <c r="AE33" i="13"/>
  <c r="AB30" i="13"/>
  <c r="Y27" i="13"/>
  <c r="V24" i="13"/>
  <c r="R20" i="13"/>
  <c r="L14" i="13"/>
  <c r="M15" i="13"/>
  <c r="X26" i="13"/>
  <c r="AD32" i="13"/>
  <c r="AA29" i="13"/>
  <c r="N16" i="13"/>
  <c r="U23" i="13"/>
  <c r="O17" i="13"/>
  <c r="AH36" i="13"/>
  <c r="AJ38" i="15"/>
  <c r="AE33" i="15"/>
  <c r="Z28" i="15"/>
  <c r="U23" i="15"/>
  <c r="P18" i="15"/>
  <c r="K13" i="15"/>
  <c r="AG35" i="15"/>
  <c r="AB30" i="15"/>
  <c r="W25" i="15"/>
  <c r="R20" i="15"/>
  <c r="M15" i="15"/>
  <c r="O17" i="15"/>
  <c r="S21" i="15"/>
  <c r="T22" i="15"/>
  <c r="X26" i="15"/>
  <c r="AC31" i="15"/>
  <c r="L14" i="15"/>
  <c r="AD32" i="15"/>
  <c r="AH36" i="15"/>
  <c r="Q19" i="15"/>
  <c r="Y27" i="15"/>
  <c r="AI37" i="15"/>
  <c r="V24" i="15"/>
  <c r="N16" i="15"/>
  <c r="AA29" i="15"/>
  <c r="AF34" i="15"/>
  <c r="AK35" i="13"/>
  <c r="AJ35" i="13"/>
  <c r="AI35" i="13"/>
  <c r="AH35" i="13"/>
  <c r="J35" i="13"/>
  <c r="J72" i="13" s="1"/>
  <c r="AK34" i="20"/>
  <c r="AI34" i="20"/>
  <c r="AH34" i="20"/>
  <c r="AJ34" i="20"/>
  <c r="AG34" i="20"/>
  <c r="J34" i="20"/>
  <c r="V21" i="13"/>
  <c r="AC21" i="13"/>
  <c r="AA21" i="13"/>
  <c r="Z21" i="13"/>
  <c r="Y21" i="13"/>
  <c r="W21" i="13"/>
  <c r="U21" i="13"/>
  <c r="AF21" i="13"/>
  <c r="AE21" i="13"/>
  <c r="AD21" i="13"/>
  <c r="AB21" i="13"/>
  <c r="X21" i="13"/>
  <c r="T21" i="13"/>
  <c r="AK21" i="13"/>
  <c r="AJ21" i="13"/>
  <c r="AI21" i="13"/>
  <c r="AH21" i="13"/>
  <c r="AG21" i="13"/>
  <c r="J21" i="13"/>
  <c r="Z20" i="21"/>
  <c r="AJ20" i="21"/>
  <c r="AI20" i="21"/>
  <c r="AH20" i="21"/>
  <c r="AG20" i="21"/>
  <c r="AF20" i="21"/>
  <c r="AE20" i="21"/>
  <c r="AD20" i="21"/>
  <c r="AC20" i="21"/>
  <c r="AB20" i="21"/>
  <c r="Y20" i="21"/>
  <c r="AA20" i="21"/>
  <c r="X20" i="21"/>
  <c r="W20" i="21"/>
  <c r="V20" i="21"/>
  <c r="U20" i="21"/>
  <c r="T20" i="21"/>
  <c r="AK20" i="21"/>
  <c r="S20" i="21"/>
  <c r="J20" i="21"/>
  <c r="Y19" i="16"/>
  <c r="X19" i="16"/>
  <c r="W19" i="16"/>
  <c r="T19" i="16"/>
  <c r="AK19" i="16"/>
  <c r="AI19" i="16"/>
  <c r="AJ19" i="16"/>
  <c r="AH19" i="16"/>
  <c r="AG19" i="16"/>
  <c r="AD19" i="16"/>
  <c r="AC19" i="16"/>
  <c r="AB19" i="16"/>
  <c r="AA19" i="16"/>
  <c r="Z19" i="16"/>
  <c r="AE19" i="16"/>
  <c r="V19" i="16"/>
  <c r="U19" i="16"/>
  <c r="R19" i="16"/>
  <c r="AF19" i="16"/>
  <c r="S19" i="16"/>
  <c r="J19" i="16"/>
  <c r="AJ34" i="21"/>
  <c r="AI34" i="21"/>
  <c r="AH34" i="21"/>
  <c r="AG34" i="21"/>
  <c r="AK34" i="21"/>
  <c r="J34" i="21"/>
  <c r="L37" i="16"/>
  <c r="K36" i="16"/>
  <c r="M38" i="16"/>
  <c r="Z24" i="19"/>
  <c r="Y24" i="19"/>
  <c r="X24" i="19"/>
  <c r="W24" i="19"/>
  <c r="AJ24" i="19"/>
  <c r="J24" i="19"/>
  <c r="AK24" i="19"/>
  <c r="AI24" i="19"/>
  <c r="AH24" i="19"/>
  <c r="AG24" i="19"/>
  <c r="AF24" i="19"/>
  <c r="AE24" i="19"/>
  <c r="AD24" i="19"/>
  <c r="AB24" i="19"/>
  <c r="AC24" i="19"/>
  <c r="AA24" i="19"/>
  <c r="U36" i="17"/>
  <c r="T35" i="17"/>
  <c r="N29" i="17"/>
  <c r="S34" i="17"/>
  <c r="R33" i="17"/>
  <c r="P31" i="17"/>
  <c r="V37" i="17"/>
  <c r="Q32" i="17"/>
  <c r="M28" i="17"/>
  <c r="L27" i="17"/>
  <c r="O30" i="17"/>
  <c r="K26" i="17"/>
  <c r="W38" i="17"/>
  <c r="AJ31" i="9"/>
  <c r="AG31" i="9"/>
  <c r="AF31" i="9"/>
  <c r="AK31" i="9"/>
  <c r="AI31" i="9"/>
  <c r="AH31" i="9"/>
  <c r="AE31" i="9"/>
  <c r="AD31" i="9"/>
  <c r="J31" i="9"/>
  <c r="Y34" i="22"/>
  <c r="T29" i="22"/>
  <c r="O24" i="22"/>
  <c r="AA36" i="22"/>
  <c r="V31" i="22"/>
  <c r="Q26" i="22"/>
  <c r="L21" i="22"/>
  <c r="AC38" i="22"/>
  <c r="AB37" i="22"/>
  <c r="X33" i="22"/>
  <c r="W32" i="22"/>
  <c r="N23" i="22"/>
  <c r="K20" i="22"/>
  <c r="S28" i="22"/>
  <c r="R27" i="22"/>
  <c r="U30" i="22"/>
  <c r="Z35" i="22"/>
  <c r="P25" i="22"/>
  <c r="M22" i="22"/>
  <c r="M37" i="17"/>
  <c r="N38" i="17"/>
  <c r="L36" i="17"/>
  <c r="K35" i="17"/>
  <c r="AB37" i="23"/>
  <c r="AB74" i="23" s="1"/>
  <c r="W32" i="23"/>
  <c r="W69" i="23" s="1"/>
  <c r="R27" i="23"/>
  <c r="R64" i="23" s="1"/>
  <c r="M22" i="23"/>
  <c r="M59" i="23" s="1"/>
  <c r="Y34" i="23"/>
  <c r="Y71" i="23" s="1"/>
  <c r="T29" i="23"/>
  <c r="T66" i="23" s="1"/>
  <c r="O24" i="23"/>
  <c r="O61" i="23" s="1"/>
  <c r="AA36" i="23"/>
  <c r="AA73" i="23" s="1"/>
  <c r="V31" i="23"/>
  <c r="V68" i="23" s="1"/>
  <c r="Q26" i="23"/>
  <c r="Q63" i="23" s="1"/>
  <c r="L21" i="23"/>
  <c r="L58" i="23" s="1"/>
  <c r="AC38" i="23"/>
  <c r="AC75" i="23" s="1"/>
  <c r="S28" i="23"/>
  <c r="S65" i="23" s="1"/>
  <c r="P25" i="23"/>
  <c r="P62" i="23" s="1"/>
  <c r="Z35" i="23"/>
  <c r="Z72" i="23" s="1"/>
  <c r="X33" i="23"/>
  <c r="X70" i="23" s="1"/>
  <c r="N23" i="23"/>
  <c r="N60" i="23" s="1"/>
  <c r="U30" i="23"/>
  <c r="U67" i="23" s="1"/>
  <c r="K20" i="23"/>
  <c r="K57" i="23" s="1"/>
  <c r="S36" i="17"/>
  <c r="N31" i="17"/>
  <c r="Q34" i="17"/>
  <c r="R35" i="17"/>
  <c r="O32" i="17"/>
  <c r="M30" i="17"/>
  <c r="T37" i="17"/>
  <c r="L29" i="17"/>
  <c r="P33" i="17"/>
  <c r="K28" i="17"/>
  <c r="U38" i="17"/>
  <c r="AK37" i="14"/>
  <c r="J37" i="14"/>
  <c r="J74" i="14" s="1"/>
  <c r="AJ37" i="14"/>
  <c r="Y26" i="21"/>
  <c r="AK26" i="21"/>
  <c r="AI26" i="21"/>
  <c r="AJ26" i="21"/>
  <c r="AH26" i="21"/>
  <c r="AG26" i="21"/>
  <c r="AF26" i="21"/>
  <c r="AE26" i="21"/>
  <c r="AD26" i="21"/>
  <c r="AB26" i="21"/>
  <c r="AA26" i="21"/>
  <c r="AC26" i="21"/>
  <c r="Z26" i="21"/>
  <c r="J26" i="21"/>
  <c r="Z37" i="22"/>
  <c r="U32" i="22"/>
  <c r="P27" i="22"/>
  <c r="K22" i="22"/>
  <c r="Y36" i="22"/>
  <c r="T31" i="22"/>
  <c r="S30" i="22"/>
  <c r="AA38" i="22"/>
  <c r="N25" i="22"/>
  <c r="Q28" i="22"/>
  <c r="L23" i="22"/>
  <c r="O26" i="22"/>
  <c r="W34" i="22"/>
  <c r="M24" i="22"/>
  <c r="V33" i="22"/>
  <c r="R29" i="22"/>
  <c r="X35" i="22"/>
  <c r="AI22" i="23"/>
  <c r="AI59" i="23" s="1"/>
  <c r="AH22" i="23"/>
  <c r="AH59" i="23" s="1"/>
  <c r="AG22" i="23"/>
  <c r="AG59" i="23" s="1"/>
  <c r="AF22" i="23"/>
  <c r="AF59" i="23" s="1"/>
  <c r="AE22" i="23"/>
  <c r="AE59" i="23" s="1"/>
  <c r="AD22" i="23"/>
  <c r="AD59" i="23" s="1"/>
  <c r="AC22" i="23"/>
  <c r="AC59" i="23" s="1"/>
  <c r="AB22" i="23"/>
  <c r="AB59" i="23" s="1"/>
  <c r="AA22" i="23"/>
  <c r="AA59" i="23" s="1"/>
  <c r="Y22" i="23"/>
  <c r="Y59" i="23" s="1"/>
  <c r="Z22" i="23"/>
  <c r="Z59" i="23" s="1"/>
  <c r="X22" i="23"/>
  <c r="X59" i="23" s="1"/>
  <c r="W22" i="23"/>
  <c r="W59" i="23" s="1"/>
  <c r="V22" i="23"/>
  <c r="V59" i="23" s="1"/>
  <c r="U22" i="23"/>
  <c r="U59" i="23" s="1"/>
  <c r="J22" i="23"/>
  <c r="J59" i="23" s="1"/>
  <c r="AK22" i="23"/>
  <c r="AK59" i="23" s="1"/>
  <c r="AJ22" i="23"/>
  <c r="AJ59" i="23" s="1"/>
  <c r="U34" i="18"/>
  <c r="P29" i="18"/>
  <c r="K24" i="18"/>
  <c r="W36" i="18"/>
  <c r="R31" i="18"/>
  <c r="M26" i="18"/>
  <c r="Y38" i="18"/>
  <c r="X37" i="18"/>
  <c r="L25" i="18"/>
  <c r="T33" i="18"/>
  <c r="S32" i="18"/>
  <c r="Q30" i="18"/>
  <c r="O28" i="18"/>
  <c r="V35" i="18"/>
  <c r="N27" i="18"/>
  <c r="AE21" i="17"/>
  <c r="AD21" i="17"/>
  <c r="AC21" i="17"/>
  <c r="X21" i="17"/>
  <c r="W21" i="17"/>
  <c r="U21" i="17"/>
  <c r="AK21" i="17"/>
  <c r="AI21" i="17"/>
  <c r="AG21" i="17"/>
  <c r="AF21" i="17"/>
  <c r="AA21" i="17"/>
  <c r="Z21" i="17"/>
  <c r="AH21" i="17"/>
  <c r="AB21" i="17"/>
  <c r="V21" i="17"/>
  <c r="T21" i="17"/>
  <c r="AJ21" i="17"/>
  <c r="Y21" i="17"/>
  <c r="J21" i="17"/>
  <c r="J58" i="17" s="1"/>
  <c r="R35" i="14"/>
  <c r="M30" i="14"/>
  <c r="T37" i="14"/>
  <c r="O32" i="14"/>
  <c r="N31" i="14"/>
  <c r="S36" i="14"/>
  <c r="P33" i="14"/>
  <c r="K28" i="14"/>
  <c r="L29" i="14"/>
  <c r="U38" i="14"/>
  <c r="Q34" i="14"/>
  <c r="AI32" i="21"/>
  <c r="AG32" i="21"/>
  <c r="AE32" i="21"/>
  <c r="AK32" i="21"/>
  <c r="AJ32" i="21"/>
  <c r="AH32" i="21"/>
  <c r="J32" i="21"/>
  <c r="AF32" i="21"/>
  <c r="W37" i="15"/>
  <c r="R32" i="15"/>
  <c r="M27" i="15"/>
  <c r="T34" i="15"/>
  <c r="O29" i="15"/>
  <c r="S33" i="15"/>
  <c r="X38" i="15"/>
  <c r="L26" i="15"/>
  <c r="P30" i="15"/>
  <c r="Q31" i="15"/>
  <c r="K25" i="15"/>
  <c r="U35" i="15"/>
  <c r="V36" i="15"/>
  <c r="N28" i="15"/>
  <c r="AJ30" i="21"/>
  <c r="AH30" i="21"/>
  <c r="AG30" i="21"/>
  <c r="AF30" i="21"/>
  <c r="AC30" i="21"/>
  <c r="AK30" i="21"/>
  <c r="AI30" i="21"/>
  <c r="AE30" i="21"/>
  <c r="AD30" i="21"/>
  <c r="J30" i="21"/>
  <c r="W13" i="19"/>
  <c r="V13" i="19"/>
  <c r="U13" i="19"/>
  <c r="T13" i="19"/>
  <c r="S13" i="19"/>
  <c r="R13" i="19"/>
  <c r="AK13" i="19"/>
  <c r="Q13" i="19"/>
  <c r="AJ13" i="19"/>
  <c r="P13" i="19"/>
  <c r="AI13" i="19"/>
  <c r="O13" i="19"/>
  <c r="AG13" i="19"/>
  <c r="M13" i="19"/>
  <c r="AH13" i="19"/>
  <c r="AF13" i="19"/>
  <c r="AE13" i="19"/>
  <c r="AD13" i="19"/>
  <c r="AC13" i="19"/>
  <c r="AB13" i="19"/>
  <c r="AA13" i="19"/>
  <c r="Z13" i="19"/>
  <c r="Y13" i="19"/>
  <c r="X13" i="19"/>
  <c r="N13" i="19"/>
  <c r="L13" i="19"/>
  <c r="J13" i="19"/>
  <c r="AC36" i="15"/>
  <c r="X31" i="15"/>
  <c r="S26" i="15"/>
  <c r="N21" i="15"/>
  <c r="AE38" i="15"/>
  <c r="Z33" i="15"/>
  <c r="U28" i="15"/>
  <c r="P23" i="15"/>
  <c r="K18" i="15"/>
  <c r="AB35" i="15"/>
  <c r="W30" i="15"/>
  <c r="R25" i="15"/>
  <c r="M20" i="15"/>
  <c r="V29" i="15"/>
  <c r="AA34" i="15"/>
  <c r="O22" i="15"/>
  <c r="T27" i="15"/>
  <c r="Y32" i="15"/>
  <c r="L19" i="15"/>
  <c r="Q24" i="15"/>
  <c r="AD37" i="15"/>
  <c r="S35" i="21"/>
  <c r="R34" i="21"/>
  <c r="V38" i="21"/>
  <c r="L28" i="21"/>
  <c r="K27" i="21"/>
  <c r="P32" i="21"/>
  <c r="N30" i="21"/>
  <c r="O31" i="21"/>
  <c r="T36" i="21"/>
  <c r="Q33" i="21"/>
  <c r="U37" i="21"/>
  <c r="M29" i="21"/>
  <c r="W35" i="20"/>
  <c r="R30" i="20"/>
  <c r="M25" i="20"/>
  <c r="Y37" i="20"/>
  <c r="X36" i="20"/>
  <c r="O27" i="20"/>
  <c r="V34" i="20"/>
  <c r="S31" i="20"/>
  <c r="P28" i="20"/>
  <c r="K23" i="20"/>
  <c r="Q29" i="20"/>
  <c r="L24" i="20"/>
  <c r="Z38" i="20"/>
  <c r="N26" i="20"/>
  <c r="U33" i="20"/>
  <c r="T32" i="20"/>
  <c r="AD36" i="14"/>
  <c r="Y31" i="14"/>
  <c r="T26" i="14"/>
  <c r="AF38" i="14"/>
  <c r="AA33" i="14"/>
  <c r="V28" i="14"/>
  <c r="AC35" i="14"/>
  <c r="N20" i="14"/>
  <c r="Q23" i="14"/>
  <c r="AE37" i="14"/>
  <c r="U27" i="14"/>
  <c r="K17" i="14"/>
  <c r="P22" i="14"/>
  <c r="M19" i="14"/>
  <c r="AB34" i="14"/>
  <c r="X30" i="14"/>
  <c r="W29" i="14"/>
  <c r="Z32" i="14"/>
  <c r="S25" i="14"/>
  <c r="R24" i="14"/>
  <c r="L18" i="14"/>
  <c r="O21" i="14"/>
  <c r="X36" i="16"/>
  <c r="S31" i="16"/>
  <c r="N26" i="16"/>
  <c r="Z38" i="16"/>
  <c r="W35" i="16"/>
  <c r="R30" i="16"/>
  <c r="M25" i="16"/>
  <c r="U33" i="16"/>
  <c r="O27" i="16"/>
  <c r="V34" i="16"/>
  <c r="K23" i="16"/>
  <c r="Q29" i="16"/>
  <c r="L24" i="16"/>
  <c r="P28" i="16"/>
  <c r="Y37" i="16"/>
  <c r="T32" i="16"/>
  <c r="U35" i="21"/>
  <c r="P30" i="21"/>
  <c r="K25" i="21"/>
  <c r="W37" i="21"/>
  <c r="R32" i="21"/>
  <c r="N28" i="21"/>
  <c r="M27" i="21"/>
  <c r="T34" i="21"/>
  <c r="V36" i="21"/>
  <c r="Q31" i="21"/>
  <c r="S33" i="21"/>
  <c r="L26" i="21"/>
  <c r="X38" i="21"/>
  <c r="O29" i="21"/>
  <c r="M38" i="9"/>
  <c r="K36" i="9"/>
  <c r="L37" i="9"/>
  <c r="AK24" i="23"/>
  <c r="AK61" i="23" s="1"/>
  <c r="AJ24" i="23"/>
  <c r="AJ61" i="23" s="1"/>
  <c r="AI24" i="23"/>
  <c r="AI61" i="23" s="1"/>
  <c r="AH24" i="23"/>
  <c r="AH61" i="23" s="1"/>
  <c r="AG24" i="23"/>
  <c r="AG61" i="23" s="1"/>
  <c r="AE24" i="23"/>
  <c r="AE61" i="23" s="1"/>
  <c r="AF24" i="23"/>
  <c r="AF61" i="23" s="1"/>
  <c r="AD24" i="23"/>
  <c r="AD61" i="23" s="1"/>
  <c r="AC24" i="23"/>
  <c r="AC61" i="23" s="1"/>
  <c r="AB24" i="23"/>
  <c r="AB61" i="23" s="1"/>
  <c r="Z24" i="23"/>
  <c r="Z61" i="23" s="1"/>
  <c r="Y24" i="23"/>
  <c r="Y61" i="23" s="1"/>
  <c r="AA24" i="23"/>
  <c r="AA61" i="23" s="1"/>
  <c r="J24" i="23"/>
  <c r="J61" i="23" s="1"/>
  <c r="X24" i="23"/>
  <c r="X61" i="23" s="1"/>
  <c r="W24" i="23"/>
  <c r="W61" i="23" s="1"/>
  <c r="V20" i="18"/>
  <c r="U20" i="18"/>
  <c r="S20" i="18"/>
  <c r="AG20" i="18"/>
  <c r="Z20" i="18"/>
  <c r="Y20" i="18"/>
  <c r="X20" i="18"/>
  <c r="W20" i="18"/>
  <c r="T20" i="18"/>
  <c r="AK20" i="18"/>
  <c r="AJ20" i="18"/>
  <c r="AI20" i="18"/>
  <c r="AH20" i="18"/>
  <c r="J20" i="18"/>
  <c r="AF20" i="18"/>
  <c r="AE20" i="18"/>
  <c r="AD20" i="18"/>
  <c r="AC20" i="18"/>
  <c r="AB20" i="18"/>
  <c r="AA20" i="18"/>
  <c r="Z34" i="22"/>
  <c r="U29" i="22"/>
  <c r="P24" i="22"/>
  <c r="K19" i="22"/>
  <c r="AD38" i="22"/>
  <c r="Y33" i="22"/>
  <c r="T28" i="22"/>
  <c r="W31" i="22"/>
  <c r="AC37" i="22"/>
  <c r="O23" i="22"/>
  <c r="L20" i="22"/>
  <c r="AB36" i="22"/>
  <c r="R26" i="22"/>
  <c r="M21" i="22"/>
  <c r="S27" i="22"/>
  <c r="V30" i="22"/>
  <c r="X32" i="22"/>
  <c r="AA35" i="22"/>
  <c r="Q25" i="22"/>
  <c r="N22" i="22"/>
  <c r="AH25" i="20"/>
  <c r="AG25" i="20"/>
  <c r="AA25" i="20"/>
  <c r="AJ25" i="20"/>
  <c r="Z25" i="20"/>
  <c r="Y25" i="20"/>
  <c r="X25" i="20"/>
  <c r="AK25" i="20"/>
  <c r="AI25" i="20"/>
  <c r="AF25" i="20"/>
  <c r="AE25" i="20"/>
  <c r="AD25" i="20"/>
  <c r="AC25" i="20"/>
  <c r="AB25" i="20"/>
  <c r="J25" i="20"/>
  <c r="AK37" i="9"/>
  <c r="J37" i="9"/>
  <c r="J74" i="9" s="1"/>
  <c r="AJ37" i="9"/>
  <c r="J13" i="21"/>
  <c r="AH36" i="23"/>
  <c r="AH73" i="23" s="1"/>
  <c r="AC31" i="23"/>
  <c r="AC68" i="23" s="1"/>
  <c r="X26" i="23"/>
  <c r="X63" i="23" s="1"/>
  <c r="S21" i="23"/>
  <c r="S58" i="23" s="1"/>
  <c r="N16" i="23"/>
  <c r="N53" i="23" s="1"/>
  <c r="AJ38" i="23"/>
  <c r="AJ75" i="23" s="1"/>
  <c r="AE33" i="23"/>
  <c r="AE70" i="23" s="1"/>
  <c r="Z28" i="23"/>
  <c r="Z65" i="23" s="1"/>
  <c r="U23" i="23"/>
  <c r="U60" i="23" s="1"/>
  <c r="P18" i="23"/>
  <c r="P55" i="23" s="1"/>
  <c r="K13" i="23"/>
  <c r="K50" i="23" s="1"/>
  <c r="AG35" i="23"/>
  <c r="AG72" i="23" s="1"/>
  <c r="W25" i="23"/>
  <c r="W62" i="23" s="1"/>
  <c r="L14" i="23"/>
  <c r="L51" i="23" s="1"/>
  <c r="M15" i="23"/>
  <c r="M52" i="23" s="1"/>
  <c r="AD32" i="23"/>
  <c r="AD69" i="23" s="1"/>
  <c r="T22" i="23"/>
  <c r="T59" i="23" s="1"/>
  <c r="Q19" i="23"/>
  <c r="Q56" i="23" s="1"/>
  <c r="AA29" i="23"/>
  <c r="AA66" i="23" s="1"/>
  <c r="AB30" i="23"/>
  <c r="AB67" i="23" s="1"/>
  <c r="R20" i="23"/>
  <c r="R57" i="23" s="1"/>
  <c r="AI37" i="23"/>
  <c r="AI74" i="23" s="1"/>
  <c r="Y27" i="23"/>
  <c r="Y64" i="23" s="1"/>
  <c r="O17" i="23"/>
  <c r="O54" i="23" s="1"/>
  <c r="AF34" i="23"/>
  <c r="AF71" i="23" s="1"/>
  <c r="V24" i="23"/>
  <c r="V61" i="23" s="1"/>
  <c r="AG36" i="22"/>
  <c r="AB31" i="22"/>
  <c r="W26" i="22"/>
  <c r="R21" i="22"/>
  <c r="AF35" i="22"/>
  <c r="AC32" i="22"/>
  <c r="Q20" i="22"/>
  <c r="T23" i="22"/>
  <c r="AD33" i="22"/>
  <c r="S22" i="22"/>
  <c r="P19" i="22"/>
  <c r="AI38" i="22"/>
  <c r="AE34" i="22"/>
  <c r="Z29" i="22"/>
  <c r="AH37" i="22"/>
  <c r="N17" i="22"/>
  <c r="X27" i="22"/>
  <c r="U24" i="22"/>
  <c r="M16" i="22"/>
  <c r="AA30" i="22"/>
  <c r="O18" i="22"/>
  <c r="K14" i="22"/>
  <c r="L15" i="22"/>
  <c r="V25" i="22"/>
  <c r="Y28" i="22"/>
  <c r="AD36" i="15"/>
  <c r="Y31" i="15"/>
  <c r="T26" i="15"/>
  <c r="O21" i="15"/>
  <c r="AF38" i="15"/>
  <c r="AA33" i="15"/>
  <c r="V28" i="15"/>
  <c r="Q23" i="15"/>
  <c r="L18" i="15"/>
  <c r="W29" i="15"/>
  <c r="X30" i="15"/>
  <c r="AB34" i="15"/>
  <c r="K17" i="15"/>
  <c r="U27" i="15"/>
  <c r="AC35" i="15"/>
  <c r="P22" i="15"/>
  <c r="Z32" i="15"/>
  <c r="M19" i="15"/>
  <c r="AE37" i="15"/>
  <c r="R24" i="15"/>
  <c r="S25" i="15"/>
  <c r="N20" i="15"/>
  <c r="AG28" i="13"/>
  <c r="AD28" i="13"/>
  <c r="AC28" i="13"/>
  <c r="AB28" i="13"/>
  <c r="AA28" i="13"/>
  <c r="AK28" i="13"/>
  <c r="AJ28" i="13"/>
  <c r="AH28" i="13"/>
  <c r="AF28" i="13"/>
  <c r="AI28" i="13"/>
  <c r="AE28" i="13"/>
  <c r="J28" i="13"/>
  <c r="AF31" i="20"/>
  <c r="AE31" i="20"/>
  <c r="AK31" i="20"/>
  <c r="AJ31" i="20"/>
  <c r="AH31" i="20"/>
  <c r="AG31" i="20"/>
  <c r="AI31" i="20"/>
  <c r="AD31" i="20"/>
  <c r="J31" i="20"/>
  <c r="AC38" i="13"/>
  <c r="Z35" i="13"/>
  <c r="AA36" i="13"/>
  <c r="W32" i="13"/>
  <c r="T29" i="13"/>
  <c r="Q26" i="13"/>
  <c r="N23" i="13"/>
  <c r="K20" i="13"/>
  <c r="M22" i="13"/>
  <c r="Y34" i="13"/>
  <c r="V31" i="13"/>
  <c r="S28" i="13"/>
  <c r="P25" i="13"/>
  <c r="O24" i="13"/>
  <c r="AB37" i="13"/>
  <c r="L21" i="13"/>
  <c r="R27" i="13"/>
  <c r="X33" i="13"/>
  <c r="U30" i="13"/>
  <c r="Q33" i="20"/>
  <c r="L28" i="20"/>
  <c r="U37" i="20"/>
  <c r="R34" i="20"/>
  <c r="V38" i="20"/>
  <c r="O31" i="20"/>
  <c r="P32" i="20"/>
  <c r="S35" i="20"/>
  <c r="M29" i="20"/>
  <c r="T36" i="20"/>
  <c r="N30" i="20"/>
  <c r="K27" i="20"/>
  <c r="X37" i="15"/>
  <c r="S32" i="15"/>
  <c r="N27" i="15"/>
  <c r="U34" i="15"/>
  <c r="P29" i="15"/>
  <c r="K24" i="15"/>
  <c r="W36" i="15"/>
  <c r="R31" i="15"/>
  <c r="M26" i="15"/>
  <c r="T33" i="15"/>
  <c r="Y38" i="15"/>
  <c r="Q30" i="15"/>
  <c r="V35" i="15"/>
  <c r="L25" i="15"/>
  <c r="O28" i="15"/>
  <c r="AA37" i="21"/>
  <c r="V32" i="21"/>
  <c r="Q27" i="21"/>
  <c r="L22" i="21"/>
  <c r="X34" i="21"/>
  <c r="M23" i="21"/>
  <c r="U31" i="21"/>
  <c r="W33" i="21"/>
  <c r="T30" i="21"/>
  <c r="P26" i="21"/>
  <c r="Z36" i="21"/>
  <c r="O25" i="21"/>
  <c r="AB38" i="21"/>
  <c r="R28" i="21"/>
  <c r="Y35" i="21"/>
  <c r="S29" i="21"/>
  <c r="N24" i="21"/>
  <c r="K21" i="21"/>
  <c r="AB38" i="19"/>
  <c r="W33" i="19"/>
  <c r="R28" i="19"/>
  <c r="M23" i="19"/>
  <c r="Y35" i="19"/>
  <c r="T30" i="19"/>
  <c r="O25" i="19"/>
  <c r="AA37" i="19"/>
  <c r="V32" i="19"/>
  <c r="Q27" i="19"/>
  <c r="L22" i="19"/>
  <c r="X34" i="19"/>
  <c r="N24" i="19"/>
  <c r="U31" i="19"/>
  <c r="K21" i="19"/>
  <c r="S29" i="19"/>
  <c r="Z36" i="19"/>
  <c r="P26" i="19"/>
  <c r="AJ25" i="16"/>
  <c r="AI25" i="16"/>
  <c r="AG25" i="16"/>
  <c r="AK25" i="16"/>
  <c r="AH25" i="16"/>
  <c r="AF25" i="16"/>
  <c r="AC25" i="16"/>
  <c r="AB25" i="16"/>
  <c r="AA25" i="16"/>
  <c r="Z25" i="16"/>
  <c r="Y25" i="16"/>
  <c r="AE25" i="16"/>
  <c r="AD25" i="16"/>
  <c r="X25" i="16"/>
  <c r="J25" i="16"/>
  <c r="J38" i="9"/>
  <c r="J75" i="9" s="1"/>
  <c r="AK38" i="9"/>
  <c r="AD38" i="18"/>
  <c r="Y33" i="18"/>
  <c r="W31" i="18"/>
  <c r="X32" i="18"/>
  <c r="P24" i="18"/>
  <c r="O23" i="18"/>
  <c r="AA35" i="18"/>
  <c r="Z34" i="18"/>
  <c r="L20" i="18"/>
  <c r="R26" i="18"/>
  <c r="AB36" i="18"/>
  <c r="U29" i="18"/>
  <c r="M21" i="18"/>
  <c r="S27" i="18"/>
  <c r="AC37" i="18"/>
  <c r="T28" i="18"/>
  <c r="N22" i="18"/>
  <c r="Q25" i="18"/>
  <c r="K19" i="18"/>
  <c r="V30" i="18"/>
  <c r="AA13" i="17"/>
  <c r="Z13" i="17"/>
  <c r="Y13" i="17"/>
  <c r="S13" i="17"/>
  <c r="N13" i="17"/>
  <c r="AK13" i="17"/>
  <c r="M13" i="17"/>
  <c r="AJ13" i="17"/>
  <c r="L13" i="17"/>
  <c r="AH13" i="17"/>
  <c r="AF13" i="17"/>
  <c r="AE13" i="17"/>
  <c r="AC13" i="17"/>
  <c r="AB13" i="17"/>
  <c r="AI13" i="17"/>
  <c r="AG13" i="17"/>
  <c r="AD13" i="17"/>
  <c r="V13" i="17"/>
  <c r="U13" i="17"/>
  <c r="R13" i="17"/>
  <c r="Q13" i="17"/>
  <c r="X13" i="17"/>
  <c r="W13" i="17"/>
  <c r="T13" i="17"/>
  <c r="P13" i="17"/>
  <c r="O13" i="17"/>
  <c r="J13" i="17"/>
  <c r="J50" i="17" s="1"/>
  <c r="AI24" i="14"/>
  <c r="AH24" i="14"/>
  <c r="AG24" i="14"/>
  <c r="AF24" i="14"/>
  <c r="AE24" i="14"/>
  <c r="AC24" i="14"/>
  <c r="AK24" i="14"/>
  <c r="AJ24" i="14"/>
  <c r="AD24" i="14"/>
  <c r="AB24" i="14"/>
  <c r="AA24" i="14"/>
  <c r="Z24" i="14"/>
  <c r="Y24" i="14"/>
  <c r="X24" i="14"/>
  <c r="W24" i="14"/>
  <c r="J24" i="14"/>
  <c r="X38" i="20"/>
  <c r="R32" i="20"/>
  <c r="M27" i="20"/>
  <c r="N28" i="20"/>
  <c r="V36" i="20"/>
  <c r="S33" i="20"/>
  <c r="K25" i="20"/>
  <c r="U35" i="20"/>
  <c r="O29" i="20"/>
  <c r="P30" i="20"/>
  <c r="L26" i="20"/>
  <c r="T34" i="20"/>
  <c r="Q31" i="20"/>
  <c r="W37" i="20"/>
  <c r="AK35" i="16"/>
  <c r="AJ35" i="16"/>
  <c r="AI35" i="16"/>
  <c r="AH35" i="16"/>
  <c r="J35" i="16"/>
  <c r="J72" i="16" s="1"/>
  <c r="AI29" i="16"/>
  <c r="AH29" i="16"/>
  <c r="AG29" i="16"/>
  <c r="AE29" i="16"/>
  <c r="AD29" i="16"/>
  <c r="AB29" i="16"/>
  <c r="AJ29" i="16"/>
  <c r="AF29" i="16"/>
  <c r="AC29" i="16"/>
  <c r="AK29" i="16"/>
  <c r="J29" i="16"/>
  <c r="AJ19" i="23"/>
  <c r="AJ56" i="23" s="1"/>
  <c r="AI19" i="23"/>
  <c r="AI56" i="23" s="1"/>
  <c r="AH19" i="23"/>
  <c r="AH56" i="23" s="1"/>
  <c r="AG19" i="23"/>
  <c r="AG56" i="23" s="1"/>
  <c r="AF19" i="23"/>
  <c r="AF56" i="23" s="1"/>
  <c r="AE19" i="23"/>
  <c r="AE56" i="23" s="1"/>
  <c r="AD19" i="23"/>
  <c r="AD56" i="23" s="1"/>
  <c r="AC19" i="23"/>
  <c r="AC56" i="23" s="1"/>
  <c r="AB19" i="23"/>
  <c r="AB56" i="23" s="1"/>
  <c r="Z19" i="23"/>
  <c r="Z56" i="23" s="1"/>
  <c r="AA19" i="23"/>
  <c r="AA56" i="23" s="1"/>
  <c r="Y19" i="23"/>
  <c r="Y56" i="23" s="1"/>
  <c r="X19" i="23"/>
  <c r="X56" i="23" s="1"/>
  <c r="W19" i="23"/>
  <c r="W56" i="23" s="1"/>
  <c r="V19" i="23"/>
  <c r="V56" i="23" s="1"/>
  <c r="U19" i="23"/>
  <c r="U56" i="23" s="1"/>
  <c r="T19" i="23"/>
  <c r="T56" i="23" s="1"/>
  <c r="S19" i="23"/>
  <c r="S56" i="23" s="1"/>
  <c r="R19" i="23"/>
  <c r="R56" i="23" s="1"/>
  <c r="AK19" i="23"/>
  <c r="AK56" i="23" s="1"/>
  <c r="J19" i="23"/>
  <c r="J56" i="23" s="1"/>
  <c r="AC19" i="18"/>
  <c r="AB19" i="18"/>
  <c r="Z19" i="18"/>
  <c r="AD19" i="18"/>
  <c r="AA19" i="18"/>
  <c r="Y19" i="18"/>
  <c r="X19" i="18"/>
  <c r="W19" i="18"/>
  <c r="T19" i="18"/>
  <c r="R19" i="18"/>
  <c r="AK19" i="18"/>
  <c r="AJ19" i="18"/>
  <c r="AI19" i="18"/>
  <c r="AH19" i="18"/>
  <c r="AG19" i="18"/>
  <c r="AF19" i="18"/>
  <c r="AE19" i="18"/>
  <c r="V19" i="18"/>
  <c r="U19" i="18"/>
  <c r="S19" i="18"/>
  <c r="J19" i="18"/>
  <c r="R35" i="15"/>
  <c r="M30" i="15"/>
  <c r="T37" i="15"/>
  <c r="O32" i="15"/>
  <c r="Q34" i="15"/>
  <c r="L29" i="15"/>
  <c r="K28" i="15"/>
  <c r="P33" i="15"/>
  <c r="U38" i="15"/>
  <c r="N31" i="15"/>
  <c r="S36" i="15"/>
  <c r="R38" i="13"/>
  <c r="K31" i="13"/>
  <c r="N34" i="13"/>
  <c r="M33" i="13"/>
  <c r="P36" i="13"/>
  <c r="Q37" i="13"/>
  <c r="L32" i="13"/>
  <c r="O35" i="13"/>
  <c r="U38" i="20"/>
  <c r="O32" i="20"/>
  <c r="K28" i="20"/>
  <c r="T37" i="20"/>
  <c r="S36" i="20"/>
  <c r="R35" i="20"/>
  <c r="Q34" i="20"/>
  <c r="P33" i="20"/>
  <c r="L29" i="20"/>
  <c r="M30" i="20"/>
  <c r="N31" i="20"/>
  <c r="AH27" i="14"/>
  <c r="AG27" i="14"/>
  <c r="AF27" i="14"/>
  <c r="AE27" i="14"/>
  <c r="AD27" i="14"/>
  <c r="AC27" i="14"/>
  <c r="AB27" i="14"/>
  <c r="AA27" i="14"/>
  <c r="AK27" i="14"/>
  <c r="AJ27" i="14"/>
  <c r="AI27" i="14"/>
  <c r="Z27" i="14"/>
  <c r="J27" i="14"/>
  <c r="K38" i="21"/>
  <c r="R15" i="15"/>
  <c r="AK15" i="15"/>
  <c r="Q15" i="15"/>
  <c r="AJ15" i="15"/>
  <c r="P15" i="15"/>
  <c r="AH15" i="15"/>
  <c r="N15" i="15"/>
  <c r="AG15" i="15"/>
  <c r="AF15" i="15"/>
  <c r="AE15" i="15"/>
  <c r="AD15" i="15"/>
  <c r="AB15" i="15"/>
  <c r="AI15" i="15"/>
  <c r="AC15" i="15"/>
  <c r="AA15" i="15"/>
  <c r="Z15" i="15"/>
  <c r="W15" i="15"/>
  <c r="V15" i="15"/>
  <c r="U15" i="15"/>
  <c r="T15" i="15"/>
  <c r="S15" i="15"/>
  <c r="Y15" i="15"/>
  <c r="X15" i="15"/>
  <c r="O15" i="15"/>
  <c r="J15" i="15"/>
  <c r="J52" i="15" s="1"/>
  <c r="K38" i="9"/>
  <c r="Z16" i="17"/>
  <c r="Y16" i="17"/>
  <c r="X16" i="17"/>
  <c r="S16" i="17"/>
  <c r="R16" i="17"/>
  <c r="AJ16" i="17"/>
  <c r="AI16" i="17"/>
  <c r="AH16" i="17"/>
  <c r="AF16" i="17"/>
  <c r="AD16" i="17"/>
  <c r="AC16" i="17"/>
  <c r="AA16" i="17"/>
  <c r="W16" i="17"/>
  <c r="AE16" i="17"/>
  <c r="AB16" i="17"/>
  <c r="U16" i="17"/>
  <c r="T16" i="17"/>
  <c r="Q16" i="17"/>
  <c r="P16" i="17"/>
  <c r="O16" i="17"/>
  <c r="AK16" i="17"/>
  <c r="AG16" i="17"/>
  <c r="V16" i="17"/>
  <c r="J16" i="17"/>
  <c r="J53" i="17" s="1"/>
  <c r="AK32" i="15"/>
  <c r="AI32" i="15"/>
  <c r="AH32" i="15"/>
  <c r="AG32" i="15"/>
  <c r="AF32" i="15"/>
  <c r="AE32" i="15"/>
  <c r="AJ32" i="15"/>
  <c r="J32" i="15"/>
  <c r="AK38" i="18"/>
  <c r="J38" i="18"/>
  <c r="J75" i="18" s="1"/>
  <c r="AD24" i="16"/>
  <c r="AC24" i="16"/>
  <c r="AB24" i="16"/>
  <c r="Z24" i="16"/>
  <c r="Y24" i="16"/>
  <c r="W24" i="16"/>
  <c r="AI24" i="16"/>
  <c r="AH24" i="16"/>
  <c r="AG24" i="16"/>
  <c r="AF24" i="16"/>
  <c r="AE24" i="16"/>
  <c r="AA24" i="16"/>
  <c r="X24" i="16"/>
  <c r="AK24" i="16"/>
  <c r="AJ24" i="16"/>
  <c r="J24" i="16"/>
  <c r="O38" i="18"/>
  <c r="L35" i="18"/>
  <c r="N37" i="18"/>
  <c r="K34" i="18"/>
  <c r="M36" i="18"/>
  <c r="AJ31" i="15"/>
  <c r="AK31" i="15"/>
  <c r="AI31" i="15"/>
  <c r="AH31" i="15"/>
  <c r="AG31" i="15"/>
  <c r="AF31" i="15"/>
  <c r="AE31" i="15"/>
  <c r="AD31" i="15"/>
  <c r="J31" i="15"/>
  <c r="S34" i="16"/>
  <c r="N29" i="16"/>
  <c r="U36" i="16"/>
  <c r="P31" i="16"/>
  <c r="K26" i="16"/>
  <c r="Q32" i="16"/>
  <c r="R33" i="16"/>
  <c r="M28" i="16"/>
  <c r="T35" i="16"/>
  <c r="L27" i="16"/>
  <c r="W38" i="16"/>
  <c r="V37" i="16"/>
  <c r="O30" i="16"/>
  <c r="AF31" i="13"/>
  <c r="AH31" i="13"/>
  <c r="AG31" i="13"/>
  <c r="AE31" i="13"/>
  <c r="AD31" i="13"/>
  <c r="AK31" i="13"/>
  <c r="AJ31" i="13"/>
  <c r="AI31" i="13"/>
  <c r="J31" i="13"/>
  <c r="AG28" i="20"/>
  <c r="AF28" i="20"/>
  <c r="AK28" i="20"/>
  <c r="AJ28" i="20"/>
  <c r="AI28" i="20"/>
  <c r="AH28" i="20"/>
  <c r="AC28" i="20"/>
  <c r="AB28" i="20"/>
  <c r="AE28" i="20"/>
  <c r="AD28" i="20"/>
  <c r="AA28" i="20"/>
  <c r="J28" i="20"/>
  <c r="M34" i="19"/>
  <c r="O36" i="19"/>
  <c r="L33" i="19"/>
  <c r="P37" i="19"/>
  <c r="Q38" i="19"/>
  <c r="N35" i="19"/>
  <c r="K32" i="19"/>
  <c r="AJ29" i="15"/>
  <c r="AI29" i="15"/>
  <c r="AH29" i="15"/>
  <c r="AG29" i="15"/>
  <c r="AF29" i="15"/>
  <c r="AD29" i="15"/>
  <c r="AK29" i="15"/>
  <c r="AE29" i="15"/>
  <c r="AC29" i="15"/>
  <c r="AB29" i="15"/>
  <c r="J29" i="15"/>
  <c r="AK30" i="16"/>
  <c r="AJ30" i="16"/>
  <c r="AI30" i="16"/>
  <c r="AH30" i="16"/>
  <c r="AG30" i="16"/>
  <c r="AD30" i="16"/>
  <c r="AC30" i="16"/>
  <c r="AF30" i="16"/>
  <c r="AE30" i="16"/>
  <c r="J30" i="16"/>
  <c r="AH37" i="17"/>
  <c r="AG36" i="17"/>
  <c r="AD33" i="17"/>
  <c r="AA30" i="17"/>
  <c r="V25" i="17"/>
  <c r="Q20" i="17"/>
  <c r="L15" i="17"/>
  <c r="W26" i="17"/>
  <c r="K14" i="17"/>
  <c r="AC32" i="17"/>
  <c r="X27" i="17"/>
  <c r="Z29" i="17"/>
  <c r="AI38" i="17"/>
  <c r="AE34" i="17"/>
  <c r="S22" i="17"/>
  <c r="N17" i="17"/>
  <c r="T23" i="17"/>
  <c r="O18" i="17"/>
  <c r="P19" i="17"/>
  <c r="AB31" i="17"/>
  <c r="AF35" i="17"/>
  <c r="M16" i="17"/>
  <c r="R21" i="17"/>
  <c r="U24" i="17"/>
  <c r="Y28" i="17"/>
  <c r="M30" i="9"/>
  <c r="U38" i="9"/>
  <c r="L29" i="9"/>
  <c r="K28" i="9"/>
  <c r="T37" i="9"/>
  <c r="S36" i="9"/>
  <c r="Q34" i="9"/>
  <c r="O32" i="9"/>
  <c r="R35" i="9"/>
  <c r="P33" i="9"/>
  <c r="N31" i="9"/>
  <c r="V36" i="9"/>
  <c r="X38" i="9"/>
  <c r="S33" i="9"/>
  <c r="N28" i="9"/>
  <c r="O29" i="9"/>
  <c r="W37" i="9"/>
  <c r="U35" i="9"/>
  <c r="M27" i="9"/>
  <c r="T34" i="9"/>
  <c r="K25" i="9"/>
  <c r="R32" i="9"/>
  <c r="P30" i="9"/>
  <c r="L26" i="9"/>
  <c r="Q31" i="9"/>
  <c r="AK36" i="19"/>
  <c r="AJ36" i="19"/>
  <c r="AI36" i="19"/>
  <c r="J36" i="19"/>
  <c r="AK36" i="13"/>
  <c r="AJ36" i="13"/>
  <c r="AI36" i="13"/>
  <c r="J36" i="13"/>
  <c r="J73" i="13" s="1"/>
  <c r="AK18" i="15"/>
  <c r="Q18" i="15"/>
  <c r="AJ18" i="15"/>
  <c r="AI18" i="15"/>
  <c r="AG18" i="15"/>
  <c r="AF18" i="15"/>
  <c r="AE18" i="15"/>
  <c r="AD18" i="15"/>
  <c r="AC18" i="15"/>
  <c r="AA18" i="15"/>
  <c r="Y18" i="15"/>
  <c r="X18" i="15"/>
  <c r="W18" i="15"/>
  <c r="V18" i="15"/>
  <c r="U18" i="15"/>
  <c r="R18" i="15"/>
  <c r="AH18" i="15"/>
  <c r="AB18" i="15"/>
  <c r="T18" i="15"/>
  <c r="S18" i="15"/>
  <c r="Z18" i="15"/>
  <c r="J18" i="15"/>
  <c r="J55" i="15" s="1"/>
  <c r="AD34" i="20"/>
  <c r="Y29" i="20"/>
  <c r="T24" i="20"/>
  <c r="O19" i="20"/>
  <c r="AG37" i="20"/>
  <c r="AB32" i="20"/>
  <c r="AA31" i="20"/>
  <c r="AH38" i="20"/>
  <c r="P20" i="20"/>
  <c r="U25" i="20"/>
  <c r="Z30" i="20"/>
  <c r="X28" i="20"/>
  <c r="AC33" i="20"/>
  <c r="AF36" i="20"/>
  <c r="V26" i="20"/>
  <c r="W27" i="20"/>
  <c r="Q21" i="20"/>
  <c r="N18" i="20"/>
  <c r="M17" i="20"/>
  <c r="S23" i="20"/>
  <c r="K15" i="20"/>
  <c r="R22" i="20"/>
  <c r="AE35" i="20"/>
  <c r="L16" i="20"/>
  <c r="AG27" i="18"/>
  <c r="AF27" i="18"/>
  <c r="AD27" i="18"/>
  <c r="AK27" i="18"/>
  <c r="AJ27" i="18"/>
  <c r="AI27" i="18"/>
  <c r="AH27" i="18"/>
  <c r="AE27" i="18"/>
  <c r="AB27" i="18"/>
  <c r="AA27" i="18"/>
  <c r="AC27" i="18"/>
  <c r="Z27" i="18"/>
  <c r="J27" i="18"/>
  <c r="X37" i="14"/>
  <c r="S32" i="14"/>
  <c r="N27" i="14"/>
  <c r="U34" i="14"/>
  <c r="P29" i="14"/>
  <c r="K24" i="14"/>
  <c r="W36" i="14"/>
  <c r="M26" i="14"/>
  <c r="L25" i="14"/>
  <c r="T33" i="14"/>
  <c r="Y38" i="14"/>
  <c r="O28" i="14"/>
  <c r="V35" i="14"/>
  <c r="R31" i="14"/>
  <c r="Q30" i="14"/>
  <c r="T17" i="9"/>
  <c r="S17" i="9"/>
  <c r="R17" i="9"/>
  <c r="AK17" i="9"/>
  <c r="Q17" i="9"/>
  <c r="AJ17" i="9"/>
  <c r="P17" i="9"/>
  <c r="AI17" i="9"/>
  <c r="AH17" i="9"/>
  <c r="AG17" i="9"/>
  <c r="AF17" i="9"/>
  <c r="AD17" i="9"/>
  <c r="J17" i="9"/>
  <c r="AE17" i="9"/>
  <c r="AC17" i="9"/>
  <c r="AB17" i="9"/>
  <c r="AA17" i="9"/>
  <c r="Z17" i="9"/>
  <c r="Y17" i="9"/>
  <c r="X17" i="9"/>
  <c r="W17" i="9"/>
  <c r="V17" i="9"/>
  <c r="U17" i="9"/>
  <c r="AK12" i="22"/>
  <c r="Q12" i="22"/>
  <c r="AI12" i="22"/>
  <c r="O12" i="22"/>
  <c r="AH12" i="22"/>
  <c r="N12" i="22"/>
  <c r="AE12" i="22"/>
  <c r="K12" i="22"/>
  <c r="AD12" i="22"/>
  <c r="AA12" i="22"/>
  <c r="Z12" i="22"/>
  <c r="Y12" i="22"/>
  <c r="X12" i="22"/>
  <c r="W12" i="22"/>
  <c r="V12" i="22"/>
  <c r="U12" i="22"/>
  <c r="T12" i="22"/>
  <c r="S12" i="22"/>
  <c r="P12" i="22"/>
  <c r="R12" i="22"/>
  <c r="M12" i="22"/>
  <c r="L12" i="22"/>
  <c r="AJ12" i="22"/>
  <c r="AG12" i="22"/>
  <c r="AF12" i="22"/>
  <c r="AC12" i="22"/>
  <c r="J12" i="22"/>
  <c r="AB12" i="22"/>
  <c r="L31" i="13"/>
  <c r="S38" i="13"/>
  <c r="O34" i="13"/>
  <c r="R37" i="13"/>
  <c r="N33" i="13"/>
  <c r="K30" i="13"/>
  <c r="Q36" i="13"/>
  <c r="M32" i="13"/>
  <c r="P35" i="13"/>
  <c r="L37" i="20"/>
  <c r="M38" i="20"/>
  <c r="K36" i="20"/>
  <c r="Y37" i="13"/>
  <c r="R30" i="13"/>
  <c r="O27" i="13"/>
  <c r="U33" i="13"/>
  <c r="X36" i="13"/>
  <c r="T32" i="13"/>
  <c r="Q29" i="13"/>
  <c r="N26" i="13"/>
  <c r="K23" i="13"/>
  <c r="V34" i="13"/>
  <c r="S31" i="13"/>
  <c r="P28" i="13"/>
  <c r="L24" i="13"/>
  <c r="M25" i="13"/>
  <c r="W35" i="13"/>
  <c r="Z38" i="13"/>
  <c r="Z36" i="16"/>
  <c r="U31" i="16"/>
  <c r="P26" i="16"/>
  <c r="K21" i="16"/>
  <c r="AB38" i="16"/>
  <c r="W33" i="16"/>
  <c r="R28" i="16"/>
  <c r="M23" i="16"/>
  <c r="Y35" i="16"/>
  <c r="T30" i="16"/>
  <c r="O25" i="16"/>
  <c r="Q27" i="16"/>
  <c r="S29" i="16"/>
  <c r="X34" i="16"/>
  <c r="L22" i="16"/>
  <c r="N24" i="16"/>
  <c r="AA37" i="16"/>
  <c r="V32" i="16"/>
  <c r="K36" i="21"/>
  <c r="M38" i="21"/>
  <c r="L37" i="21"/>
  <c r="AK38" i="16"/>
  <c r="J38" i="16"/>
  <c r="J75" i="16" s="1"/>
  <c r="U19" i="19"/>
  <c r="T19" i="19"/>
  <c r="S19" i="19"/>
  <c r="R19" i="19"/>
  <c r="AK19" i="19"/>
  <c r="AJ19" i="19"/>
  <c r="AI19" i="19"/>
  <c r="AH19" i="19"/>
  <c r="AG19" i="19"/>
  <c r="AE19" i="19"/>
  <c r="AF19" i="19"/>
  <c r="AD19" i="19"/>
  <c r="AC19" i="19"/>
  <c r="AB19" i="19"/>
  <c r="AA19" i="19"/>
  <c r="Z19" i="19"/>
  <c r="Y19" i="19"/>
  <c r="X19" i="19"/>
  <c r="W19" i="19"/>
  <c r="J19" i="19"/>
  <c r="V19" i="19"/>
  <c r="V36" i="17"/>
  <c r="O29" i="17"/>
  <c r="U35" i="17"/>
  <c r="Q31" i="17"/>
  <c r="L26" i="17"/>
  <c r="T34" i="17"/>
  <c r="N28" i="17"/>
  <c r="S33" i="17"/>
  <c r="R32" i="17"/>
  <c r="M27" i="17"/>
  <c r="W37" i="17"/>
  <c r="K25" i="17"/>
  <c r="P30" i="17"/>
  <c r="X38" i="17"/>
  <c r="O37" i="9"/>
  <c r="L34" i="9"/>
  <c r="N36" i="9"/>
  <c r="P38" i="9"/>
  <c r="M35" i="9"/>
  <c r="K33" i="9"/>
  <c r="W18" i="23"/>
  <c r="W55" i="23" s="1"/>
  <c r="V18" i="23"/>
  <c r="V55" i="23" s="1"/>
  <c r="U18" i="23"/>
  <c r="U55" i="23" s="1"/>
  <c r="T18" i="23"/>
  <c r="T55" i="23" s="1"/>
  <c r="S18" i="23"/>
  <c r="S55" i="23" s="1"/>
  <c r="R18" i="23"/>
  <c r="R55" i="23" s="1"/>
  <c r="AK18" i="23"/>
  <c r="AK55" i="23" s="1"/>
  <c r="Q18" i="23"/>
  <c r="Q55" i="23" s="1"/>
  <c r="AJ18" i="23"/>
  <c r="AJ55" i="23" s="1"/>
  <c r="AI18" i="23"/>
  <c r="AI55" i="23" s="1"/>
  <c r="AG18" i="23"/>
  <c r="AG55" i="23" s="1"/>
  <c r="AH18" i="23"/>
  <c r="AH55" i="23" s="1"/>
  <c r="AF18" i="23"/>
  <c r="AF55" i="23" s="1"/>
  <c r="AE18" i="23"/>
  <c r="AE55" i="23" s="1"/>
  <c r="AD18" i="23"/>
  <c r="AD55" i="23" s="1"/>
  <c r="AB18" i="23"/>
  <c r="AB55" i="23" s="1"/>
  <c r="AA18" i="23"/>
  <c r="AA55" i="23" s="1"/>
  <c r="Y18" i="23"/>
  <c r="Y55" i="23" s="1"/>
  <c r="X18" i="23"/>
  <c r="X55" i="23" s="1"/>
  <c r="AC18" i="23"/>
  <c r="AC55" i="23" s="1"/>
  <c r="Z18" i="23"/>
  <c r="Z55" i="23" s="1"/>
  <c r="J18" i="23"/>
  <c r="J55" i="23" s="1"/>
  <c r="AJ26" i="17"/>
  <c r="AI26" i="17"/>
  <c r="AH26" i="17"/>
  <c r="AF26" i="17"/>
  <c r="AC26" i="17"/>
  <c r="AB26" i="17"/>
  <c r="Z26" i="17"/>
  <c r="AK26" i="17"/>
  <c r="AG26" i="17"/>
  <c r="AD26" i="17"/>
  <c r="AA26" i="17"/>
  <c r="AE26" i="17"/>
  <c r="Y26" i="17"/>
  <c r="J26" i="17"/>
  <c r="K38" i="14"/>
  <c r="R35" i="21"/>
  <c r="M30" i="21"/>
  <c r="T37" i="21"/>
  <c r="O32" i="21"/>
  <c r="U38" i="21"/>
  <c r="K28" i="21"/>
  <c r="Q34" i="21"/>
  <c r="S36" i="21"/>
  <c r="N31" i="21"/>
  <c r="P33" i="21"/>
  <c r="L29" i="21"/>
  <c r="L38" i="16"/>
  <c r="K37" i="16"/>
  <c r="Z20" i="22"/>
  <c r="Y20" i="22"/>
  <c r="X20" i="22"/>
  <c r="W20" i="22"/>
  <c r="V20" i="22"/>
  <c r="S20" i="22"/>
  <c r="AK20" i="22"/>
  <c r="AB20" i="22"/>
  <c r="AA20" i="22"/>
  <c r="U20" i="22"/>
  <c r="T20" i="22"/>
  <c r="AJ20" i="22"/>
  <c r="AI20" i="22"/>
  <c r="AH20" i="22"/>
  <c r="AG20" i="22"/>
  <c r="AF20" i="22"/>
  <c r="AE20" i="22"/>
  <c r="AD20" i="22"/>
  <c r="AC20" i="22"/>
  <c r="J20" i="22"/>
  <c r="V35" i="23"/>
  <c r="V72" i="23" s="1"/>
  <c r="Q30" i="23"/>
  <c r="Q67" i="23" s="1"/>
  <c r="L25" i="23"/>
  <c r="L62" i="23" s="1"/>
  <c r="X37" i="23"/>
  <c r="X74" i="23" s="1"/>
  <c r="S32" i="23"/>
  <c r="S69" i="23" s="1"/>
  <c r="N27" i="23"/>
  <c r="N64" i="23" s="1"/>
  <c r="U34" i="23"/>
  <c r="U71" i="23" s="1"/>
  <c r="P29" i="23"/>
  <c r="P66" i="23" s="1"/>
  <c r="K24" i="23"/>
  <c r="K61" i="23" s="1"/>
  <c r="R31" i="23"/>
  <c r="R68" i="23" s="1"/>
  <c r="Y38" i="23"/>
  <c r="Y75" i="23" s="1"/>
  <c r="O28" i="23"/>
  <c r="O65" i="23" s="1"/>
  <c r="W36" i="23"/>
  <c r="W73" i="23" s="1"/>
  <c r="T33" i="23"/>
  <c r="T70" i="23" s="1"/>
  <c r="M26" i="23"/>
  <c r="M63" i="23" s="1"/>
  <c r="X34" i="18"/>
  <c r="S29" i="18"/>
  <c r="N24" i="18"/>
  <c r="Z36" i="18"/>
  <c r="U31" i="18"/>
  <c r="AA37" i="18"/>
  <c r="O25" i="18"/>
  <c r="AB38" i="18"/>
  <c r="V32" i="18"/>
  <c r="K21" i="18"/>
  <c r="M23" i="18"/>
  <c r="P26" i="18"/>
  <c r="W33" i="18"/>
  <c r="Y35" i="18"/>
  <c r="L22" i="18"/>
  <c r="R28" i="18"/>
  <c r="Q27" i="18"/>
  <c r="T30" i="18"/>
  <c r="Z38" i="17"/>
  <c r="U33" i="17"/>
  <c r="W35" i="17"/>
  <c r="S31" i="17"/>
  <c r="N26" i="17"/>
  <c r="R30" i="17"/>
  <c r="M25" i="17"/>
  <c r="Y37" i="17"/>
  <c r="L24" i="17"/>
  <c r="P28" i="17"/>
  <c r="V34" i="17"/>
  <c r="Q29" i="17"/>
  <c r="O27" i="17"/>
  <c r="X36" i="17"/>
  <c r="K23" i="17"/>
  <c r="T32" i="17"/>
  <c r="U37" i="14"/>
  <c r="P32" i="14"/>
  <c r="K27" i="14"/>
  <c r="R34" i="14"/>
  <c r="M29" i="14"/>
  <c r="S35" i="14"/>
  <c r="O31" i="14"/>
  <c r="N30" i="14"/>
  <c r="T36" i="14"/>
  <c r="Q33" i="14"/>
  <c r="L28" i="14"/>
  <c r="V38" i="14"/>
  <c r="L35" i="21"/>
  <c r="N37" i="21"/>
  <c r="M36" i="21"/>
  <c r="O38" i="21"/>
  <c r="K34" i="21"/>
  <c r="V23" i="15"/>
  <c r="AK23" i="15"/>
  <c r="AJ23" i="15"/>
  <c r="AI23" i="15"/>
  <c r="AH23" i="15"/>
  <c r="AF23" i="15"/>
  <c r="AG23" i="15"/>
  <c r="AE23" i="15"/>
  <c r="AD23" i="15"/>
  <c r="AC23" i="15"/>
  <c r="Z23" i="15"/>
  <c r="Y23" i="15"/>
  <c r="X23" i="15"/>
  <c r="W23" i="15"/>
  <c r="AB23" i="15"/>
  <c r="AA23" i="15"/>
  <c r="J23" i="15"/>
  <c r="AK36" i="21"/>
  <c r="AJ36" i="21"/>
  <c r="AI36" i="21"/>
  <c r="J36" i="21"/>
  <c r="AG37" i="19"/>
  <c r="AB32" i="19"/>
  <c r="W27" i="19"/>
  <c r="R22" i="19"/>
  <c r="M17" i="19"/>
  <c r="AD34" i="19"/>
  <c r="Y29" i="19"/>
  <c r="T24" i="19"/>
  <c r="O19" i="19"/>
  <c r="AF36" i="19"/>
  <c r="AA31" i="19"/>
  <c r="V26" i="19"/>
  <c r="Q21" i="19"/>
  <c r="L16" i="19"/>
  <c r="AH38" i="19"/>
  <c r="X28" i="19"/>
  <c r="N18" i="19"/>
  <c r="U25" i="19"/>
  <c r="AE35" i="19"/>
  <c r="K15" i="19"/>
  <c r="AC33" i="19"/>
  <c r="S23" i="19"/>
  <c r="Z30" i="19"/>
  <c r="P20" i="19"/>
  <c r="AB35" i="17"/>
  <c r="AA34" i="17"/>
  <c r="U28" i="17"/>
  <c r="P23" i="17"/>
  <c r="K18" i="17"/>
  <c r="AE38" i="17"/>
  <c r="AD37" i="17"/>
  <c r="R25" i="17"/>
  <c r="Y32" i="17"/>
  <c r="T27" i="17"/>
  <c r="S26" i="17"/>
  <c r="Z33" i="17"/>
  <c r="V29" i="17"/>
  <c r="Q24" i="17"/>
  <c r="O22" i="17"/>
  <c r="M20" i="17"/>
  <c r="AC36" i="17"/>
  <c r="X31" i="17"/>
  <c r="L19" i="17"/>
  <c r="W30" i="17"/>
  <c r="N21" i="17"/>
  <c r="AE33" i="20"/>
  <c r="Z28" i="20"/>
  <c r="U23" i="20"/>
  <c r="P18" i="20"/>
  <c r="AJ38" i="20"/>
  <c r="W25" i="20"/>
  <c r="AB30" i="20"/>
  <c r="L14" i="20"/>
  <c r="AA29" i="20"/>
  <c r="AH36" i="20"/>
  <c r="X26" i="20"/>
  <c r="AF34" i="20"/>
  <c r="AC31" i="20"/>
  <c r="T22" i="20"/>
  <c r="O17" i="20"/>
  <c r="S21" i="20"/>
  <c r="Q19" i="20"/>
  <c r="M15" i="20"/>
  <c r="AI37" i="20"/>
  <c r="K13" i="20"/>
  <c r="Y27" i="20"/>
  <c r="R20" i="20"/>
  <c r="AD32" i="20"/>
  <c r="V24" i="20"/>
  <c r="AG35" i="20"/>
  <c r="N16" i="20"/>
  <c r="T14" i="16"/>
  <c r="S14" i="16"/>
  <c r="AI14" i="16"/>
  <c r="O14" i="16"/>
  <c r="AF14" i="16"/>
  <c r="AD14" i="16"/>
  <c r="AK14" i="16"/>
  <c r="AJ14" i="16"/>
  <c r="AH14" i="16"/>
  <c r="AG14" i="16"/>
  <c r="AE14" i="16"/>
  <c r="AA14" i="16"/>
  <c r="Z14" i="16"/>
  <c r="Y14" i="16"/>
  <c r="X14" i="16"/>
  <c r="W14" i="16"/>
  <c r="AC14" i="16"/>
  <c r="AB14" i="16"/>
  <c r="U14" i="16"/>
  <c r="R14" i="16"/>
  <c r="V14" i="16"/>
  <c r="Q14" i="16"/>
  <c r="P14" i="16"/>
  <c r="N14" i="16"/>
  <c r="M14" i="16"/>
  <c r="J14" i="16"/>
  <c r="AG29" i="9"/>
  <c r="AD29" i="9"/>
  <c r="AK29" i="9"/>
  <c r="AJ29" i="9"/>
  <c r="AI29" i="9"/>
  <c r="AH29" i="9"/>
  <c r="AF29" i="9"/>
  <c r="AC29" i="9"/>
  <c r="AE29" i="9"/>
  <c r="AB29" i="9"/>
  <c r="J29" i="9"/>
  <c r="K33" i="20"/>
  <c r="N36" i="20"/>
  <c r="M35" i="20"/>
  <c r="O37" i="20"/>
  <c r="P38" i="20"/>
  <c r="L34" i="20"/>
  <c r="W18" i="13"/>
  <c r="Z18" i="13"/>
  <c r="X18" i="13"/>
  <c r="V18" i="13"/>
  <c r="U18" i="13"/>
  <c r="S18" i="13"/>
  <c r="R18" i="13"/>
  <c r="AK18" i="13"/>
  <c r="AJ18" i="13"/>
  <c r="AI18" i="13"/>
  <c r="AH18" i="13"/>
  <c r="AG18" i="13"/>
  <c r="AF18" i="13"/>
  <c r="AE18" i="13"/>
  <c r="AD18" i="13"/>
  <c r="AC18" i="13"/>
  <c r="AA18" i="13"/>
  <c r="AB18" i="13"/>
  <c r="Y18" i="13"/>
  <c r="T18" i="13"/>
  <c r="Q18" i="13"/>
  <c r="J18" i="13"/>
  <c r="N35" i="20"/>
  <c r="P37" i="20"/>
  <c r="K32" i="20"/>
  <c r="Q38" i="20"/>
  <c r="O36" i="20"/>
  <c r="M34" i="20"/>
  <c r="L33" i="20"/>
  <c r="AC22" i="15"/>
  <c r="AB22" i="15"/>
  <c r="AA22" i="15"/>
  <c r="Y22" i="15"/>
  <c r="X22" i="15"/>
  <c r="W22" i="15"/>
  <c r="V22" i="15"/>
  <c r="U22" i="15"/>
  <c r="AE22" i="15"/>
  <c r="AD22" i="15"/>
  <c r="Z22" i="15"/>
  <c r="AK22" i="15"/>
  <c r="AJ22" i="15"/>
  <c r="AH22" i="15"/>
  <c r="AG22" i="15"/>
  <c r="AI22" i="15"/>
  <c r="AF22" i="15"/>
  <c r="J22" i="15"/>
  <c r="AG19" i="21"/>
  <c r="U19" i="21"/>
  <c r="T19" i="21"/>
  <c r="S19" i="21"/>
  <c r="R19" i="21"/>
  <c r="AK19" i="21"/>
  <c r="AJ19" i="21"/>
  <c r="AI19" i="21"/>
  <c r="AH19" i="21"/>
  <c r="AE19" i="21"/>
  <c r="AF19" i="21"/>
  <c r="AD19" i="21"/>
  <c r="AC19" i="21"/>
  <c r="AB19" i="21"/>
  <c r="AA19" i="21"/>
  <c r="Z19" i="21"/>
  <c r="Y19" i="21"/>
  <c r="X19" i="21"/>
  <c r="W19" i="21"/>
  <c r="J19" i="21"/>
  <c r="V19" i="21"/>
  <c r="K36" i="15"/>
  <c r="M38" i="15"/>
  <c r="L37" i="15"/>
  <c r="AE25" i="21"/>
  <c r="AB25" i="21"/>
  <c r="AC25" i="21"/>
  <c r="AA25" i="21"/>
  <c r="Z25" i="21"/>
  <c r="Y25" i="21"/>
  <c r="X25" i="21"/>
  <c r="AK25" i="21"/>
  <c r="AJ25" i="21"/>
  <c r="AI25" i="21"/>
  <c r="AH25" i="21"/>
  <c r="AG25" i="21"/>
  <c r="AF25" i="21"/>
  <c r="AD25" i="21"/>
  <c r="J25" i="21"/>
  <c r="R34" i="16"/>
  <c r="M29" i="16"/>
  <c r="V38" i="16"/>
  <c r="Q33" i="16"/>
  <c r="L28" i="16"/>
  <c r="P32" i="16"/>
  <c r="K27" i="16"/>
  <c r="S35" i="16"/>
  <c r="T36" i="16"/>
  <c r="O31" i="16"/>
  <c r="N30" i="16"/>
  <c r="U37" i="16"/>
  <c r="W17" i="18"/>
  <c r="V17" i="18"/>
  <c r="T17" i="18"/>
  <c r="AI17" i="18"/>
  <c r="AH17" i="18"/>
  <c r="AG17" i="18"/>
  <c r="AF17" i="18"/>
  <c r="AE17" i="18"/>
  <c r="AB17" i="18"/>
  <c r="Z17" i="18"/>
  <c r="Y17" i="18"/>
  <c r="Q17" i="18"/>
  <c r="P17" i="18"/>
  <c r="AK17" i="18"/>
  <c r="AJ17" i="18"/>
  <c r="AD17" i="18"/>
  <c r="AC17" i="18"/>
  <c r="AA17" i="18"/>
  <c r="X17" i="18"/>
  <c r="S17" i="18"/>
  <c r="U17" i="18"/>
  <c r="R17" i="18"/>
  <c r="J17" i="18"/>
  <c r="AK37" i="16"/>
  <c r="AJ37" i="16"/>
  <c r="J37" i="16"/>
  <c r="J74" i="16" s="1"/>
  <c r="AA21" i="19"/>
  <c r="Z21" i="19"/>
  <c r="Y21" i="19"/>
  <c r="X21" i="19"/>
  <c r="W21" i="19"/>
  <c r="V21" i="19"/>
  <c r="U21" i="19"/>
  <c r="T21" i="19"/>
  <c r="AK21" i="19"/>
  <c r="J21" i="19"/>
  <c r="AJ21" i="19"/>
  <c r="AI21" i="19"/>
  <c r="AH21" i="19"/>
  <c r="AG21" i="19"/>
  <c r="AF21" i="19"/>
  <c r="AE21" i="19"/>
  <c r="AC21" i="19"/>
  <c r="AB21" i="19"/>
  <c r="AD21" i="19"/>
  <c r="AK33" i="20"/>
  <c r="AH33" i="20"/>
  <c r="AG33" i="20"/>
  <c r="AF33" i="20"/>
  <c r="AJ33" i="20"/>
  <c r="AI33" i="20"/>
  <c r="J33" i="20"/>
  <c r="W37" i="14"/>
  <c r="R32" i="14"/>
  <c r="M27" i="14"/>
  <c r="T34" i="14"/>
  <c r="O29" i="14"/>
  <c r="V36" i="14"/>
  <c r="L26" i="14"/>
  <c r="K25" i="14"/>
  <c r="S33" i="14"/>
  <c r="X38" i="14"/>
  <c r="N28" i="14"/>
  <c r="U35" i="14"/>
  <c r="Q31" i="14"/>
  <c r="P30" i="14"/>
  <c r="AB23" i="20"/>
  <c r="AA23" i="20"/>
  <c r="AE23" i="20"/>
  <c r="AD23" i="20"/>
  <c r="AC23" i="20"/>
  <c r="Z23" i="20"/>
  <c r="W23" i="20"/>
  <c r="AK23" i="20"/>
  <c r="AI23" i="20"/>
  <c r="AH23" i="20"/>
  <c r="AF23" i="20"/>
  <c r="Y23" i="20"/>
  <c r="AJ23" i="20"/>
  <c r="AG23" i="20"/>
  <c r="X23" i="20"/>
  <c r="V23" i="20"/>
  <c r="J23" i="20"/>
  <c r="AG30" i="14"/>
  <c r="AF30" i="14"/>
  <c r="AE30" i="14"/>
  <c r="AD30" i="14"/>
  <c r="AC30" i="14"/>
  <c r="AK30" i="14"/>
  <c r="AJ30" i="14"/>
  <c r="AI30" i="14"/>
  <c r="AH30" i="14"/>
  <c r="J30" i="14"/>
  <c r="Q37" i="16"/>
  <c r="L32" i="16"/>
  <c r="P36" i="16"/>
  <c r="K31" i="16"/>
  <c r="R38" i="16"/>
  <c r="M33" i="16"/>
  <c r="N34" i="16"/>
  <c r="O35" i="16"/>
  <c r="AA37" i="23"/>
  <c r="AA74" i="23" s="1"/>
  <c r="V32" i="23"/>
  <c r="V69" i="23" s="1"/>
  <c r="Q27" i="23"/>
  <c r="Q64" i="23" s="1"/>
  <c r="L22" i="23"/>
  <c r="L59" i="23" s="1"/>
  <c r="X34" i="23"/>
  <c r="X71" i="23" s="1"/>
  <c r="S29" i="23"/>
  <c r="S66" i="23" s="1"/>
  <c r="N24" i="23"/>
  <c r="N61" i="23" s="1"/>
  <c r="U31" i="23"/>
  <c r="U68" i="23" s="1"/>
  <c r="K21" i="23"/>
  <c r="K58" i="23" s="1"/>
  <c r="AB38" i="23"/>
  <c r="AB75" i="23" s="1"/>
  <c r="R28" i="23"/>
  <c r="R65" i="23" s="1"/>
  <c r="O25" i="23"/>
  <c r="O62" i="23" s="1"/>
  <c r="Y35" i="23"/>
  <c r="Y72" i="23" s="1"/>
  <c r="Z36" i="23"/>
  <c r="Z73" i="23" s="1"/>
  <c r="P26" i="23"/>
  <c r="P63" i="23" s="1"/>
  <c r="W33" i="23"/>
  <c r="W70" i="23" s="1"/>
  <c r="M23" i="23"/>
  <c r="M60" i="23" s="1"/>
  <c r="T30" i="23"/>
  <c r="T67" i="23" s="1"/>
  <c r="O34" i="17"/>
  <c r="S38" i="17"/>
  <c r="N33" i="17"/>
  <c r="R37" i="17"/>
  <c r="M32" i="17"/>
  <c r="Q36" i="17"/>
  <c r="P35" i="17"/>
  <c r="K30" i="17"/>
  <c r="L31" i="17"/>
  <c r="AK26" i="15"/>
  <c r="AJ26" i="15"/>
  <c r="AI26" i="15"/>
  <c r="AH26" i="15"/>
  <c r="AG26" i="15"/>
  <c r="AE26" i="15"/>
  <c r="AB26" i="15"/>
  <c r="AA26" i="15"/>
  <c r="Z26" i="15"/>
  <c r="Y26" i="15"/>
  <c r="AF26" i="15"/>
  <c r="AD26" i="15"/>
  <c r="AC26" i="15"/>
  <c r="J26" i="15"/>
  <c r="AK29" i="13"/>
  <c r="AI29" i="13"/>
  <c r="AH29" i="13"/>
  <c r="AJ29" i="13"/>
  <c r="AG29" i="13"/>
  <c r="AF29" i="13"/>
  <c r="AE29" i="13"/>
  <c r="AD29" i="13"/>
  <c r="AC29" i="13"/>
  <c r="AB29" i="13"/>
  <c r="J29" i="13"/>
  <c r="AA26" i="20"/>
  <c r="Z26" i="20"/>
  <c r="AJ26" i="20"/>
  <c r="AI26" i="20"/>
  <c r="AF26" i="20"/>
  <c r="AE26" i="20"/>
  <c r="AD26" i="20"/>
  <c r="AC26" i="20"/>
  <c r="AB26" i="20"/>
  <c r="Y26" i="20"/>
  <c r="AK26" i="20"/>
  <c r="AH26" i="20"/>
  <c r="AG26" i="20"/>
  <c r="J26" i="20"/>
  <c r="Q35" i="14"/>
  <c r="L30" i="14"/>
  <c r="S37" i="14"/>
  <c r="N32" i="14"/>
  <c r="P34" i="14"/>
  <c r="M31" i="14"/>
  <c r="R36" i="14"/>
  <c r="O33" i="14"/>
  <c r="T38" i="14"/>
  <c r="K29" i="14"/>
  <c r="V21" i="20"/>
  <c r="U21" i="20"/>
  <c r="AI21" i="20"/>
  <c r="AK21" i="20"/>
  <c r="AJ21" i="20"/>
  <c r="AG21" i="20"/>
  <c r="AD21" i="20"/>
  <c r="Z21" i="20"/>
  <c r="AF21" i="20"/>
  <c r="AE21" i="20"/>
  <c r="AC21" i="20"/>
  <c r="AB21" i="20"/>
  <c r="AA21" i="20"/>
  <c r="Y21" i="20"/>
  <c r="W21" i="20"/>
  <c r="T21" i="20"/>
  <c r="X21" i="20"/>
  <c r="AH21" i="20"/>
  <c r="J21" i="20"/>
  <c r="Y32" i="20"/>
  <c r="T27" i="20"/>
  <c r="O22" i="20"/>
  <c r="AD37" i="20"/>
  <c r="AA34" i="20"/>
  <c r="Z33" i="20"/>
  <c r="S26" i="20"/>
  <c r="X31" i="20"/>
  <c r="W30" i="20"/>
  <c r="AB35" i="20"/>
  <c r="V29" i="20"/>
  <c r="Q24" i="20"/>
  <c r="R25" i="20"/>
  <c r="AE38" i="20"/>
  <c r="M20" i="20"/>
  <c r="L19" i="20"/>
  <c r="N21" i="20"/>
  <c r="U28" i="20"/>
  <c r="P23" i="20"/>
  <c r="AC36" i="20"/>
  <c r="K18" i="20"/>
  <c r="AK37" i="23"/>
  <c r="AK74" i="23" s="1"/>
  <c r="AJ37" i="23"/>
  <c r="AJ74" i="23" s="1"/>
  <c r="J37" i="23"/>
  <c r="J74" i="23" s="1"/>
  <c r="J12" i="23"/>
  <c r="Q37" i="9"/>
  <c r="L32" i="9"/>
  <c r="K31" i="9"/>
  <c r="R38" i="9"/>
  <c r="P36" i="9"/>
  <c r="N34" i="9"/>
  <c r="O35" i="9"/>
  <c r="M33" i="9"/>
  <c r="Z38" i="19"/>
  <c r="U33" i="19"/>
  <c r="P28" i="19"/>
  <c r="K23" i="19"/>
  <c r="W35" i="19"/>
  <c r="R30" i="19"/>
  <c r="M25" i="19"/>
  <c r="Y37" i="19"/>
  <c r="T32" i="19"/>
  <c r="O27" i="19"/>
  <c r="V34" i="19"/>
  <c r="L24" i="19"/>
  <c r="S31" i="19"/>
  <c r="Q29" i="19"/>
  <c r="X36" i="19"/>
  <c r="N26" i="19"/>
  <c r="O36" i="23"/>
  <c r="O73" i="23" s="1"/>
  <c r="Q38" i="23"/>
  <c r="Q75" i="23" s="1"/>
  <c r="L33" i="23"/>
  <c r="L70" i="23" s="1"/>
  <c r="N35" i="23"/>
  <c r="N72" i="23" s="1"/>
  <c r="P37" i="23"/>
  <c r="P74" i="23" s="1"/>
  <c r="M34" i="23"/>
  <c r="M71" i="23" s="1"/>
  <c r="K32" i="23"/>
  <c r="K69" i="23" s="1"/>
  <c r="AE37" i="20"/>
  <c r="AD36" i="20"/>
  <c r="Y31" i="20"/>
  <c r="T26" i="20"/>
  <c r="O21" i="20"/>
  <c r="Z32" i="20"/>
  <c r="AF38" i="20"/>
  <c r="N20" i="20"/>
  <c r="L18" i="20"/>
  <c r="S25" i="20"/>
  <c r="AA33" i="20"/>
  <c r="X30" i="20"/>
  <c r="M19" i="20"/>
  <c r="AB34" i="20"/>
  <c r="V28" i="20"/>
  <c r="K17" i="20"/>
  <c r="Q23" i="20"/>
  <c r="U27" i="20"/>
  <c r="P22" i="20"/>
  <c r="W29" i="20"/>
  <c r="AC35" i="20"/>
  <c r="R24" i="20"/>
  <c r="R36" i="9"/>
  <c r="M31" i="9"/>
  <c r="L30" i="9"/>
  <c r="T38" i="9"/>
  <c r="K29" i="9"/>
  <c r="S37" i="9"/>
  <c r="Q35" i="9"/>
  <c r="P34" i="9"/>
  <c r="N32" i="9"/>
  <c r="O33" i="9"/>
  <c r="Y23" i="21"/>
  <c r="AK23" i="21"/>
  <c r="AJ23" i="21"/>
  <c r="AI23" i="21"/>
  <c r="AH23" i="21"/>
  <c r="AG23" i="21"/>
  <c r="AF23" i="21"/>
  <c r="AE23" i="21"/>
  <c r="AC23" i="21"/>
  <c r="AD23" i="21"/>
  <c r="AB23" i="21"/>
  <c r="AA23" i="21"/>
  <c r="Z23" i="21"/>
  <c r="X23" i="21"/>
  <c r="W23" i="21"/>
  <c r="V23" i="21"/>
  <c r="J23" i="21"/>
  <c r="AK30" i="23"/>
  <c r="AK67" i="23" s="1"/>
  <c r="AJ30" i="23"/>
  <c r="AJ67" i="23" s="1"/>
  <c r="AI30" i="23"/>
  <c r="AI67" i="23" s="1"/>
  <c r="AH30" i="23"/>
  <c r="AH67" i="23" s="1"/>
  <c r="AG30" i="23"/>
  <c r="AG67" i="23" s="1"/>
  <c r="AF30" i="23"/>
  <c r="AF67" i="23" s="1"/>
  <c r="AE30" i="23"/>
  <c r="AE67" i="23" s="1"/>
  <c r="AC30" i="23"/>
  <c r="AC67" i="23" s="1"/>
  <c r="AD30" i="23"/>
  <c r="AD67" i="23" s="1"/>
  <c r="J30" i="23"/>
  <c r="J67" i="23" s="1"/>
  <c r="AD14" i="23"/>
  <c r="AD51" i="23" s="1"/>
  <c r="AC14" i="23"/>
  <c r="AC51" i="23" s="1"/>
  <c r="AB14" i="23"/>
  <c r="AB51" i="23" s="1"/>
  <c r="AA14" i="23"/>
  <c r="AA51" i="23" s="1"/>
  <c r="Z14" i="23"/>
  <c r="Z51" i="23" s="1"/>
  <c r="Y14" i="23"/>
  <c r="Y51" i="23" s="1"/>
  <c r="X14" i="23"/>
  <c r="X51" i="23" s="1"/>
  <c r="W14" i="23"/>
  <c r="W51" i="23" s="1"/>
  <c r="U14" i="23"/>
  <c r="U51" i="23" s="1"/>
  <c r="M14" i="23"/>
  <c r="M51" i="23" s="1"/>
  <c r="J14" i="23"/>
  <c r="J51" i="23" s="1"/>
  <c r="AK14" i="23"/>
  <c r="AK51" i="23" s="1"/>
  <c r="AJ14" i="23"/>
  <c r="AJ51" i="23" s="1"/>
  <c r="AI14" i="23"/>
  <c r="AI51" i="23" s="1"/>
  <c r="AH14" i="23"/>
  <c r="AH51" i="23" s="1"/>
  <c r="AG14" i="23"/>
  <c r="AG51" i="23" s="1"/>
  <c r="AF14" i="23"/>
  <c r="AF51" i="23" s="1"/>
  <c r="AE14" i="23"/>
  <c r="AE51" i="23" s="1"/>
  <c r="V14" i="23"/>
  <c r="V51" i="23" s="1"/>
  <c r="Q14" i="23"/>
  <c r="Q51" i="23" s="1"/>
  <c r="S14" i="23"/>
  <c r="S51" i="23" s="1"/>
  <c r="R14" i="23"/>
  <c r="R51" i="23" s="1"/>
  <c r="T14" i="23"/>
  <c r="T51" i="23" s="1"/>
  <c r="P14" i="23"/>
  <c r="P51" i="23" s="1"/>
  <c r="N14" i="23"/>
  <c r="N51" i="23" s="1"/>
  <c r="O14" i="23"/>
  <c r="O51" i="23" s="1"/>
  <c r="AF33" i="14"/>
  <c r="AJ33" i="14"/>
  <c r="AI33" i="14"/>
  <c r="AH33" i="14"/>
  <c r="AG33" i="14"/>
  <c r="J33" i="14"/>
  <c r="AK33" i="14"/>
  <c r="L38" i="15"/>
  <c r="K37" i="15"/>
  <c r="AK38" i="14"/>
  <c r="J38" i="14"/>
  <c r="J75" i="14" s="1"/>
  <c r="AJ29" i="23"/>
  <c r="AJ66" i="23" s="1"/>
  <c r="AK29" i="23"/>
  <c r="AK66" i="23" s="1"/>
  <c r="AI29" i="23"/>
  <c r="AI66" i="23" s="1"/>
  <c r="AH29" i="23"/>
  <c r="AH66" i="23" s="1"/>
  <c r="AG29" i="23"/>
  <c r="AG66" i="23" s="1"/>
  <c r="AF29" i="23"/>
  <c r="AF66" i="23" s="1"/>
  <c r="AE29" i="23"/>
  <c r="AE66" i="23" s="1"/>
  <c r="J29" i="23"/>
  <c r="J66" i="23" s="1"/>
  <c r="AD29" i="23"/>
  <c r="AD66" i="23" s="1"/>
  <c r="AC29" i="23"/>
  <c r="AC66" i="23" s="1"/>
  <c r="AB29" i="23"/>
  <c r="AB66" i="23" s="1"/>
  <c r="N36" i="22"/>
  <c r="P38" i="22"/>
  <c r="K33" i="22"/>
  <c r="M35" i="22"/>
  <c r="O37" i="22"/>
  <c r="L34" i="22"/>
  <c r="AK35" i="20"/>
  <c r="AH35" i="20"/>
  <c r="AJ35" i="20"/>
  <c r="AI35" i="20"/>
  <c r="J35" i="20"/>
  <c r="J72" i="20" s="1"/>
  <c r="Y22" i="14"/>
  <c r="W22" i="14"/>
  <c r="V22" i="14"/>
  <c r="U22" i="14"/>
  <c r="AK22" i="14"/>
  <c r="AJ22" i="14"/>
  <c r="AI22" i="14"/>
  <c r="AH22" i="14"/>
  <c r="AG22" i="14"/>
  <c r="AF22" i="14"/>
  <c r="AB22" i="14"/>
  <c r="AA22" i="14"/>
  <c r="Z22" i="14"/>
  <c r="X22" i="14"/>
  <c r="J22" i="14"/>
  <c r="AD22" i="14"/>
  <c r="AC22" i="14"/>
  <c r="AE22" i="14"/>
  <c r="AD17" i="20"/>
  <c r="AC17" i="20"/>
  <c r="W17" i="20"/>
  <c r="X17" i="20"/>
  <c r="P17" i="20"/>
  <c r="AE17" i="20"/>
  <c r="AB17" i="20"/>
  <c r="AA17" i="20"/>
  <c r="Z17" i="20"/>
  <c r="Y17" i="20"/>
  <c r="V17" i="20"/>
  <c r="T17" i="20"/>
  <c r="S17" i="20"/>
  <c r="Q17" i="20"/>
  <c r="U17" i="20"/>
  <c r="R17" i="20"/>
  <c r="AK17" i="20"/>
  <c r="AJ17" i="20"/>
  <c r="AH17" i="20"/>
  <c r="AG17" i="20"/>
  <c r="AI17" i="20"/>
  <c r="J17" i="20"/>
  <c r="AF17" i="20"/>
  <c r="AB25" i="15"/>
  <c r="AA25" i="15"/>
  <c r="Z25" i="15"/>
  <c r="X25" i="15"/>
  <c r="AK25" i="15"/>
  <c r="AJ25" i="15"/>
  <c r="AI25" i="15"/>
  <c r="AH25" i="15"/>
  <c r="AG25" i="15"/>
  <c r="AF25" i="15"/>
  <c r="AE25" i="15"/>
  <c r="AC25" i="15"/>
  <c r="Y25" i="15"/>
  <c r="AD25" i="15"/>
  <c r="J25" i="15"/>
  <c r="AK30" i="19"/>
  <c r="AJ30" i="19"/>
  <c r="AH30" i="19"/>
  <c r="AI30" i="19"/>
  <c r="AG30" i="19"/>
  <c r="AF30" i="19"/>
  <c r="AE30" i="19"/>
  <c r="AD30" i="19"/>
  <c r="AC30" i="19"/>
  <c r="J30" i="19"/>
  <c r="AA35" i="17"/>
  <c r="Z34" i="17"/>
  <c r="T28" i="17"/>
  <c r="O23" i="17"/>
  <c r="AD38" i="17"/>
  <c r="X32" i="17"/>
  <c r="S27" i="17"/>
  <c r="N22" i="17"/>
  <c r="W31" i="17"/>
  <c r="P24" i="17"/>
  <c r="M21" i="17"/>
  <c r="AC37" i="17"/>
  <c r="Q25" i="17"/>
  <c r="Y33" i="17"/>
  <c r="U29" i="17"/>
  <c r="K19" i="17"/>
  <c r="AB36" i="17"/>
  <c r="V30" i="17"/>
  <c r="R26" i="17"/>
  <c r="L20" i="17"/>
  <c r="AK35" i="15"/>
  <c r="AJ35" i="15"/>
  <c r="AH35" i="15"/>
  <c r="AI35" i="15"/>
  <c r="J35" i="15"/>
  <c r="J72" i="15" s="1"/>
  <c r="AA17" i="21"/>
  <c r="AG17" i="21"/>
  <c r="AF17" i="21"/>
  <c r="AE17" i="21"/>
  <c r="AD17" i="21"/>
  <c r="AC17" i="21"/>
  <c r="AB17" i="21"/>
  <c r="Z17" i="21"/>
  <c r="Y17" i="21"/>
  <c r="X17" i="21"/>
  <c r="V17" i="21"/>
  <c r="W17" i="21"/>
  <c r="U17" i="21"/>
  <c r="T17" i="21"/>
  <c r="S17" i="21"/>
  <c r="R17" i="21"/>
  <c r="Q17" i="21"/>
  <c r="AK17" i="21"/>
  <c r="AJ17" i="21"/>
  <c r="AI17" i="21"/>
  <c r="AH17" i="21"/>
  <c r="P17" i="21"/>
  <c r="J17" i="21"/>
  <c r="AD21" i="21"/>
  <c r="AC21" i="21"/>
  <c r="AB21" i="21"/>
  <c r="AA21" i="21"/>
  <c r="Z21" i="21"/>
  <c r="Y21" i="21"/>
  <c r="X21" i="21"/>
  <c r="W21" i="21"/>
  <c r="V21" i="21"/>
  <c r="T21" i="21"/>
  <c r="AK21" i="21"/>
  <c r="AJ21" i="21"/>
  <c r="AI21" i="21"/>
  <c r="AG21" i="21"/>
  <c r="AF21" i="21"/>
  <c r="U21" i="21"/>
  <c r="AH21" i="21"/>
  <c r="AE21" i="21"/>
  <c r="J21" i="21"/>
  <c r="P34" i="13"/>
  <c r="M31" i="13"/>
  <c r="S37" i="13"/>
  <c r="O33" i="13"/>
  <c r="L30" i="13"/>
  <c r="R36" i="13"/>
  <c r="N32" i="13"/>
  <c r="K29" i="13"/>
  <c r="Q35" i="13"/>
  <c r="T38" i="13"/>
  <c r="AF22" i="22"/>
  <c r="AE22" i="22"/>
  <c r="AD22" i="22"/>
  <c r="AC22" i="22"/>
  <c r="AB22" i="22"/>
  <c r="Y22" i="22"/>
  <c r="V22" i="22"/>
  <c r="U22" i="22"/>
  <c r="AK22" i="22"/>
  <c r="AJ22" i="22"/>
  <c r="AH22" i="22"/>
  <c r="AI22" i="22"/>
  <c r="AG22" i="22"/>
  <c r="J22" i="22"/>
  <c r="AA22" i="22"/>
  <c r="Z22" i="22"/>
  <c r="X22" i="22"/>
  <c r="W22" i="22"/>
  <c r="Q37" i="15"/>
  <c r="L32" i="15"/>
  <c r="M33" i="15"/>
  <c r="N34" i="15"/>
  <c r="R38" i="15"/>
  <c r="O35" i="15"/>
  <c r="P36" i="15"/>
  <c r="K31" i="15"/>
  <c r="N37" i="19"/>
  <c r="K34" i="19"/>
  <c r="M36" i="19"/>
  <c r="O38" i="19"/>
  <c r="L35" i="19"/>
  <c r="AF13" i="15"/>
  <c r="L13" i="15"/>
  <c r="AE13" i="15"/>
  <c r="AD13" i="15"/>
  <c r="AB13" i="15"/>
  <c r="AA13" i="15"/>
  <c r="Z13" i="15"/>
  <c r="Y13" i="15"/>
  <c r="X13" i="15"/>
  <c r="V13" i="15"/>
  <c r="Q13" i="15"/>
  <c r="P13" i="15"/>
  <c r="O13" i="15"/>
  <c r="N13" i="15"/>
  <c r="M13" i="15"/>
  <c r="AK13" i="15"/>
  <c r="AJ13" i="15"/>
  <c r="AI13" i="15"/>
  <c r="AH13" i="15"/>
  <c r="AG13" i="15"/>
  <c r="AC13" i="15"/>
  <c r="W13" i="15"/>
  <c r="T13" i="15"/>
  <c r="S13" i="15"/>
  <c r="U13" i="15"/>
  <c r="R13" i="15"/>
  <c r="J13" i="15"/>
  <c r="J50" i="15" s="1"/>
  <c r="AI32" i="20"/>
  <c r="AK32" i="20"/>
  <c r="AJ32" i="20"/>
  <c r="AH32" i="20"/>
  <c r="AG32" i="20"/>
  <c r="AF32" i="20"/>
  <c r="AE32" i="20"/>
  <c r="J32" i="20"/>
  <c r="AI34" i="9"/>
  <c r="J34" i="9"/>
  <c r="AK34" i="9"/>
  <c r="AJ34" i="9"/>
  <c r="AH34" i="9"/>
  <c r="AG34" i="9"/>
  <c r="Y23" i="22"/>
  <c r="X23" i="22"/>
  <c r="W23" i="22"/>
  <c r="V23" i="22"/>
  <c r="AA23" i="22"/>
  <c r="Z23" i="22"/>
  <c r="AC23" i="22"/>
  <c r="AB23" i="22"/>
  <c r="AK23" i="22"/>
  <c r="AJ23" i="22"/>
  <c r="AI23" i="22"/>
  <c r="AH23" i="22"/>
  <c r="AE23" i="22"/>
  <c r="AG23" i="22"/>
  <c r="AF23" i="22"/>
  <c r="AD23" i="22"/>
  <c r="J23" i="22"/>
  <c r="AI25" i="9"/>
  <c r="AH25" i="9"/>
  <c r="Y25" i="9"/>
  <c r="X25" i="9"/>
  <c r="AK25" i="9"/>
  <c r="AJ25" i="9"/>
  <c r="AG25" i="9"/>
  <c r="AF25" i="9"/>
  <c r="AE25" i="9"/>
  <c r="AD25" i="9"/>
  <c r="AC25" i="9"/>
  <c r="AB25" i="9"/>
  <c r="AA25" i="9"/>
  <c r="J25" i="9"/>
  <c r="Z25" i="9"/>
  <c r="M34" i="16"/>
  <c r="P37" i="16"/>
  <c r="Q38" i="16"/>
  <c r="L33" i="16"/>
  <c r="K32" i="16"/>
  <c r="O36" i="16"/>
  <c r="N35" i="16"/>
  <c r="AE36" i="22"/>
  <c r="Z31" i="22"/>
  <c r="U26" i="22"/>
  <c r="P21" i="22"/>
  <c r="AG38" i="22"/>
  <c r="AB33" i="22"/>
  <c r="W28" i="22"/>
  <c r="R23" i="22"/>
  <c r="AA32" i="22"/>
  <c r="O20" i="22"/>
  <c r="T25" i="22"/>
  <c r="M18" i="22"/>
  <c r="S24" i="22"/>
  <c r="AC34" i="22"/>
  <c r="X29" i="22"/>
  <c r="V27" i="22"/>
  <c r="AF37" i="22"/>
  <c r="Y30" i="22"/>
  <c r="K16" i="22"/>
  <c r="AD35" i="22"/>
  <c r="L17" i="22"/>
  <c r="Q22" i="22"/>
  <c r="N19" i="22"/>
  <c r="AB34" i="17"/>
  <c r="V28" i="17"/>
  <c r="Q23" i="17"/>
  <c r="L18" i="17"/>
  <c r="AA33" i="17"/>
  <c r="X30" i="17"/>
  <c r="S25" i="17"/>
  <c r="AF38" i="17"/>
  <c r="Z32" i="17"/>
  <c r="U27" i="17"/>
  <c r="P22" i="17"/>
  <c r="K17" i="17"/>
  <c r="AE37" i="17"/>
  <c r="AC35" i="17"/>
  <c r="W29" i="17"/>
  <c r="AD36" i="17"/>
  <c r="N20" i="17"/>
  <c r="Y31" i="17"/>
  <c r="M19" i="17"/>
  <c r="R24" i="17"/>
  <c r="O21" i="17"/>
  <c r="T26" i="17"/>
  <c r="AF18" i="16"/>
  <c r="AE18" i="16"/>
  <c r="AD18" i="16"/>
  <c r="AA18" i="16"/>
  <c r="X18" i="16"/>
  <c r="V18" i="16"/>
  <c r="AK18" i="16"/>
  <c r="AJ18" i="16"/>
  <c r="AI18" i="16"/>
  <c r="AH18" i="16"/>
  <c r="AB18" i="16"/>
  <c r="Z18" i="16"/>
  <c r="Y18" i="16"/>
  <c r="W18" i="16"/>
  <c r="U18" i="16"/>
  <c r="AG18" i="16"/>
  <c r="AC18" i="16"/>
  <c r="T18" i="16"/>
  <c r="R18" i="16"/>
  <c r="Q18" i="16"/>
  <c r="S18" i="16"/>
  <c r="J18" i="16"/>
  <c r="P36" i="23"/>
  <c r="P73" i="23" s="1"/>
  <c r="K31" i="23"/>
  <c r="K68" i="23" s="1"/>
  <c r="R38" i="23"/>
  <c r="R75" i="23" s="1"/>
  <c r="M33" i="23"/>
  <c r="M70" i="23" s="1"/>
  <c r="Q37" i="23"/>
  <c r="Q74" i="23" s="1"/>
  <c r="N34" i="23"/>
  <c r="N71" i="23" s="1"/>
  <c r="O35" i="23"/>
  <c r="O72" i="23" s="1"/>
  <c r="L32" i="23"/>
  <c r="L69" i="23" s="1"/>
  <c r="AK20" i="17"/>
  <c r="AJ20" i="17"/>
  <c r="AE20" i="17"/>
  <c r="AD20" i="17"/>
  <c r="AB20" i="17"/>
  <c r="AI20" i="17"/>
  <c r="AG20" i="17"/>
  <c r="AC20" i="17"/>
  <c r="AA20" i="17"/>
  <c r="Y20" i="17"/>
  <c r="X20" i="17"/>
  <c r="W20" i="17"/>
  <c r="V20" i="17"/>
  <c r="U20" i="17"/>
  <c r="T20" i="17"/>
  <c r="AH20" i="17"/>
  <c r="AF20" i="17"/>
  <c r="Z20" i="17"/>
  <c r="S20" i="17"/>
  <c r="J20" i="17"/>
  <c r="J57" i="17" s="1"/>
  <c r="AF32" i="9"/>
  <c r="AJ32" i="9"/>
  <c r="AI32" i="9"/>
  <c r="AH32" i="9"/>
  <c r="AG32" i="9"/>
  <c r="AE32" i="9"/>
  <c r="J32" i="9"/>
  <c r="AK32" i="9"/>
  <c r="AF31" i="22"/>
  <c r="AE31" i="22"/>
  <c r="AD31" i="22"/>
  <c r="J31" i="22"/>
  <c r="AK31" i="22"/>
  <c r="AJ31" i="22"/>
  <c r="AI31" i="22"/>
  <c r="AH31" i="22"/>
  <c r="AG31" i="22"/>
  <c r="AK33" i="13"/>
  <c r="AI33" i="13"/>
  <c r="AH33" i="13"/>
  <c r="AF33" i="13"/>
  <c r="AJ33" i="13"/>
  <c r="AG33" i="13"/>
  <c r="J33" i="13"/>
  <c r="L38" i="22"/>
  <c r="K37" i="22"/>
  <c r="V34" i="14"/>
  <c r="Q29" i="14"/>
  <c r="L24" i="14"/>
  <c r="X36" i="14"/>
  <c r="S31" i="14"/>
  <c r="N26" i="14"/>
  <c r="M25" i="14"/>
  <c r="T32" i="14"/>
  <c r="U33" i="14"/>
  <c r="K23" i="14"/>
  <c r="Y37" i="14"/>
  <c r="Z38" i="14"/>
  <c r="P28" i="14"/>
  <c r="O27" i="14"/>
  <c r="W35" i="14"/>
  <c r="R30" i="14"/>
  <c r="X32" i="20"/>
  <c r="S27" i="20"/>
  <c r="N22" i="20"/>
  <c r="AC37" i="20"/>
  <c r="AA35" i="20"/>
  <c r="Z34" i="20"/>
  <c r="M21" i="20"/>
  <c r="Y33" i="20"/>
  <c r="R26" i="20"/>
  <c r="W31" i="20"/>
  <c r="Q25" i="20"/>
  <c r="V30" i="20"/>
  <c r="U29" i="20"/>
  <c r="P24" i="20"/>
  <c r="AB36" i="20"/>
  <c r="AD38" i="20"/>
  <c r="K19" i="20"/>
  <c r="T28" i="20"/>
  <c r="O23" i="20"/>
  <c r="L20" i="20"/>
  <c r="AG30" i="15"/>
  <c r="AF30" i="15"/>
  <c r="AE30" i="15"/>
  <c r="AC30" i="15"/>
  <c r="AH30" i="15"/>
  <c r="AD30" i="15"/>
  <c r="AK30" i="15"/>
  <c r="AJ30" i="15"/>
  <c r="AI30" i="15"/>
  <c r="J30" i="15"/>
  <c r="N34" i="19"/>
  <c r="P36" i="19"/>
  <c r="K31" i="19"/>
  <c r="R38" i="19"/>
  <c r="M33" i="19"/>
  <c r="Q37" i="19"/>
  <c r="O35" i="19"/>
  <c r="L32" i="19"/>
  <c r="S17" i="17"/>
  <c r="R17" i="17"/>
  <c r="AK17" i="17"/>
  <c r="Q17" i="17"/>
  <c r="AF17" i="17"/>
  <c r="AE17" i="17"/>
  <c r="AJ17" i="17"/>
  <c r="AI17" i="17"/>
  <c r="AH17" i="17"/>
  <c r="AD17" i="17"/>
  <c r="AB17" i="17"/>
  <c r="AA17" i="17"/>
  <c r="Y17" i="17"/>
  <c r="X17" i="17"/>
  <c r="P17" i="17"/>
  <c r="AG17" i="17"/>
  <c r="AC17" i="17"/>
  <c r="Z17" i="17"/>
  <c r="W17" i="17"/>
  <c r="V17" i="17"/>
  <c r="U17" i="17"/>
  <c r="T17" i="17"/>
  <c r="J17" i="17"/>
  <c r="J54" i="17" s="1"/>
  <c r="AB25" i="14"/>
  <c r="AA25" i="14"/>
  <c r="Z25" i="14"/>
  <c r="Y25" i="14"/>
  <c r="X25" i="14"/>
  <c r="AK25" i="14"/>
  <c r="AJ25" i="14"/>
  <c r="AI25" i="14"/>
  <c r="AH25" i="14"/>
  <c r="AG25" i="14"/>
  <c r="AF25" i="14"/>
  <c r="AE25" i="14"/>
  <c r="AD25" i="14"/>
  <c r="AC25" i="14"/>
  <c r="J25" i="14"/>
  <c r="Y34" i="21"/>
  <c r="T29" i="21"/>
  <c r="AA36" i="21"/>
  <c r="V31" i="21"/>
  <c r="R27" i="21"/>
  <c r="N23" i="21"/>
  <c r="K20" i="21"/>
  <c r="X33" i="21"/>
  <c r="U30" i="21"/>
  <c r="Q26" i="21"/>
  <c r="W32" i="21"/>
  <c r="Z35" i="21"/>
  <c r="M22" i="21"/>
  <c r="P25" i="21"/>
  <c r="AC38" i="21"/>
  <c r="S28" i="21"/>
  <c r="O24" i="21"/>
  <c r="L21" i="21"/>
  <c r="AB37" i="21"/>
  <c r="Y37" i="21"/>
  <c r="T32" i="21"/>
  <c r="X36" i="21"/>
  <c r="L24" i="21"/>
  <c r="O27" i="21"/>
  <c r="S31" i="21"/>
  <c r="K23" i="21"/>
  <c r="V34" i="21"/>
  <c r="R30" i="21"/>
  <c r="M25" i="21"/>
  <c r="Z38" i="21"/>
  <c r="U33" i="21"/>
  <c r="N26" i="21"/>
  <c r="P28" i="21"/>
  <c r="W35" i="21"/>
  <c r="Q29" i="21"/>
  <c r="K35" i="9"/>
  <c r="N38" i="9"/>
  <c r="L36" i="9"/>
  <c r="M37" i="9"/>
  <c r="AA37" i="22"/>
  <c r="V32" i="22"/>
  <c r="Q27" i="22"/>
  <c r="L22" i="22"/>
  <c r="X34" i="22"/>
  <c r="S29" i="22"/>
  <c r="N24" i="22"/>
  <c r="T30" i="22"/>
  <c r="U31" i="22"/>
  <c r="AB38" i="22"/>
  <c r="K21" i="22"/>
  <c r="W33" i="22"/>
  <c r="R28" i="22"/>
  <c r="M23" i="22"/>
  <c r="Z36" i="22"/>
  <c r="P26" i="22"/>
  <c r="Y35" i="22"/>
  <c r="O25" i="22"/>
  <c r="T37" i="13"/>
  <c r="P33" i="13"/>
  <c r="M30" i="13"/>
  <c r="S36" i="13"/>
  <c r="K28" i="13"/>
  <c r="O32" i="13"/>
  <c r="L29" i="13"/>
  <c r="R35" i="13"/>
  <c r="U38" i="13"/>
  <c r="Q34" i="13"/>
  <c r="N31" i="13"/>
  <c r="AK27" i="21"/>
  <c r="AH27" i="21"/>
  <c r="AJ27" i="21"/>
  <c r="AI27" i="21"/>
  <c r="AG27" i="21"/>
  <c r="AF27" i="21"/>
  <c r="AD27" i="21"/>
  <c r="AE27" i="21"/>
  <c r="AC27" i="21"/>
  <c r="AB27" i="21"/>
  <c r="AA27" i="21"/>
  <c r="Z27" i="21"/>
  <c r="J27" i="21"/>
  <c r="J11" i="16"/>
  <c r="J48" i="16" s="1"/>
  <c r="U11" i="16"/>
  <c r="T11" i="16"/>
  <c r="AG11" i="16"/>
  <c r="M11" i="16"/>
  <c r="AE11" i="16"/>
  <c r="P11" i="16"/>
  <c r="O11" i="16"/>
  <c r="N11" i="16"/>
  <c r="AK11" i="16"/>
  <c r="L11" i="16"/>
  <c r="AJ11" i="16"/>
  <c r="AF11" i="16"/>
  <c r="AD11" i="16"/>
  <c r="AC11" i="16"/>
  <c r="AB11" i="16"/>
  <c r="AA11" i="16"/>
  <c r="AH11" i="16"/>
  <c r="Z11" i="16"/>
  <c r="Y11" i="16"/>
  <c r="W11" i="16"/>
  <c r="S11" i="16"/>
  <c r="R11" i="16"/>
  <c r="X11" i="16"/>
  <c r="V11" i="16"/>
  <c r="AI11" i="16"/>
  <c r="Q11" i="16"/>
  <c r="N37" i="20"/>
  <c r="K34" i="20"/>
  <c r="M36" i="20"/>
  <c r="O38" i="20"/>
  <c r="L35" i="20"/>
  <c r="Z19" i="9"/>
  <c r="Y19" i="9"/>
  <c r="X19" i="9"/>
  <c r="W19" i="9"/>
  <c r="V19" i="9"/>
  <c r="U19" i="9"/>
  <c r="T19" i="9"/>
  <c r="S19" i="9"/>
  <c r="R19" i="9"/>
  <c r="AJ19" i="9"/>
  <c r="AK19" i="9"/>
  <c r="AI19" i="9"/>
  <c r="AH19" i="9"/>
  <c r="AG19" i="9"/>
  <c r="AF19" i="9"/>
  <c r="AE19" i="9"/>
  <c r="AB19" i="9"/>
  <c r="AD19" i="9"/>
  <c r="AC19" i="9"/>
  <c r="AA19" i="9"/>
  <c r="J19" i="9"/>
  <c r="U35" i="22"/>
  <c r="P30" i="22"/>
  <c r="K25" i="22"/>
  <c r="W37" i="22"/>
  <c r="R32" i="22"/>
  <c r="M27" i="22"/>
  <c r="Q31" i="22"/>
  <c r="X38" i="22"/>
  <c r="S33" i="22"/>
  <c r="N28" i="22"/>
  <c r="V36" i="22"/>
  <c r="L26" i="22"/>
  <c r="T34" i="22"/>
  <c r="O29" i="22"/>
  <c r="U36" i="9"/>
  <c r="P31" i="9"/>
  <c r="K26" i="9"/>
  <c r="W38" i="9"/>
  <c r="R33" i="9"/>
  <c r="M28" i="9"/>
  <c r="N29" i="9"/>
  <c r="V37" i="9"/>
  <c r="T35" i="9"/>
  <c r="L27" i="9"/>
  <c r="S34" i="9"/>
  <c r="Q32" i="9"/>
  <c r="O30" i="9"/>
  <c r="AK37" i="22"/>
  <c r="AJ37" i="22"/>
  <c r="J37" i="22"/>
  <c r="J74" i="22" s="1"/>
  <c r="AI24" i="15"/>
  <c r="AH24" i="15"/>
  <c r="AG24" i="15"/>
  <c r="AE24" i="15"/>
  <c r="AD24" i="15"/>
  <c r="AC24" i="15"/>
  <c r="AB24" i="15"/>
  <c r="AA24" i="15"/>
  <c r="Y24" i="15"/>
  <c r="AK24" i="15"/>
  <c r="AJ24" i="15"/>
  <c r="AF24" i="15"/>
  <c r="Z24" i="15"/>
  <c r="X24" i="15"/>
  <c r="W24" i="15"/>
  <c r="J24" i="15"/>
  <c r="AK37" i="19"/>
  <c r="J37" i="19"/>
  <c r="J74" i="19" s="1"/>
  <c r="AJ37" i="19"/>
  <c r="J36" i="22"/>
  <c r="J73" i="22" s="1"/>
  <c r="M36" i="22"/>
  <c r="L35" i="22"/>
  <c r="K34" i="22"/>
  <c r="O38" i="22"/>
  <c r="N37" i="22"/>
  <c r="AE25" i="22"/>
  <c r="AD25" i="22"/>
  <c r="AC25" i="22"/>
  <c r="AB25" i="22"/>
  <c r="AA25" i="22"/>
  <c r="X25" i="22"/>
  <c r="AG25" i="22"/>
  <c r="AF25" i="22"/>
  <c r="Z25" i="22"/>
  <c r="Y25" i="22"/>
  <c r="AK25" i="22"/>
  <c r="J25" i="22"/>
  <c r="AJ25" i="22"/>
  <c r="AI25" i="22"/>
  <c r="AH25" i="22"/>
  <c r="AI32" i="22"/>
  <c r="AG32" i="22"/>
  <c r="AF32" i="22"/>
  <c r="AK32" i="22"/>
  <c r="AJ32" i="22"/>
  <c r="AH32" i="22"/>
  <c r="AE32" i="22"/>
  <c r="J32" i="22"/>
  <c r="AJ27" i="13"/>
  <c r="AI27" i="13"/>
  <c r="AH27" i="13"/>
  <c r="AG27" i="13"/>
  <c r="AF27" i="13"/>
  <c r="AE27" i="13"/>
  <c r="AC27" i="13"/>
  <c r="AB27" i="13"/>
  <c r="Z27" i="13"/>
  <c r="AD27" i="13"/>
  <c r="AK27" i="13"/>
  <c r="AA27" i="13"/>
  <c r="J27" i="13"/>
  <c r="R34" i="9"/>
  <c r="M29" i="9"/>
  <c r="N30" i="9"/>
  <c r="V38" i="9"/>
  <c r="L28" i="9"/>
  <c r="U37" i="9"/>
  <c r="T36" i="9"/>
  <c r="S35" i="9"/>
  <c r="K27" i="9"/>
  <c r="P32" i="9"/>
  <c r="Q33" i="9"/>
  <c r="O31" i="9"/>
  <c r="AK35" i="22"/>
  <c r="AH35" i="22"/>
  <c r="AJ35" i="22"/>
  <c r="AI35" i="22"/>
  <c r="J35" i="22"/>
  <c r="J72" i="22" s="1"/>
  <c r="AJ21" i="15"/>
  <c r="AI21" i="15"/>
  <c r="AH21" i="15"/>
  <c r="AF21" i="15"/>
  <c r="AE21" i="15"/>
  <c r="AD21" i="15"/>
  <c r="AC21" i="15"/>
  <c r="AB21" i="15"/>
  <c r="Z21" i="15"/>
  <c r="T21" i="15"/>
  <c r="AK21" i="15"/>
  <c r="AG21" i="15"/>
  <c r="AA21" i="15"/>
  <c r="Y21" i="15"/>
  <c r="W21" i="15"/>
  <c r="V21" i="15"/>
  <c r="X21" i="15"/>
  <c r="U21" i="15"/>
  <c r="J21" i="15"/>
  <c r="K36" i="14"/>
  <c r="M38" i="14"/>
  <c r="L37" i="14"/>
  <c r="AF31" i="21"/>
  <c r="AE31" i="21"/>
  <c r="AD31" i="21"/>
  <c r="AK31" i="21"/>
  <c r="AI31" i="21"/>
  <c r="AH31" i="21"/>
  <c r="AJ31" i="21"/>
  <c r="AG31" i="21"/>
  <c r="J31" i="21"/>
  <c r="K36" i="23"/>
  <c r="K73" i="23" s="1"/>
  <c r="M38" i="23"/>
  <c r="M75" i="23" s="1"/>
  <c r="L37" i="23"/>
  <c r="L74" i="23" s="1"/>
  <c r="AD36" i="18"/>
  <c r="Y31" i="18"/>
  <c r="T26" i="18"/>
  <c r="O21" i="18"/>
  <c r="AF38" i="18"/>
  <c r="AA33" i="18"/>
  <c r="Z32" i="18"/>
  <c r="R24" i="18"/>
  <c r="Q23" i="18"/>
  <c r="K17" i="18"/>
  <c r="P22" i="18"/>
  <c r="AC35" i="18"/>
  <c r="V28" i="18"/>
  <c r="N20" i="18"/>
  <c r="W29" i="18"/>
  <c r="U27" i="18"/>
  <c r="L18" i="18"/>
  <c r="AE37" i="18"/>
  <c r="S25" i="18"/>
  <c r="M19" i="18"/>
  <c r="X30" i="18"/>
  <c r="AB34" i="18"/>
  <c r="O34" i="19"/>
  <c r="Q36" i="19"/>
  <c r="L31" i="19"/>
  <c r="N33" i="19"/>
  <c r="K30" i="19"/>
  <c r="R37" i="19"/>
  <c r="S38" i="19"/>
  <c r="P35" i="19"/>
  <c r="M32" i="19"/>
  <c r="T37" i="18"/>
  <c r="O32" i="18"/>
  <c r="Q34" i="18"/>
  <c r="L29" i="18"/>
  <c r="N31" i="18"/>
  <c r="M30" i="18"/>
  <c r="U38" i="18"/>
  <c r="K28" i="18"/>
  <c r="S36" i="18"/>
  <c r="P33" i="18"/>
  <c r="R35" i="18"/>
  <c r="AA28" i="14"/>
  <c r="AG28" i="14"/>
  <c r="AF28" i="14"/>
  <c r="AE28" i="14"/>
  <c r="AD28" i="14"/>
  <c r="AC28" i="14"/>
  <c r="AB28" i="14"/>
  <c r="AI28" i="14"/>
  <c r="AH28" i="14"/>
  <c r="J28" i="14"/>
  <c r="AK28" i="14"/>
  <c r="AJ28" i="14"/>
  <c r="AH16" i="21"/>
  <c r="R16" i="21"/>
  <c r="Q16" i="21"/>
  <c r="AK16" i="21"/>
  <c r="P16" i="21"/>
  <c r="AJ16" i="21"/>
  <c r="O16" i="21"/>
  <c r="AI16" i="21"/>
  <c r="AG16" i="21"/>
  <c r="AF16" i="21"/>
  <c r="AE16" i="21"/>
  <c r="AD16" i="21"/>
  <c r="AB16" i="21"/>
  <c r="AC16" i="21"/>
  <c r="AA16" i="21"/>
  <c r="J16" i="21"/>
  <c r="Z16" i="21"/>
  <c r="Y16" i="21"/>
  <c r="X16" i="21"/>
  <c r="W16" i="21"/>
  <c r="V16" i="21"/>
  <c r="U16" i="21"/>
  <c r="T16" i="21"/>
  <c r="S16" i="21"/>
  <c r="J24" i="9"/>
  <c r="AE36" i="14"/>
  <c r="Z31" i="14"/>
  <c r="U26" i="14"/>
  <c r="AG38" i="14"/>
  <c r="AB33" i="14"/>
  <c r="W28" i="14"/>
  <c r="R23" i="14"/>
  <c r="AF37" i="14"/>
  <c r="V27" i="14"/>
  <c r="L17" i="14"/>
  <c r="Q22" i="14"/>
  <c r="N19" i="14"/>
  <c r="AC34" i="14"/>
  <c r="Y30" i="14"/>
  <c r="X29" i="14"/>
  <c r="AD35" i="14"/>
  <c r="P21" i="14"/>
  <c r="K16" i="14"/>
  <c r="S24" i="14"/>
  <c r="O20" i="14"/>
  <c r="M18" i="14"/>
  <c r="AA32" i="14"/>
  <c r="T25" i="14"/>
  <c r="AJ38" i="18"/>
  <c r="AE33" i="18"/>
  <c r="Z28" i="18"/>
  <c r="U23" i="18"/>
  <c r="P18" i="18"/>
  <c r="AG35" i="18"/>
  <c r="AB30" i="18"/>
  <c r="T22" i="18"/>
  <c r="L14" i="18"/>
  <c r="AF34" i="18"/>
  <c r="S21" i="18"/>
  <c r="Y27" i="18"/>
  <c r="K13" i="18"/>
  <c r="Q19" i="18"/>
  <c r="AA29" i="18"/>
  <c r="O17" i="18"/>
  <c r="V24" i="18"/>
  <c r="AC31" i="18"/>
  <c r="AI37" i="18"/>
  <c r="W25" i="18"/>
  <c r="AD32" i="18"/>
  <c r="AH36" i="18"/>
  <c r="N16" i="18"/>
  <c r="X26" i="18"/>
  <c r="R20" i="18"/>
  <c r="M15" i="18"/>
  <c r="AK32" i="18"/>
  <c r="AI32" i="18"/>
  <c r="AH32" i="18"/>
  <c r="AG32" i="18"/>
  <c r="AF32" i="18"/>
  <c r="AE32" i="18"/>
  <c r="AJ32" i="18"/>
  <c r="J32" i="18"/>
  <c r="AK37" i="15"/>
  <c r="AJ37" i="15"/>
  <c r="J37" i="15"/>
  <c r="O35" i="14"/>
  <c r="Q37" i="14"/>
  <c r="L32" i="14"/>
  <c r="K31" i="14"/>
  <c r="P36" i="14"/>
  <c r="N34" i="14"/>
  <c r="M33" i="14"/>
  <c r="R38" i="14"/>
  <c r="P38" i="13"/>
  <c r="L34" i="13"/>
  <c r="O37" i="13"/>
  <c r="K33" i="13"/>
  <c r="N36" i="13"/>
  <c r="M35" i="13"/>
  <c r="AK16" i="20"/>
  <c r="Q16" i="20"/>
  <c r="AJ16" i="20"/>
  <c r="P16" i="20"/>
  <c r="AD16" i="20"/>
  <c r="AA16" i="20"/>
  <c r="T16" i="20"/>
  <c r="AE16" i="20"/>
  <c r="AC16" i="20"/>
  <c r="AB16" i="20"/>
  <c r="Z16" i="20"/>
  <c r="Y16" i="20"/>
  <c r="X16" i="20"/>
  <c r="V16" i="20"/>
  <c r="U16" i="20"/>
  <c r="R16" i="20"/>
  <c r="O16" i="20"/>
  <c r="AI16" i="20"/>
  <c r="AH16" i="20"/>
  <c r="AG16" i="20"/>
  <c r="W16" i="20"/>
  <c r="AF16" i="20"/>
  <c r="S16" i="20"/>
  <c r="J16" i="20"/>
  <c r="AG18" i="9"/>
  <c r="AF18" i="9"/>
  <c r="AE18" i="9"/>
  <c r="AD18" i="9"/>
  <c r="AC18" i="9"/>
  <c r="AB18" i="9"/>
  <c r="AA18" i="9"/>
  <c r="Z18" i="9"/>
  <c r="Y18" i="9"/>
  <c r="W18" i="9"/>
  <c r="X18" i="9"/>
  <c r="V18" i="9"/>
  <c r="U18" i="9"/>
  <c r="J18" i="9"/>
  <c r="T18" i="9"/>
  <c r="S18" i="9"/>
  <c r="R18" i="9"/>
  <c r="Q18" i="9"/>
  <c r="AK18" i="9"/>
  <c r="AJ18" i="9"/>
  <c r="AI18" i="9"/>
  <c r="AH18" i="9"/>
  <c r="Z34" i="21"/>
  <c r="AD38" i="21"/>
  <c r="S27" i="21"/>
  <c r="O23" i="21"/>
  <c r="L20" i="21"/>
  <c r="Y33" i="21"/>
  <c r="W31" i="21"/>
  <c r="V30" i="21"/>
  <c r="R26" i="21"/>
  <c r="X32" i="21"/>
  <c r="U29" i="21"/>
  <c r="N22" i="21"/>
  <c r="K19" i="21"/>
  <c r="AB36" i="21"/>
  <c r="Q25" i="21"/>
  <c r="T28" i="21"/>
  <c r="AA35" i="21"/>
  <c r="P24" i="21"/>
  <c r="M21" i="21"/>
  <c r="AC37" i="21"/>
  <c r="Q36" i="20"/>
  <c r="L31" i="20"/>
  <c r="N33" i="20"/>
  <c r="S38" i="20"/>
  <c r="P35" i="20"/>
  <c r="O34" i="20"/>
  <c r="M32" i="20"/>
  <c r="R37" i="20"/>
  <c r="K30" i="20"/>
  <c r="T38" i="23"/>
  <c r="T75" i="23" s="1"/>
  <c r="O33" i="23"/>
  <c r="O70" i="23" s="1"/>
  <c r="Q35" i="23"/>
  <c r="Q72" i="23" s="1"/>
  <c r="L30" i="23"/>
  <c r="L67" i="23" s="1"/>
  <c r="S37" i="23"/>
  <c r="S74" i="23" s="1"/>
  <c r="P34" i="23"/>
  <c r="P71" i="23" s="1"/>
  <c r="M31" i="23"/>
  <c r="M68" i="23" s="1"/>
  <c r="N32" i="23"/>
  <c r="N69" i="23" s="1"/>
  <c r="K29" i="23"/>
  <c r="K66" i="23" s="1"/>
  <c r="R36" i="23"/>
  <c r="R73" i="23" s="1"/>
  <c r="AF36" i="22"/>
  <c r="AA31" i="22"/>
  <c r="V26" i="22"/>
  <c r="Q21" i="22"/>
  <c r="AE35" i="22"/>
  <c r="Z30" i="22"/>
  <c r="U25" i="22"/>
  <c r="AH38" i="22"/>
  <c r="AB32" i="22"/>
  <c r="P20" i="22"/>
  <c r="S23" i="22"/>
  <c r="T24" i="22"/>
  <c r="AD34" i="22"/>
  <c r="Y29" i="22"/>
  <c r="W27" i="22"/>
  <c r="AG37" i="22"/>
  <c r="L16" i="22"/>
  <c r="N18" i="22"/>
  <c r="AC33" i="22"/>
  <c r="M17" i="22"/>
  <c r="K15" i="22"/>
  <c r="R22" i="22"/>
  <c r="X28" i="22"/>
  <c r="O19" i="22"/>
  <c r="X37" i="17"/>
  <c r="V35" i="17"/>
  <c r="R31" i="17"/>
  <c r="O28" i="17"/>
  <c r="Q30" i="17"/>
  <c r="U34" i="17"/>
  <c r="L25" i="17"/>
  <c r="S32" i="17"/>
  <c r="M26" i="17"/>
  <c r="N27" i="17"/>
  <c r="K24" i="17"/>
  <c r="W36" i="17"/>
  <c r="T33" i="17"/>
  <c r="Y38" i="17"/>
  <c r="P29" i="17"/>
  <c r="M38" i="18"/>
  <c r="L37" i="18"/>
  <c r="K36" i="18"/>
  <c r="AG33" i="9"/>
  <c r="AF33" i="9"/>
  <c r="AI33" i="9"/>
  <c r="AK33" i="9"/>
  <c r="AJ33" i="9"/>
  <c r="J33" i="9"/>
  <c r="AH33" i="9"/>
  <c r="AA26" i="13"/>
  <c r="AK26" i="13"/>
  <c r="AI26" i="13"/>
  <c r="AH26" i="13"/>
  <c r="AF26" i="13"/>
  <c r="AE26" i="13"/>
  <c r="AJ26" i="13"/>
  <c r="AG26" i="13"/>
  <c r="AD26" i="13"/>
  <c r="AC26" i="13"/>
  <c r="AB26" i="13"/>
  <c r="Z26" i="13"/>
  <c r="Y26" i="13"/>
  <c r="J26" i="13"/>
  <c r="AK38" i="15"/>
  <c r="J38" i="15"/>
  <c r="J75" i="15" s="1"/>
  <c r="AH24" i="18"/>
  <c r="AG24" i="18"/>
  <c r="AE24" i="18"/>
  <c r="Y24" i="18"/>
  <c r="AI24" i="18"/>
  <c r="AD24" i="18"/>
  <c r="AC24" i="18"/>
  <c r="AB24" i="18"/>
  <c r="AA24" i="18"/>
  <c r="Z24" i="18"/>
  <c r="X24" i="18"/>
  <c r="W24" i="18"/>
  <c r="AK24" i="18"/>
  <c r="AJ24" i="18"/>
  <c r="AF24" i="18"/>
  <c r="J24" i="18"/>
  <c r="K37" i="9"/>
  <c r="L38" i="9"/>
  <c r="V37" i="18"/>
  <c r="Q32" i="18"/>
  <c r="L27" i="18"/>
  <c r="S34" i="18"/>
  <c r="N29" i="18"/>
  <c r="U36" i="18"/>
  <c r="P31" i="18"/>
  <c r="K26" i="18"/>
  <c r="O30" i="18"/>
  <c r="R33" i="18"/>
  <c r="M28" i="18"/>
  <c r="W38" i="18"/>
  <c r="T35" i="18"/>
  <c r="AE36" i="21"/>
  <c r="Z31" i="21"/>
  <c r="U26" i="21"/>
  <c r="AG38" i="21"/>
  <c r="AB33" i="21"/>
  <c r="R23" i="21"/>
  <c r="O20" i="21"/>
  <c r="L17" i="21"/>
  <c r="Y30" i="21"/>
  <c r="AA32" i="21"/>
  <c r="AD35" i="21"/>
  <c r="K16" i="21"/>
  <c r="AC34" i="21"/>
  <c r="Q22" i="21"/>
  <c r="N19" i="21"/>
  <c r="X29" i="21"/>
  <c r="T25" i="21"/>
  <c r="W28" i="21"/>
  <c r="AF37" i="21"/>
  <c r="P21" i="21"/>
  <c r="M18" i="21"/>
  <c r="S24" i="21"/>
  <c r="V27" i="21"/>
  <c r="X36" i="15"/>
  <c r="S31" i="15"/>
  <c r="N26" i="15"/>
  <c r="L24" i="15"/>
  <c r="Y37" i="15"/>
  <c r="Z38" i="15"/>
  <c r="Q29" i="15"/>
  <c r="M25" i="15"/>
  <c r="R30" i="15"/>
  <c r="W35" i="15"/>
  <c r="O27" i="15"/>
  <c r="T32" i="15"/>
  <c r="V34" i="15"/>
  <c r="K23" i="15"/>
  <c r="U33" i="15"/>
  <c r="P28" i="15"/>
  <c r="K35" i="16"/>
  <c r="M37" i="16"/>
  <c r="N38" i="16"/>
  <c r="L36" i="16"/>
  <c r="Z36" i="13"/>
  <c r="V32" i="13"/>
  <c r="S29" i="13"/>
  <c r="P26" i="13"/>
  <c r="M23" i="13"/>
  <c r="Y35" i="13"/>
  <c r="AB38" i="13"/>
  <c r="L22" i="13"/>
  <c r="X34" i="13"/>
  <c r="U31" i="13"/>
  <c r="R28" i="13"/>
  <c r="N24" i="13"/>
  <c r="O25" i="13"/>
  <c r="AA37" i="13"/>
  <c r="K21" i="13"/>
  <c r="Q27" i="13"/>
  <c r="W33" i="13"/>
  <c r="T30" i="13"/>
  <c r="AK35" i="9"/>
  <c r="AJ35" i="9"/>
  <c r="J35" i="9"/>
  <c r="AI35" i="9"/>
  <c r="AH35" i="9"/>
  <c r="AK30" i="17"/>
  <c r="AI30" i="17"/>
  <c r="AH30" i="17"/>
  <c r="AF30" i="17"/>
  <c r="AE30" i="17"/>
  <c r="AJ30" i="17"/>
  <c r="AG30" i="17"/>
  <c r="AD30" i="17"/>
  <c r="AC30" i="17"/>
  <c r="J30" i="17"/>
  <c r="Y34" i="15"/>
  <c r="T29" i="15"/>
  <c r="O24" i="15"/>
  <c r="AA36" i="15"/>
  <c r="V31" i="15"/>
  <c r="Q26" i="15"/>
  <c r="L21" i="15"/>
  <c r="AC38" i="15"/>
  <c r="X33" i="15"/>
  <c r="S28" i="15"/>
  <c r="N23" i="15"/>
  <c r="P25" i="15"/>
  <c r="U30" i="15"/>
  <c r="Z35" i="15"/>
  <c r="M22" i="15"/>
  <c r="R27" i="15"/>
  <c r="W32" i="15"/>
  <c r="AB37" i="15"/>
  <c r="K20" i="15"/>
  <c r="AH38" i="14"/>
  <c r="AC33" i="14"/>
  <c r="X28" i="14"/>
  <c r="AE35" i="14"/>
  <c r="Z30" i="14"/>
  <c r="AG37" i="14"/>
  <c r="S23" i="14"/>
  <c r="W27" i="14"/>
  <c r="V26" i="14"/>
  <c r="M17" i="14"/>
  <c r="R22" i="14"/>
  <c r="O19" i="14"/>
  <c r="AD34" i="14"/>
  <c r="Y29" i="14"/>
  <c r="Q21" i="14"/>
  <c r="L16" i="14"/>
  <c r="K15" i="14"/>
  <c r="AA31" i="14"/>
  <c r="P20" i="14"/>
  <c r="N18" i="14"/>
  <c r="AF36" i="14"/>
  <c r="T24" i="14"/>
  <c r="U25" i="14"/>
  <c r="AB32" i="14"/>
  <c r="AK33" i="23"/>
  <c r="AK70" i="23" s="1"/>
  <c r="AJ33" i="23"/>
  <c r="AJ70" i="23" s="1"/>
  <c r="AI33" i="23"/>
  <c r="AI70" i="23" s="1"/>
  <c r="AH33" i="23"/>
  <c r="AH70" i="23" s="1"/>
  <c r="AG33" i="23"/>
  <c r="AG70" i="23" s="1"/>
  <c r="AF33" i="23"/>
  <c r="AF70" i="23" s="1"/>
  <c r="J33" i="23"/>
  <c r="J70" i="23" s="1"/>
  <c r="AI38" i="14"/>
  <c r="AD33" i="14"/>
  <c r="Y28" i="14"/>
  <c r="AF35" i="14"/>
  <c r="AA30" i="14"/>
  <c r="V25" i="14"/>
  <c r="X27" i="14"/>
  <c r="W26" i="14"/>
  <c r="N17" i="14"/>
  <c r="S22" i="14"/>
  <c r="P19" i="14"/>
  <c r="K14" i="14"/>
  <c r="AE34" i="14"/>
  <c r="Z29" i="14"/>
  <c r="M16" i="14"/>
  <c r="R21" i="14"/>
  <c r="L15" i="14"/>
  <c r="T23" i="14"/>
  <c r="AB31" i="14"/>
  <c r="Q20" i="14"/>
  <c r="O18" i="14"/>
  <c r="U24" i="14"/>
  <c r="AG36" i="14"/>
  <c r="AH37" i="14"/>
  <c r="AC32" i="14"/>
  <c r="W29" i="13"/>
  <c r="T26" i="13"/>
  <c r="Q23" i="13"/>
  <c r="N20" i="13"/>
  <c r="Z32" i="13"/>
  <c r="AC35" i="13"/>
  <c r="M19" i="13"/>
  <c r="AF38" i="13"/>
  <c r="Y31" i="13"/>
  <c r="V28" i="13"/>
  <c r="S25" i="13"/>
  <c r="P22" i="13"/>
  <c r="R24" i="13"/>
  <c r="AB34" i="13"/>
  <c r="AE37" i="13"/>
  <c r="O21" i="13"/>
  <c r="L18" i="13"/>
  <c r="AA33" i="13"/>
  <c r="U27" i="13"/>
  <c r="K17" i="13"/>
  <c r="AD36" i="13"/>
  <c r="X30" i="13"/>
  <c r="AH37" i="9"/>
  <c r="AC32" i="9"/>
  <c r="X27" i="9"/>
  <c r="S22" i="9"/>
  <c r="AE34" i="9"/>
  <c r="Z29" i="9"/>
  <c r="U24" i="9"/>
  <c r="Q20" i="9"/>
  <c r="L15" i="9"/>
  <c r="AD33" i="9"/>
  <c r="V25" i="9"/>
  <c r="N17" i="9"/>
  <c r="AB31" i="9"/>
  <c r="T23" i="9"/>
  <c r="P19" i="9"/>
  <c r="K14" i="9"/>
  <c r="AA30" i="9"/>
  <c r="Y28" i="9"/>
  <c r="R21" i="9"/>
  <c r="O18" i="9"/>
  <c r="AF35" i="9"/>
  <c r="W26" i="9"/>
  <c r="M16" i="9"/>
  <c r="AI38" i="9"/>
  <c r="AG36" i="9"/>
  <c r="AH37" i="19"/>
  <c r="AC32" i="19"/>
  <c r="X27" i="19"/>
  <c r="S22" i="19"/>
  <c r="N17" i="19"/>
  <c r="AE34" i="19"/>
  <c r="Z29" i="19"/>
  <c r="U24" i="19"/>
  <c r="P19" i="19"/>
  <c r="K14" i="19"/>
  <c r="AB31" i="19"/>
  <c r="R21" i="19"/>
  <c r="AI38" i="19"/>
  <c r="Y28" i="19"/>
  <c r="O18" i="19"/>
  <c r="AF35" i="19"/>
  <c r="V25" i="19"/>
  <c r="L15" i="19"/>
  <c r="AG36" i="19"/>
  <c r="W26" i="19"/>
  <c r="M16" i="19"/>
  <c r="AD33" i="19"/>
  <c r="T23" i="19"/>
  <c r="AA30" i="19"/>
  <c r="Q20" i="19"/>
  <c r="AE36" i="17"/>
  <c r="AB33" i="17"/>
  <c r="Y30" i="17"/>
  <c r="AG38" i="17"/>
  <c r="AA32" i="17"/>
  <c r="V27" i="17"/>
  <c r="Q22" i="17"/>
  <c r="L17" i="17"/>
  <c r="AF37" i="17"/>
  <c r="X29" i="17"/>
  <c r="T25" i="17"/>
  <c r="K16" i="17"/>
  <c r="U26" i="17"/>
  <c r="W28" i="17"/>
  <c r="AC34" i="17"/>
  <c r="Z31" i="17"/>
  <c r="N19" i="17"/>
  <c r="AD35" i="17"/>
  <c r="S24" i="17"/>
  <c r="P21" i="17"/>
  <c r="O20" i="17"/>
  <c r="R23" i="17"/>
  <c r="M18" i="17"/>
  <c r="P35" i="15"/>
  <c r="K30" i="15"/>
  <c r="R37" i="15"/>
  <c r="M32" i="15"/>
  <c r="O34" i="15"/>
  <c r="S38" i="15"/>
  <c r="N33" i="15"/>
  <c r="L31" i="15"/>
  <c r="Q36" i="15"/>
  <c r="Z35" i="19"/>
  <c r="U30" i="19"/>
  <c r="P25" i="19"/>
  <c r="K20" i="19"/>
  <c r="AB37" i="19"/>
  <c r="W32" i="19"/>
  <c r="R27" i="19"/>
  <c r="M22" i="19"/>
  <c r="Y34" i="19"/>
  <c r="O24" i="19"/>
  <c r="V31" i="19"/>
  <c r="L21" i="19"/>
  <c r="AC38" i="19"/>
  <c r="S28" i="19"/>
  <c r="T29" i="19"/>
  <c r="AA36" i="19"/>
  <c r="Q26" i="19"/>
  <c r="N23" i="19"/>
  <c r="X33" i="19"/>
  <c r="AJ36" i="16"/>
  <c r="AK36" i="16"/>
  <c r="AI36" i="16"/>
  <c r="J36" i="16"/>
  <c r="J73" i="16" s="1"/>
  <c r="AA38" i="19"/>
  <c r="V33" i="19"/>
  <c r="Q28" i="19"/>
  <c r="L23" i="19"/>
  <c r="X35" i="19"/>
  <c r="S30" i="19"/>
  <c r="N25" i="19"/>
  <c r="Z37" i="19"/>
  <c r="P27" i="19"/>
  <c r="W34" i="19"/>
  <c r="M24" i="19"/>
  <c r="T31" i="19"/>
  <c r="U32" i="19"/>
  <c r="K22" i="19"/>
  <c r="R29" i="19"/>
  <c r="Y36" i="19"/>
  <c r="O26" i="19"/>
  <c r="M38" i="17"/>
  <c r="K36" i="17"/>
  <c r="L37" i="17"/>
  <c r="O34" i="9"/>
  <c r="Q36" i="9"/>
  <c r="L31" i="9"/>
  <c r="K30" i="9"/>
  <c r="S38" i="9"/>
  <c r="M32" i="9"/>
  <c r="R37" i="9"/>
  <c r="P35" i="9"/>
  <c r="N33" i="9"/>
  <c r="R34" i="18"/>
  <c r="M29" i="18"/>
  <c r="K27" i="18"/>
  <c r="O31" i="18"/>
  <c r="N30" i="18"/>
  <c r="U37" i="18"/>
  <c r="V38" i="18"/>
  <c r="Q33" i="18"/>
  <c r="P32" i="18"/>
  <c r="L28" i="18"/>
  <c r="T36" i="18"/>
  <c r="S35" i="18"/>
  <c r="AK30" i="9"/>
  <c r="AJ30" i="9"/>
  <c r="AI30" i="9"/>
  <c r="AH30" i="9"/>
  <c r="AG30" i="9"/>
  <c r="AF30" i="9"/>
  <c r="AE30" i="9"/>
  <c r="AD30" i="9"/>
  <c r="AC30" i="9"/>
  <c r="J30" i="9"/>
  <c r="AK37" i="18"/>
  <c r="AJ37" i="18"/>
  <c r="J37" i="18"/>
  <c r="J74" i="18" s="1"/>
  <c r="U19" i="14"/>
  <c r="T19" i="14"/>
  <c r="S19" i="14"/>
  <c r="J19" i="14"/>
  <c r="R19" i="14"/>
  <c r="AK19" i="14"/>
  <c r="AJ19" i="14"/>
  <c r="AI19" i="14"/>
  <c r="AH19" i="14"/>
  <c r="AG19" i="14"/>
  <c r="AF19" i="14"/>
  <c r="AE19" i="14"/>
  <c r="AD19" i="14"/>
  <c r="X19" i="14"/>
  <c r="V19" i="14"/>
  <c r="AC19" i="14"/>
  <c r="W19" i="14"/>
  <c r="AB19" i="14"/>
  <c r="AA19" i="14"/>
  <c r="Y19" i="14"/>
  <c r="Z19" i="14"/>
  <c r="P36" i="20"/>
  <c r="K31" i="20"/>
  <c r="R38" i="20"/>
  <c r="Q37" i="20"/>
  <c r="N34" i="20"/>
  <c r="M33" i="20"/>
  <c r="L32" i="20"/>
  <c r="O35" i="20"/>
  <c r="AK38" i="21"/>
  <c r="J38" i="21"/>
  <c r="J75" i="21" s="1"/>
  <c r="S35" i="13"/>
  <c r="T36" i="13"/>
  <c r="U37" i="13"/>
  <c r="Q33" i="13"/>
  <c r="N30" i="13"/>
  <c r="K27" i="13"/>
  <c r="P32" i="13"/>
  <c r="M29" i="13"/>
  <c r="L28" i="13"/>
  <c r="R34" i="13"/>
  <c r="O31" i="13"/>
  <c r="V38" i="13"/>
  <c r="AK38" i="20"/>
  <c r="J38" i="20"/>
  <c r="J75" i="20" s="1"/>
  <c r="AD38" i="16"/>
  <c r="Y33" i="16"/>
  <c r="T28" i="16"/>
  <c r="O23" i="16"/>
  <c r="AC37" i="16"/>
  <c r="X32" i="16"/>
  <c r="S27" i="16"/>
  <c r="N22" i="16"/>
  <c r="L20" i="16"/>
  <c r="K19" i="16"/>
  <c r="Z34" i="16"/>
  <c r="M21" i="16"/>
  <c r="U29" i="16"/>
  <c r="V30" i="16"/>
  <c r="AB36" i="16"/>
  <c r="P24" i="16"/>
  <c r="W31" i="16"/>
  <c r="AA35" i="16"/>
  <c r="R26" i="16"/>
  <c r="Q25" i="16"/>
  <c r="L36" i="23"/>
  <c r="L73" i="23" s="1"/>
  <c r="M37" i="23"/>
  <c r="M74" i="23" s="1"/>
  <c r="N38" i="23"/>
  <c r="N75" i="23" s="1"/>
  <c r="K35" i="23"/>
  <c r="K72" i="23" s="1"/>
  <c r="AJ18" i="18"/>
  <c r="AI18" i="18"/>
  <c r="AG18" i="18"/>
  <c r="AE18" i="18"/>
  <c r="AD18" i="18"/>
  <c r="AC18" i="18"/>
  <c r="AB18" i="18"/>
  <c r="AA18" i="18"/>
  <c r="X18" i="18"/>
  <c r="V18" i="18"/>
  <c r="U18" i="18"/>
  <c r="AF18" i="18"/>
  <c r="Z18" i="18"/>
  <c r="Y18" i="18"/>
  <c r="W18" i="18"/>
  <c r="T18" i="18"/>
  <c r="S18" i="18"/>
  <c r="R18" i="18"/>
  <c r="Q18" i="18"/>
  <c r="AK18" i="18"/>
  <c r="AH18" i="18"/>
  <c r="J18" i="18"/>
  <c r="AC37" i="23"/>
  <c r="AC74" i="23" s="1"/>
  <c r="X32" i="23"/>
  <c r="X69" i="23" s="1"/>
  <c r="S27" i="23"/>
  <c r="S64" i="23" s="1"/>
  <c r="N22" i="23"/>
  <c r="N59" i="23" s="1"/>
  <c r="Z34" i="23"/>
  <c r="Z71" i="23" s="1"/>
  <c r="U29" i="23"/>
  <c r="U66" i="23" s="1"/>
  <c r="P24" i="23"/>
  <c r="P61" i="23" s="1"/>
  <c r="K19" i="23"/>
  <c r="K56" i="23" s="1"/>
  <c r="W31" i="23"/>
  <c r="W68" i="23" s="1"/>
  <c r="M21" i="23"/>
  <c r="M58" i="23" s="1"/>
  <c r="AD38" i="23"/>
  <c r="AD75" i="23" s="1"/>
  <c r="T28" i="23"/>
  <c r="T65" i="23" s="1"/>
  <c r="AA35" i="23"/>
  <c r="AA72" i="23" s="1"/>
  <c r="Q25" i="23"/>
  <c r="Q62" i="23" s="1"/>
  <c r="AB36" i="23"/>
  <c r="AB73" i="23" s="1"/>
  <c r="R26" i="23"/>
  <c r="R63" i="23" s="1"/>
  <c r="Y33" i="23"/>
  <c r="Y70" i="23" s="1"/>
  <c r="O23" i="23"/>
  <c r="O60" i="23" s="1"/>
  <c r="V30" i="23"/>
  <c r="V67" i="23" s="1"/>
  <c r="L20" i="23"/>
  <c r="L57" i="23" s="1"/>
  <c r="Q38" i="13"/>
  <c r="M34" i="13"/>
  <c r="P37" i="13"/>
  <c r="L33" i="13"/>
  <c r="O36" i="13"/>
  <c r="N35" i="13"/>
  <c r="K32" i="13"/>
  <c r="Q35" i="20"/>
  <c r="L30" i="20"/>
  <c r="S37" i="20"/>
  <c r="R36" i="20"/>
  <c r="T38" i="20"/>
  <c r="N32" i="20"/>
  <c r="O33" i="20"/>
  <c r="K29" i="20"/>
  <c r="P34" i="20"/>
  <c r="M31" i="20"/>
  <c r="AA34" i="22"/>
  <c r="V29" i="22"/>
  <c r="Q24" i="22"/>
  <c r="L19" i="22"/>
  <c r="AE38" i="22"/>
  <c r="Z33" i="22"/>
  <c r="AD37" i="22"/>
  <c r="O22" i="22"/>
  <c r="AC36" i="22"/>
  <c r="X31" i="22"/>
  <c r="S26" i="22"/>
  <c r="P23" i="22"/>
  <c r="M20" i="22"/>
  <c r="Y32" i="22"/>
  <c r="N21" i="22"/>
  <c r="T27" i="22"/>
  <c r="K18" i="22"/>
  <c r="W30" i="22"/>
  <c r="AB35" i="22"/>
  <c r="R25" i="22"/>
  <c r="U28" i="22"/>
  <c r="AK31" i="16"/>
  <c r="AJ31" i="16"/>
  <c r="AH31" i="16"/>
  <c r="AG31" i="16"/>
  <c r="AE31" i="16"/>
  <c r="AF31" i="16"/>
  <c r="AD31" i="16"/>
  <c r="AI31" i="16"/>
  <c r="J31" i="16"/>
  <c r="AB23" i="23"/>
  <c r="AB60" i="23" s="1"/>
  <c r="AA23" i="23"/>
  <c r="AA60" i="23" s="1"/>
  <c r="Z23" i="23"/>
  <c r="Z60" i="23" s="1"/>
  <c r="Y23" i="23"/>
  <c r="Y60" i="23" s="1"/>
  <c r="X23" i="23"/>
  <c r="X60" i="23" s="1"/>
  <c r="W23" i="23"/>
  <c r="W60" i="23" s="1"/>
  <c r="V23" i="23"/>
  <c r="V60" i="23" s="1"/>
  <c r="AK23" i="23"/>
  <c r="AK60" i="23" s="1"/>
  <c r="AJ23" i="23"/>
  <c r="AJ60" i="23" s="1"/>
  <c r="AI23" i="23"/>
  <c r="AI60" i="23" s="1"/>
  <c r="AH23" i="23"/>
  <c r="AH60" i="23" s="1"/>
  <c r="AG23" i="23"/>
  <c r="AG60" i="23" s="1"/>
  <c r="AF23" i="23"/>
  <c r="AF60" i="23" s="1"/>
  <c r="AE23" i="23"/>
  <c r="AE60" i="23" s="1"/>
  <c r="AC23" i="23"/>
  <c r="AC60" i="23" s="1"/>
  <c r="AD23" i="23"/>
  <c r="AD60" i="23" s="1"/>
  <c r="J23" i="23"/>
  <c r="J60" i="23" s="1"/>
  <c r="Z29" i="13"/>
  <c r="U24" i="13"/>
  <c r="P19" i="13"/>
  <c r="AF35" i="13"/>
  <c r="K14" i="13"/>
  <c r="AI38" i="13"/>
  <c r="AB31" i="13"/>
  <c r="Y28" i="13"/>
  <c r="V25" i="13"/>
  <c r="S22" i="13"/>
  <c r="M16" i="13"/>
  <c r="AH37" i="13"/>
  <c r="R21" i="13"/>
  <c r="O18" i="13"/>
  <c r="AE34" i="13"/>
  <c r="Q20" i="13"/>
  <c r="L15" i="13"/>
  <c r="W26" i="13"/>
  <c r="AC32" i="13"/>
  <c r="T23" i="13"/>
  <c r="AD33" i="13"/>
  <c r="X27" i="13"/>
  <c r="N17" i="13"/>
  <c r="AG36" i="13"/>
  <c r="AA30" i="13"/>
  <c r="AE35" i="15"/>
  <c r="Z30" i="15"/>
  <c r="U25" i="15"/>
  <c r="P20" i="15"/>
  <c r="K15" i="15"/>
  <c r="AH38" i="15"/>
  <c r="L16" i="15"/>
  <c r="AD34" i="15"/>
  <c r="M17" i="15"/>
  <c r="Q21" i="15"/>
  <c r="R22" i="15"/>
  <c r="W27" i="15"/>
  <c r="N18" i="15"/>
  <c r="AA31" i="15"/>
  <c r="AB32" i="15"/>
  <c r="S23" i="15"/>
  <c r="O19" i="15"/>
  <c r="AG37" i="15"/>
  <c r="T24" i="15"/>
  <c r="Y29" i="15"/>
  <c r="V26" i="15"/>
  <c r="AF36" i="15"/>
  <c r="AC33" i="15"/>
  <c r="X28" i="15"/>
  <c r="P38" i="14"/>
  <c r="K33" i="14"/>
  <c r="M35" i="14"/>
  <c r="O37" i="14"/>
  <c r="N36" i="14"/>
  <c r="L34" i="14"/>
  <c r="AB18" i="19"/>
  <c r="AA18" i="19"/>
  <c r="Z18" i="19"/>
  <c r="Y18" i="19"/>
  <c r="X18" i="19"/>
  <c r="W18" i="19"/>
  <c r="V18" i="19"/>
  <c r="U18" i="19"/>
  <c r="T18" i="19"/>
  <c r="R18" i="19"/>
  <c r="S18" i="19"/>
  <c r="Q18" i="19"/>
  <c r="AK18" i="19"/>
  <c r="AJ18" i="19"/>
  <c r="AI18" i="19"/>
  <c r="AH18" i="19"/>
  <c r="AG18" i="19"/>
  <c r="AF18" i="19"/>
  <c r="AD18" i="19"/>
  <c r="J18" i="19"/>
  <c r="AC18" i="19"/>
  <c r="AE18" i="19"/>
  <c r="K38" i="16"/>
  <c r="P34" i="19"/>
  <c r="K29" i="19"/>
  <c r="R36" i="19"/>
  <c r="M31" i="19"/>
  <c r="T38" i="19"/>
  <c r="O33" i="19"/>
  <c r="L30" i="19"/>
  <c r="S37" i="19"/>
  <c r="Q35" i="19"/>
  <c r="N32" i="19"/>
  <c r="AI34" i="17"/>
  <c r="AH34" i="17"/>
  <c r="AG34" i="17"/>
  <c r="AK34" i="17"/>
  <c r="AJ34" i="17"/>
  <c r="J34" i="17"/>
  <c r="AK32" i="23"/>
  <c r="AK69" i="23" s="1"/>
  <c r="AI32" i="23"/>
  <c r="AI69" i="23" s="1"/>
  <c r="AJ32" i="23"/>
  <c r="AJ69" i="23" s="1"/>
  <c r="AH32" i="23"/>
  <c r="AH69" i="23" s="1"/>
  <c r="AG32" i="23"/>
  <c r="AG69" i="23" s="1"/>
  <c r="J32" i="23"/>
  <c r="J69" i="23" s="1"/>
  <c r="AF32" i="23"/>
  <c r="AF69" i="23" s="1"/>
  <c r="AE32" i="23"/>
  <c r="AE69" i="23" s="1"/>
  <c r="L38" i="18"/>
  <c r="K37" i="18"/>
  <c r="K32" i="9"/>
  <c r="Q38" i="9"/>
  <c r="P37" i="9"/>
  <c r="O36" i="9"/>
  <c r="M34" i="9"/>
  <c r="N35" i="9"/>
  <c r="L33" i="9"/>
  <c r="Y34" i="14"/>
  <c r="T29" i="14"/>
  <c r="AA36" i="14"/>
  <c r="V31" i="14"/>
  <c r="Q26" i="14"/>
  <c r="P25" i="14"/>
  <c r="W32" i="14"/>
  <c r="O24" i="14"/>
  <c r="N23" i="14"/>
  <c r="K20" i="14"/>
  <c r="X33" i="14"/>
  <c r="AB37" i="14"/>
  <c r="S28" i="14"/>
  <c r="R27" i="14"/>
  <c r="AC38" i="14"/>
  <c r="M22" i="14"/>
  <c r="Z35" i="14"/>
  <c r="U30" i="14"/>
  <c r="L21" i="14"/>
  <c r="AG29" i="20"/>
  <c r="AF29" i="20"/>
  <c r="AE29" i="20"/>
  <c r="AD29" i="20"/>
  <c r="AK29" i="20"/>
  <c r="AJ29" i="20"/>
  <c r="AI29" i="20"/>
  <c r="AH29" i="20"/>
  <c r="AC29" i="20"/>
  <c r="AB29" i="20"/>
  <c r="J29" i="20"/>
  <c r="AB23" i="13"/>
  <c r="AJ23" i="13"/>
  <c r="AI23" i="13"/>
  <c r="AH23" i="13"/>
  <c r="AF23" i="13"/>
  <c r="AE23" i="13"/>
  <c r="AC23" i="13"/>
  <c r="AA23" i="13"/>
  <c r="AK23" i="13"/>
  <c r="AG23" i="13"/>
  <c r="Z23" i="13"/>
  <c r="AD23" i="13"/>
  <c r="Y23" i="13"/>
  <c r="X23" i="13"/>
  <c r="W23" i="13"/>
  <c r="V23" i="13"/>
  <c r="J23" i="13"/>
  <c r="AI33" i="22"/>
  <c r="AH33" i="22"/>
  <c r="AG33" i="22"/>
  <c r="AF33" i="22"/>
  <c r="AK33" i="22"/>
  <c r="AJ33" i="22"/>
  <c r="J33" i="22"/>
  <c r="Y36" i="16"/>
  <c r="T31" i="16"/>
  <c r="O26" i="16"/>
  <c r="AA38" i="16"/>
  <c r="V33" i="16"/>
  <c r="Q28" i="16"/>
  <c r="L23" i="16"/>
  <c r="P27" i="16"/>
  <c r="X35" i="16"/>
  <c r="R29" i="16"/>
  <c r="S30" i="16"/>
  <c r="W34" i="16"/>
  <c r="K22" i="16"/>
  <c r="M24" i="16"/>
  <c r="Z37" i="16"/>
  <c r="U32" i="16"/>
  <c r="N25" i="16"/>
  <c r="AK36" i="23"/>
  <c r="AK73" i="23" s="1"/>
  <c r="AJ36" i="23"/>
  <c r="AJ73" i="23" s="1"/>
  <c r="AI36" i="23"/>
  <c r="AI73" i="23" s="1"/>
  <c r="J36" i="23"/>
  <c r="J73" i="23" s="1"/>
  <c r="S37" i="17"/>
  <c r="N32" i="17"/>
  <c r="R36" i="17"/>
  <c r="K29" i="17"/>
  <c r="M31" i="17"/>
  <c r="P34" i="17"/>
  <c r="L30" i="17"/>
  <c r="Q35" i="17"/>
  <c r="O33" i="17"/>
  <c r="T38" i="17"/>
  <c r="AD17" i="23"/>
  <c r="AD54" i="23" s="1"/>
  <c r="AC17" i="23"/>
  <c r="AC54" i="23" s="1"/>
  <c r="AB17" i="23"/>
  <c r="AB54" i="23" s="1"/>
  <c r="AA17" i="23"/>
  <c r="AA54" i="23" s="1"/>
  <c r="Z17" i="23"/>
  <c r="Z54" i="23" s="1"/>
  <c r="Y17" i="23"/>
  <c r="Y54" i="23" s="1"/>
  <c r="X17" i="23"/>
  <c r="X54" i="23" s="1"/>
  <c r="W17" i="23"/>
  <c r="W54" i="23" s="1"/>
  <c r="V17" i="23"/>
  <c r="V54" i="23" s="1"/>
  <c r="T17" i="23"/>
  <c r="T54" i="23" s="1"/>
  <c r="AK17" i="23"/>
  <c r="AK54" i="23" s="1"/>
  <c r="AJ17" i="23"/>
  <c r="AJ54" i="23" s="1"/>
  <c r="AI17" i="23"/>
  <c r="AI54" i="23" s="1"/>
  <c r="AH17" i="23"/>
  <c r="AH54" i="23" s="1"/>
  <c r="AG17" i="23"/>
  <c r="AG54" i="23" s="1"/>
  <c r="AF17" i="23"/>
  <c r="AF54" i="23" s="1"/>
  <c r="AE17" i="23"/>
  <c r="AE54" i="23" s="1"/>
  <c r="U17" i="23"/>
  <c r="U54" i="23" s="1"/>
  <c r="S17" i="23"/>
  <c r="S54" i="23" s="1"/>
  <c r="R17" i="23"/>
  <c r="R54" i="23" s="1"/>
  <c r="P17" i="23"/>
  <c r="P54" i="23" s="1"/>
  <c r="Q17" i="23"/>
  <c r="Q54" i="23" s="1"/>
  <c r="J17" i="23"/>
  <c r="J54" i="23" s="1"/>
  <c r="AK30" i="13"/>
  <c r="AJ30" i="13"/>
  <c r="AI30" i="13"/>
  <c r="AH30" i="13"/>
  <c r="AF30" i="13"/>
  <c r="AE30" i="13"/>
  <c r="AC30" i="13"/>
  <c r="AG30" i="13"/>
  <c r="AD30" i="13"/>
  <c r="J30" i="13"/>
  <c r="AK34" i="22"/>
  <c r="AJ34" i="22"/>
  <c r="AG34" i="22"/>
  <c r="AI34" i="22"/>
  <c r="AH34" i="22"/>
  <c r="J34" i="22"/>
  <c r="AJ30" i="22"/>
  <c r="AI30" i="22"/>
  <c r="AH30" i="22"/>
  <c r="AG30" i="22"/>
  <c r="AF30" i="22"/>
  <c r="AC30" i="22"/>
  <c r="AK30" i="22"/>
  <c r="AD30" i="22"/>
  <c r="AE30" i="22"/>
  <c r="J30" i="22"/>
  <c r="M35" i="16"/>
  <c r="O37" i="16"/>
  <c r="L34" i="16"/>
  <c r="K33" i="16"/>
  <c r="N36" i="16"/>
  <c r="P38" i="16"/>
  <c r="AJ34" i="19"/>
  <c r="AI34" i="19"/>
  <c r="AH34" i="19"/>
  <c r="AG34" i="19"/>
  <c r="J34" i="19"/>
  <c r="AK34" i="19"/>
  <c r="AK36" i="17"/>
  <c r="AJ36" i="17"/>
  <c r="AI36" i="17"/>
  <c r="J36" i="17"/>
  <c r="J73" i="17" s="1"/>
  <c r="U35" i="23"/>
  <c r="U72" i="23" s="1"/>
  <c r="P30" i="23"/>
  <c r="P67" i="23" s="1"/>
  <c r="K25" i="23"/>
  <c r="K62" i="23" s="1"/>
  <c r="W37" i="23"/>
  <c r="W74" i="23" s="1"/>
  <c r="R32" i="23"/>
  <c r="R69" i="23" s="1"/>
  <c r="M27" i="23"/>
  <c r="M64" i="23" s="1"/>
  <c r="T34" i="23"/>
  <c r="T71" i="23" s="1"/>
  <c r="Q31" i="23"/>
  <c r="Q68" i="23" s="1"/>
  <c r="N28" i="23"/>
  <c r="N65" i="23" s="1"/>
  <c r="X38" i="23"/>
  <c r="X75" i="23" s="1"/>
  <c r="O29" i="23"/>
  <c r="O66" i="23" s="1"/>
  <c r="V36" i="23"/>
  <c r="V73" i="23" s="1"/>
  <c r="L26" i="23"/>
  <c r="L63" i="23" s="1"/>
  <c r="S33" i="23"/>
  <c r="S70" i="23" s="1"/>
  <c r="N35" i="18"/>
  <c r="P37" i="18"/>
  <c r="K32" i="18"/>
  <c r="O36" i="18"/>
  <c r="M34" i="18"/>
  <c r="Q38" i="18"/>
  <c r="L33" i="18"/>
  <c r="J36" i="14"/>
  <c r="J73" i="14" s="1"/>
  <c r="AK36" i="14"/>
  <c r="AJ36" i="14"/>
  <c r="AI36" i="14"/>
  <c r="AE38" i="21"/>
  <c r="Z33" i="21"/>
  <c r="T27" i="21"/>
  <c r="P23" i="21"/>
  <c r="M20" i="21"/>
  <c r="X31" i="21"/>
  <c r="W30" i="21"/>
  <c r="S26" i="21"/>
  <c r="Y32" i="21"/>
  <c r="AB35" i="21"/>
  <c r="AA34" i="21"/>
  <c r="L19" i="21"/>
  <c r="AC36" i="21"/>
  <c r="R25" i="21"/>
  <c r="O22" i="21"/>
  <c r="U28" i="21"/>
  <c r="V29" i="21"/>
  <c r="Q24" i="21"/>
  <c r="N21" i="21"/>
  <c r="K18" i="21"/>
  <c r="AD37" i="21"/>
  <c r="J36" i="9"/>
  <c r="J73" i="9" s="1"/>
  <c r="AK37" i="13"/>
  <c r="AJ37" i="13"/>
  <c r="J37" i="13"/>
  <c r="J74" i="13" s="1"/>
  <c r="S35" i="22"/>
  <c r="N30" i="22"/>
  <c r="R34" i="22"/>
  <c r="M29" i="22"/>
  <c r="T36" i="22"/>
  <c r="L28" i="22"/>
  <c r="V38" i="22"/>
  <c r="Q33" i="22"/>
  <c r="O31" i="22"/>
  <c r="U37" i="22"/>
  <c r="K27" i="22"/>
  <c r="P32" i="22"/>
  <c r="AF37" i="19"/>
  <c r="AA32" i="19"/>
  <c r="V27" i="19"/>
  <c r="Q22" i="19"/>
  <c r="L17" i="19"/>
  <c r="AC34" i="19"/>
  <c r="X29" i="19"/>
  <c r="S24" i="19"/>
  <c r="N19" i="19"/>
  <c r="Z31" i="19"/>
  <c r="P21" i="19"/>
  <c r="AG38" i="19"/>
  <c r="W28" i="19"/>
  <c r="M18" i="19"/>
  <c r="AD35" i="19"/>
  <c r="T25" i="19"/>
  <c r="AE36" i="19"/>
  <c r="U26" i="19"/>
  <c r="K16" i="19"/>
  <c r="AB33" i="19"/>
  <c r="R23" i="19"/>
  <c r="Y30" i="19"/>
  <c r="O20" i="19"/>
  <c r="R34" i="15"/>
  <c r="M29" i="15"/>
  <c r="L28" i="15"/>
  <c r="U37" i="15"/>
  <c r="Q33" i="15"/>
  <c r="N30" i="15"/>
  <c r="V38" i="15"/>
  <c r="S35" i="15"/>
  <c r="K27" i="15"/>
  <c r="P32" i="15"/>
  <c r="O31" i="15"/>
  <c r="T36" i="15"/>
  <c r="AA38" i="17"/>
  <c r="V33" i="17"/>
  <c r="Z37" i="17"/>
  <c r="X35" i="17"/>
  <c r="T31" i="17"/>
  <c r="O26" i="17"/>
  <c r="W34" i="17"/>
  <c r="K22" i="17"/>
  <c r="L23" i="17"/>
  <c r="U32" i="17"/>
  <c r="P27" i="17"/>
  <c r="Q28" i="17"/>
  <c r="M24" i="17"/>
  <c r="R29" i="17"/>
  <c r="Y36" i="17"/>
  <c r="N25" i="17"/>
  <c r="S30" i="17"/>
  <c r="AG19" i="22"/>
  <c r="AF19" i="22"/>
  <c r="AE19" i="22"/>
  <c r="AD19" i="22"/>
  <c r="AC19" i="22"/>
  <c r="Z19" i="22"/>
  <c r="S19" i="22"/>
  <c r="R19" i="22"/>
  <c r="AK19" i="22"/>
  <c r="AJ19" i="22"/>
  <c r="AI19" i="22"/>
  <c r="AB19" i="22"/>
  <c r="AH19" i="22"/>
  <c r="AA19" i="22"/>
  <c r="Y19" i="22"/>
  <c r="X19" i="22"/>
  <c r="W19" i="22"/>
  <c r="V19" i="22"/>
  <c r="U19" i="22"/>
  <c r="T19" i="22"/>
  <c r="J19" i="22"/>
  <c r="AI33" i="18"/>
  <c r="AH33" i="18"/>
  <c r="AG33" i="18"/>
  <c r="AF33" i="18"/>
  <c r="AK33" i="18"/>
  <c r="AJ33" i="18"/>
  <c r="J33" i="18"/>
  <c r="AK34" i="18"/>
  <c r="AI34" i="18"/>
  <c r="AJ34" i="18"/>
  <c r="AH34" i="18"/>
  <c r="AG34" i="18"/>
  <c r="J34" i="18"/>
  <c r="AC20" i="20"/>
  <c r="AB20" i="20"/>
  <c r="V20" i="20"/>
  <c r="AK20" i="20"/>
  <c r="AD20" i="20"/>
  <c r="AE20" i="20"/>
  <c r="AA20" i="20"/>
  <c r="Z20" i="20"/>
  <c r="Y20" i="20"/>
  <c r="X20" i="20"/>
  <c r="W20" i="20"/>
  <c r="T20" i="20"/>
  <c r="S20" i="20"/>
  <c r="AJ20" i="20"/>
  <c r="AI20" i="20"/>
  <c r="AH20" i="20"/>
  <c r="AG20" i="20"/>
  <c r="U20" i="20"/>
  <c r="AF20" i="20"/>
  <c r="J20" i="20"/>
  <c r="AE29" i="19"/>
  <c r="AD29" i="19"/>
  <c r="AC29" i="19"/>
  <c r="AB29" i="19"/>
  <c r="AK29" i="19"/>
  <c r="AJ29" i="19"/>
  <c r="AI29" i="19"/>
  <c r="AH29" i="19"/>
  <c r="AG29" i="19"/>
  <c r="AF29" i="19"/>
  <c r="J29" i="19"/>
  <c r="N38" i="14"/>
  <c r="K35" i="14"/>
  <c r="L36" i="14"/>
  <c r="M37" i="14"/>
  <c r="J34" i="14"/>
  <c r="J71" i="14" s="1"/>
  <c r="W34" i="18"/>
  <c r="R29" i="18"/>
  <c r="M24" i="18"/>
  <c r="Y36" i="18"/>
  <c r="T31" i="18"/>
  <c r="AA38" i="18"/>
  <c r="V33" i="18"/>
  <c r="Q28" i="18"/>
  <c r="L23" i="18"/>
  <c r="Z37" i="18"/>
  <c r="N25" i="18"/>
  <c r="K22" i="18"/>
  <c r="O26" i="18"/>
  <c r="X35" i="18"/>
  <c r="U32" i="18"/>
  <c r="S30" i="18"/>
  <c r="P27" i="18"/>
  <c r="AI38" i="18"/>
  <c r="AD33" i="18"/>
  <c r="Y28" i="18"/>
  <c r="T23" i="18"/>
  <c r="O18" i="18"/>
  <c r="AF35" i="18"/>
  <c r="AA30" i="18"/>
  <c r="AH37" i="18"/>
  <c r="AC32" i="18"/>
  <c r="X27" i="18"/>
  <c r="S22" i="18"/>
  <c r="K14" i="18"/>
  <c r="Z29" i="18"/>
  <c r="N17" i="18"/>
  <c r="R21" i="18"/>
  <c r="U24" i="18"/>
  <c r="AB31" i="18"/>
  <c r="V25" i="18"/>
  <c r="P19" i="18"/>
  <c r="M16" i="18"/>
  <c r="AG36" i="18"/>
  <c r="AE34" i="18"/>
  <c r="W26" i="18"/>
  <c r="Q20" i="18"/>
  <c r="L15" i="18"/>
  <c r="AA28" i="15"/>
  <c r="AK28" i="15"/>
  <c r="AH28" i="15"/>
  <c r="AG28" i="15"/>
  <c r="AF28" i="15"/>
  <c r="AE28" i="15"/>
  <c r="AD28" i="15"/>
  <c r="AJ28" i="15"/>
  <c r="AI28" i="15"/>
  <c r="AC28" i="15"/>
  <c r="AB28" i="15"/>
  <c r="J28" i="15"/>
  <c r="AJ19" i="13"/>
  <c r="T19" i="13"/>
  <c r="R19" i="13"/>
  <c r="AK19" i="13"/>
  <c r="AH19" i="13"/>
  <c r="AG19" i="13"/>
  <c r="AE19" i="13"/>
  <c r="AD19" i="13"/>
  <c r="AI19" i="13"/>
  <c r="AC19" i="13"/>
  <c r="AF19" i="13"/>
  <c r="AB19" i="13"/>
  <c r="AA19" i="13"/>
  <c r="Z19" i="13"/>
  <c r="Y19" i="13"/>
  <c r="X19" i="13"/>
  <c r="W19" i="13"/>
  <c r="V19" i="13"/>
  <c r="U19" i="13"/>
  <c r="S19" i="13"/>
  <c r="J19" i="13"/>
  <c r="AF38" i="16"/>
  <c r="AA33" i="16"/>
  <c r="V28" i="16"/>
  <c r="Q23" i="16"/>
  <c r="L18" i="16"/>
  <c r="AC35" i="16"/>
  <c r="X30" i="16"/>
  <c r="S25" i="16"/>
  <c r="N20" i="16"/>
  <c r="AE37" i="16"/>
  <c r="Z32" i="16"/>
  <c r="U27" i="16"/>
  <c r="P22" i="16"/>
  <c r="K17" i="16"/>
  <c r="AB34" i="16"/>
  <c r="O21" i="16"/>
  <c r="AD36" i="16"/>
  <c r="R24" i="16"/>
  <c r="W29" i="16"/>
  <c r="Y31" i="16"/>
  <c r="T26" i="16"/>
  <c r="M19" i="16"/>
  <c r="AE34" i="23"/>
  <c r="AE71" i="23" s="1"/>
  <c r="Z29" i="23"/>
  <c r="Z66" i="23" s="1"/>
  <c r="U24" i="23"/>
  <c r="U61" i="23" s="1"/>
  <c r="P19" i="23"/>
  <c r="P56" i="23" s="1"/>
  <c r="AG36" i="23"/>
  <c r="AG73" i="23" s="1"/>
  <c r="AB31" i="23"/>
  <c r="AB68" i="23" s="1"/>
  <c r="W26" i="23"/>
  <c r="W63" i="23" s="1"/>
  <c r="R21" i="23"/>
  <c r="R58" i="23" s="1"/>
  <c r="M16" i="23"/>
  <c r="M53" i="23" s="1"/>
  <c r="AI38" i="23"/>
  <c r="AI75" i="23" s="1"/>
  <c r="AD33" i="23"/>
  <c r="AD70" i="23" s="1"/>
  <c r="Y28" i="23"/>
  <c r="Y65" i="23" s="1"/>
  <c r="T23" i="23"/>
  <c r="T60" i="23" s="1"/>
  <c r="O18" i="23"/>
  <c r="O55" i="23" s="1"/>
  <c r="AF35" i="23"/>
  <c r="AF72" i="23" s="1"/>
  <c r="V25" i="23"/>
  <c r="V62" i="23" s="1"/>
  <c r="K14" i="23"/>
  <c r="K51" i="23" s="1"/>
  <c r="L15" i="23"/>
  <c r="L52" i="23" s="1"/>
  <c r="AC32" i="23"/>
  <c r="AC69" i="23" s="1"/>
  <c r="S22" i="23"/>
  <c r="S59" i="23" s="1"/>
  <c r="AA30" i="23"/>
  <c r="AA67" i="23" s="1"/>
  <c r="Q20" i="23"/>
  <c r="Q57" i="23" s="1"/>
  <c r="AH37" i="23"/>
  <c r="AH74" i="23" s="1"/>
  <c r="X27" i="23"/>
  <c r="X64" i="23" s="1"/>
  <c r="N17" i="23"/>
  <c r="N54" i="23" s="1"/>
  <c r="AE37" i="9"/>
  <c r="Z32" i="9"/>
  <c r="U27" i="9"/>
  <c r="P22" i="9"/>
  <c r="AC35" i="9"/>
  <c r="L18" i="9"/>
  <c r="AB34" i="9"/>
  <c r="T26" i="9"/>
  <c r="S25" i="9"/>
  <c r="N20" i="9"/>
  <c r="AA33" i="9"/>
  <c r="R24" i="9"/>
  <c r="Y31" i="9"/>
  <c r="Q23" i="9"/>
  <c r="K17" i="9"/>
  <c r="X30" i="9"/>
  <c r="V28" i="9"/>
  <c r="O21" i="9"/>
  <c r="M19" i="9"/>
  <c r="W29" i="9"/>
  <c r="AF38" i="9"/>
  <c r="AD36" i="9"/>
  <c r="AE36" i="15"/>
  <c r="Z31" i="15"/>
  <c r="U26" i="15"/>
  <c r="P21" i="15"/>
  <c r="K16" i="15"/>
  <c r="AG38" i="15"/>
  <c r="AB33" i="15"/>
  <c r="W28" i="15"/>
  <c r="R23" i="15"/>
  <c r="M18" i="15"/>
  <c r="AD35" i="15"/>
  <c r="Y30" i="15"/>
  <c r="T25" i="15"/>
  <c r="O20" i="15"/>
  <c r="AC34" i="15"/>
  <c r="L17" i="15"/>
  <c r="V27" i="15"/>
  <c r="AA32" i="15"/>
  <c r="Q22" i="15"/>
  <c r="N19" i="15"/>
  <c r="AF37" i="15"/>
  <c r="S24" i="15"/>
  <c r="X29" i="15"/>
  <c r="AK31" i="14"/>
  <c r="AJ31" i="14"/>
  <c r="AI31" i="14"/>
  <c r="AH31" i="14"/>
  <c r="AG31" i="14"/>
  <c r="AF31" i="14"/>
  <c r="AE31" i="14"/>
  <c r="AD31" i="14"/>
  <c r="J31" i="14"/>
  <c r="AA35" i="19"/>
  <c r="V30" i="19"/>
  <c r="Q25" i="19"/>
  <c r="L20" i="19"/>
  <c r="AC37" i="19"/>
  <c r="X32" i="19"/>
  <c r="S27" i="19"/>
  <c r="N22" i="19"/>
  <c r="Z34" i="19"/>
  <c r="U29" i="19"/>
  <c r="P24" i="19"/>
  <c r="K19" i="19"/>
  <c r="W31" i="19"/>
  <c r="M21" i="19"/>
  <c r="AD38" i="19"/>
  <c r="T28" i="19"/>
  <c r="AB36" i="19"/>
  <c r="R26" i="19"/>
  <c r="Y33" i="19"/>
  <c r="O23" i="19"/>
  <c r="AF33" i="15"/>
  <c r="AK33" i="15"/>
  <c r="AJ33" i="15"/>
  <c r="AI33" i="15"/>
  <c r="AH33" i="15"/>
  <c r="AG33" i="15"/>
  <c r="J33" i="15"/>
  <c r="AK27" i="19"/>
  <c r="AI27" i="19"/>
  <c r="J27" i="19"/>
  <c r="AJ27" i="19"/>
  <c r="AH27" i="19"/>
  <c r="AG27" i="19"/>
  <c r="AF27" i="19"/>
  <c r="AE27" i="19"/>
  <c r="AD27" i="19"/>
  <c r="AC27" i="19"/>
  <c r="AA27" i="19"/>
  <c r="AB27" i="19"/>
  <c r="Z27" i="19"/>
  <c r="Y19" i="17"/>
  <c r="X19" i="17"/>
  <c r="W19" i="17"/>
  <c r="R19" i="17"/>
  <c r="AK19" i="17"/>
  <c r="AI19" i="17"/>
  <c r="AJ19" i="17"/>
  <c r="AH19" i="17"/>
  <c r="AG19" i="17"/>
  <c r="AE19" i="17"/>
  <c r="AC19" i="17"/>
  <c r="AB19" i="17"/>
  <c r="Z19" i="17"/>
  <c r="V19" i="17"/>
  <c r="AF19" i="17"/>
  <c r="AD19" i="17"/>
  <c r="AA19" i="17"/>
  <c r="U19" i="17"/>
  <c r="T19" i="17"/>
  <c r="S19" i="17"/>
  <c r="J19" i="17"/>
  <c r="J56" i="17" s="1"/>
  <c r="K34" i="23"/>
  <c r="K71" i="23" s="1"/>
  <c r="M36" i="23"/>
  <c r="M73" i="23" s="1"/>
  <c r="O38" i="23"/>
  <c r="O75" i="23" s="1"/>
  <c r="N37" i="23"/>
  <c r="N74" i="23" s="1"/>
  <c r="L35" i="23"/>
  <c r="L72" i="23" s="1"/>
  <c r="AK35" i="18"/>
  <c r="AJ35" i="18"/>
  <c r="AH35" i="18"/>
  <c r="AI35" i="18"/>
  <c r="J35" i="18"/>
  <c r="J72" i="18" s="1"/>
  <c r="AK35" i="23"/>
  <c r="AK72" i="23" s="1"/>
  <c r="AJ35" i="23"/>
  <c r="AJ72" i="23" s="1"/>
  <c r="AH35" i="23"/>
  <c r="AH72" i="23" s="1"/>
  <c r="AI35" i="23"/>
  <c r="AI72" i="23" s="1"/>
  <c r="J35" i="23"/>
  <c r="J72" i="23" s="1"/>
  <c r="AK36" i="18"/>
  <c r="AJ36" i="18"/>
  <c r="AI36" i="18"/>
  <c r="J36" i="18"/>
  <c r="J73" i="18" s="1"/>
  <c r="AK34" i="13"/>
  <c r="AJ34" i="13"/>
  <c r="AI34" i="13"/>
  <c r="AH34" i="13"/>
  <c r="AG34" i="13"/>
  <c r="J34" i="13"/>
  <c r="AA36" i="20"/>
  <c r="V31" i="20"/>
  <c r="Z35" i="20"/>
  <c r="Y34" i="20"/>
  <c r="L21" i="20"/>
  <c r="AB37" i="20"/>
  <c r="X33" i="20"/>
  <c r="Q26" i="20"/>
  <c r="W32" i="20"/>
  <c r="AC38" i="20"/>
  <c r="O24" i="20"/>
  <c r="T29" i="20"/>
  <c r="P25" i="20"/>
  <c r="S28" i="20"/>
  <c r="U30" i="20"/>
  <c r="N23" i="20"/>
  <c r="R27" i="20"/>
  <c r="M22" i="20"/>
  <c r="K20" i="20"/>
  <c r="AK28" i="16"/>
  <c r="AI28" i="16"/>
  <c r="AH28" i="16"/>
  <c r="AF28" i="16"/>
  <c r="AA28" i="16"/>
  <c r="AJ28" i="16"/>
  <c r="AG28" i="16"/>
  <c r="AD28" i="16"/>
  <c r="AC28" i="16"/>
  <c r="AE28" i="16"/>
  <c r="AB28" i="16"/>
  <c r="J28" i="16"/>
  <c r="W37" i="13"/>
  <c r="P30" i="13"/>
  <c r="M27" i="13"/>
  <c r="S33" i="13"/>
  <c r="U35" i="13"/>
  <c r="V36" i="13"/>
  <c r="T34" i="13"/>
  <c r="Q31" i="13"/>
  <c r="N28" i="13"/>
  <c r="R32" i="13"/>
  <c r="O29" i="13"/>
  <c r="L26" i="13"/>
  <c r="X38" i="13"/>
  <c r="K25" i="13"/>
  <c r="L36" i="22"/>
  <c r="K35" i="22"/>
  <c r="N38" i="22"/>
  <c r="M37" i="22"/>
  <c r="AK20" i="16"/>
  <c r="AJ20" i="16"/>
  <c r="AH20" i="16"/>
  <c r="AG20" i="16"/>
  <c r="AD20" i="16"/>
  <c r="AB20" i="16"/>
  <c r="AF20" i="16"/>
  <c r="AE20" i="16"/>
  <c r="AC20" i="16"/>
  <c r="AA20" i="16"/>
  <c r="Z20" i="16"/>
  <c r="AI20" i="16"/>
  <c r="Y20" i="16"/>
  <c r="X20" i="16"/>
  <c r="W20" i="16"/>
  <c r="U20" i="16"/>
  <c r="T20" i="16"/>
  <c r="V20" i="16"/>
  <c r="S20" i="16"/>
  <c r="J20" i="16"/>
  <c r="K38" i="23"/>
  <c r="K75" i="23" s="1"/>
  <c r="AC27" i="17"/>
  <c r="AB27" i="17"/>
  <c r="AA27" i="17"/>
  <c r="AD27" i="17"/>
  <c r="Z27" i="17"/>
  <c r="AI27" i="17"/>
  <c r="AH27" i="17"/>
  <c r="AG27" i="17"/>
  <c r="AF27" i="17"/>
  <c r="AK27" i="17"/>
  <c r="AJ27" i="17"/>
  <c r="AE27" i="17"/>
  <c r="J27" i="17"/>
  <c r="AD37" i="23"/>
  <c r="AD74" i="23" s="1"/>
  <c r="Y32" i="23"/>
  <c r="Y69" i="23" s="1"/>
  <c r="T27" i="23"/>
  <c r="T64" i="23" s="1"/>
  <c r="O22" i="23"/>
  <c r="O59" i="23" s="1"/>
  <c r="AA34" i="23"/>
  <c r="AA71" i="23" s="1"/>
  <c r="V29" i="23"/>
  <c r="V66" i="23" s="1"/>
  <c r="Q24" i="23"/>
  <c r="Q61" i="23" s="1"/>
  <c r="L19" i="23"/>
  <c r="L56" i="23" s="1"/>
  <c r="AC36" i="23"/>
  <c r="AC73" i="23" s="1"/>
  <c r="X31" i="23"/>
  <c r="X68" i="23" s="1"/>
  <c r="S26" i="23"/>
  <c r="S63" i="23" s="1"/>
  <c r="N21" i="23"/>
  <c r="N58" i="23" s="1"/>
  <c r="AE38" i="23"/>
  <c r="AE75" i="23" s="1"/>
  <c r="U28" i="23"/>
  <c r="U65" i="23" s="1"/>
  <c r="K18" i="23"/>
  <c r="K55" i="23" s="1"/>
  <c r="AB35" i="23"/>
  <c r="AB72" i="23" s="1"/>
  <c r="R25" i="23"/>
  <c r="R62" i="23" s="1"/>
  <c r="Z33" i="23"/>
  <c r="Z70" i="23" s="1"/>
  <c r="P23" i="23"/>
  <c r="P60" i="23" s="1"/>
  <c r="W30" i="23"/>
  <c r="W67" i="23" s="1"/>
  <c r="M20" i="23"/>
  <c r="M57" i="23" s="1"/>
  <c r="K36" i="22"/>
  <c r="M38" i="22"/>
  <c r="L37" i="22"/>
  <c r="Q38" i="22"/>
  <c r="L33" i="22"/>
  <c r="N35" i="22"/>
  <c r="P37" i="22"/>
  <c r="O36" i="22"/>
  <c r="M34" i="22"/>
  <c r="K32" i="22"/>
  <c r="W34" i="15"/>
  <c r="R29" i="15"/>
  <c r="M24" i="15"/>
  <c r="Y36" i="15"/>
  <c r="T31" i="15"/>
  <c r="O26" i="15"/>
  <c r="AA38" i="15"/>
  <c r="V33" i="15"/>
  <c r="Q28" i="15"/>
  <c r="L23" i="15"/>
  <c r="Z37" i="15"/>
  <c r="N25" i="15"/>
  <c r="X35" i="15"/>
  <c r="K22" i="15"/>
  <c r="S30" i="15"/>
  <c r="P27" i="15"/>
  <c r="U32" i="15"/>
  <c r="L37" i="19"/>
  <c r="K36" i="19"/>
  <c r="M38" i="19"/>
  <c r="L38" i="17"/>
  <c r="K37" i="17"/>
  <c r="AK25" i="19"/>
  <c r="AJ25" i="19"/>
  <c r="AI25" i="19"/>
  <c r="AH25" i="19"/>
  <c r="AG25" i="19"/>
  <c r="AF25" i="19"/>
  <c r="AE25" i="19"/>
  <c r="AC25" i="19"/>
  <c r="AD25" i="19"/>
  <c r="AB25" i="19"/>
  <c r="AA25" i="19"/>
  <c r="J25" i="19"/>
  <c r="Z25" i="19"/>
  <c r="Y25" i="19"/>
  <c r="X25" i="19"/>
  <c r="AF30" i="18"/>
  <c r="AE30" i="18"/>
  <c r="AC30" i="18"/>
  <c r="AK30" i="18"/>
  <c r="AI30" i="18"/>
  <c r="AH30" i="18"/>
  <c r="AJ30" i="18"/>
  <c r="AG30" i="18"/>
  <c r="AD30" i="18"/>
  <c r="J30" i="18"/>
  <c r="L38" i="14"/>
  <c r="K37" i="14"/>
  <c r="Y32" i="13"/>
  <c r="T27" i="13"/>
  <c r="O22" i="13"/>
  <c r="V29" i="13"/>
  <c r="AB35" i="13"/>
  <c r="L19" i="13"/>
  <c r="AA34" i="13"/>
  <c r="X31" i="13"/>
  <c r="U28" i="13"/>
  <c r="Q24" i="13"/>
  <c r="AD37" i="13"/>
  <c r="R25" i="13"/>
  <c r="M20" i="13"/>
  <c r="N21" i="13"/>
  <c r="AE38" i="13"/>
  <c r="S26" i="13"/>
  <c r="K18" i="13"/>
  <c r="P23" i="13"/>
  <c r="Z33" i="13"/>
  <c r="AC36" i="13"/>
  <c r="W30" i="13"/>
  <c r="T34" i="16"/>
  <c r="O29" i="16"/>
  <c r="V36" i="16"/>
  <c r="Q31" i="16"/>
  <c r="L26" i="16"/>
  <c r="X38" i="16"/>
  <c r="S33" i="16"/>
  <c r="N28" i="16"/>
  <c r="R32" i="16"/>
  <c r="U35" i="16"/>
  <c r="M27" i="16"/>
  <c r="W37" i="16"/>
  <c r="P30" i="16"/>
  <c r="K25" i="16"/>
  <c r="AJ19" i="20"/>
  <c r="AI19" i="20"/>
  <c r="AC19" i="20"/>
  <c r="R19" i="20"/>
  <c r="AF19" i="20"/>
  <c r="AA19" i="20"/>
  <c r="Z19" i="20"/>
  <c r="Y19" i="20"/>
  <c r="X19" i="20"/>
  <c r="W19" i="20"/>
  <c r="V19" i="20"/>
  <c r="T19" i="20"/>
  <c r="S19" i="20"/>
  <c r="U19" i="20"/>
  <c r="AK19" i="20"/>
  <c r="AH19" i="20"/>
  <c r="AG19" i="20"/>
  <c r="AE19" i="20"/>
  <c r="AD19" i="20"/>
  <c r="AB19" i="20"/>
  <c r="J19" i="20"/>
  <c r="AC20" i="13"/>
  <c r="AI20" i="13"/>
  <c r="AG20" i="13"/>
  <c r="AF20" i="13"/>
  <c r="AE20" i="13"/>
  <c r="AB20" i="13"/>
  <c r="AA20" i="13"/>
  <c r="Y20" i="13"/>
  <c r="X20" i="13"/>
  <c r="U20" i="13"/>
  <c r="T20" i="13"/>
  <c r="S20" i="13"/>
  <c r="AK20" i="13"/>
  <c r="AJ20" i="13"/>
  <c r="AH20" i="13"/>
  <c r="Z20" i="13"/>
  <c r="W20" i="13"/>
  <c r="AD20" i="13"/>
  <c r="V20" i="13"/>
  <c r="J20" i="13"/>
  <c r="O38" i="15"/>
  <c r="L35" i="15"/>
  <c r="N37" i="15"/>
  <c r="M36" i="15"/>
  <c r="K34" i="15"/>
  <c r="Q36" i="23"/>
  <c r="Q73" i="23" s="1"/>
  <c r="L31" i="23"/>
  <c r="L68" i="23" s="1"/>
  <c r="S38" i="23"/>
  <c r="S75" i="23" s="1"/>
  <c r="N33" i="23"/>
  <c r="N70" i="23" s="1"/>
  <c r="P35" i="23"/>
  <c r="P72" i="23" s="1"/>
  <c r="K30" i="23"/>
  <c r="K67" i="23" s="1"/>
  <c r="R37" i="23"/>
  <c r="R74" i="23" s="1"/>
  <c r="O34" i="23"/>
  <c r="O71" i="23" s="1"/>
  <c r="M32" i="23"/>
  <c r="M69" i="23" s="1"/>
  <c r="AA37" i="20"/>
  <c r="X34" i="20"/>
  <c r="S29" i="20"/>
  <c r="N24" i="20"/>
  <c r="Y35" i="20"/>
  <c r="W33" i="20"/>
  <c r="P26" i="20"/>
  <c r="AB38" i="20"/>
  <c r="M23" i="20"/>
  <c r="T30" i="20"/>
  <c r="Z36" i="20"/>
  <c r="U31" i="20"/>
  <c r="K21" i="20"/>
  <c r="O25" i="20"/>
  <c r="R28" i="20"/>
  <c r="Q27" i="20"/>
  <c r="L22" i="20"/>
  <c r="V32" i="20"/>
  <c r="AI12" i="9"/>
  <c r="O12" i="9"/>
  <c r="AH12" i="9"/>
  <c r="N12" i="9"/>
  <c r="AG12" i="9"/>
  <c r="M12" i="9"/>
  <c r="AF12" i="9"/>
  <c r="L12" i="9"/>
  <c r="AE12" i="9"/>
  <c r="K12" i="9"/>
  <c r="AD12" i="9"/>
  <c r="AC12" i="9"/>
  <c r="AB12" i="9"/>
  <c r="AA12" i="9"/>
  <c r="Y12" i="9"/>
  <c r="Z12" i="9"/>
  <c r="X12" i="9"/>
  <c r="W12" i="9"/>
  <c r="V12" i="9"/>
  <c r="U12" i="9"/>
  <c r="T12" i="9"/>
  <c r="Q12" i="9"/>
  <c r="S12" i="9"/>
  <c r="R12" i="9"/>
  <c r="J12" i="9"/>
  <c r="P12" i="9"/>
  <c r="AK12" i="9"/>
  <c r="AJ12" i="9"/>
  <c r="AF35" i="16"/>
  <c r="AA30" i="16"/>
  <c r="V25" i="16"/>
  <c r="Q20" i="16"/>
  <c r="L15" i="16"/>
  <c r="AH37" i="16"/>
  <c r="AC32" i="16"/>
  <c r="X27" i="16"/>
  <c r="S22" i="16"/>
  <c r="N17" i="16"/>
  <c r="Y28" i="16"/>
  <c r="Z29" i="16"/>
  <c r="U24" i="16"/>
  <c r="AB31" i="16"/>
  <c r="AG36" i="16"/>
  <c r="W26" i="16"/>
  <c r="AI38" i="16"/>
  <c r="AD33" i="16"/>
  <c r="T23" i="16"/>
  <c r="M16" i="16"/>
  <c r="P19" i="16"/>
  <c r="O18" i="16"/>
  <c r="R21" i="16"/>
  <c r="K14" i="16"/>
  <c r="AE34" i="16"/>
  <c r="AA27" i="9"/>
  <c r="AK27" i="9"/>
  <c r="AJ27" i="9"/>
  <c r="AI27" i="9"/>
  <c r="AG27" i="9"/>
  <c r="AH27" i="9"/>
  <c r="AF27" i="9"/>
  <c r="AE27" i="9"/>
  <c r="AD27" i="9"/>
  <c r="AC27" i="9"/>
  <c r="AB27" i="9"/>
  <c r="Z27" i="9"/>
  <c r="J27" i="9"/>
  <c r="P38" i="15"/>
  <c r="K33" i="15"/>
  <c r="M35" i="15"/>
  <c r="N36" i="15"/>
  <c r="O37" i="15"/>
  <c r="L34" i="15"/>
  <c r="AK32" i="19"/>
  <c r="AJ32" i="19"/>
  <c r="AI32" i="19"/>
  <c r="AH32" i="19"/>
  <c r="AG32" i="19"/>
  <c r="AF32" i="19"/>
  <c r="AE32" i="19"/>
  <c r="J32" i="19"/>
  <c r="W14" i="22"/>
  <c r="U14" i="22"/>
  <c r="T14" i="22"/>
  <c r="AK14" i="22"/>
  <c r="Q14" i="22"/>
  <c r="AJ14" i="22"/>
  <c r="P14" i="22"/>
  <c r="AB14" i="22"/>
  <c r="AA14" i="22"/>
  <c r="Z14" i="22"/>
  <c r="Y14" i="22"/>
  <c r="X14" i="22"/>
  <c r="V14" i="22"/>
  <c r="S14" i="22"/>
  <c r="R14" i="22"/>
  <c r="O14" i="22"/>
  <c r="M14" i="22"/>
  <c r="N14" i="22"/>
  <c r="AI14" i="22"/>
  <c r="AH14" i="22"/>
  <c r="AG14" i="22"/>
  <c r="AF14" i="22"/>
  <c r="AE14" i="22"/>
  <c r="AD14" i="22"/>
  <c r="AC14" i="22"/>
  <c r="J14" i="22"/>
  <c r="Z35" i="16"/>
  <c r="U30" i="16"/>
  <c r="P25" i="16"/>
  <c r="R27" i="16"/>
  <c r="Q26" i="16"/>
  <c r="X33" i="16"/>
  <c r="K20" i="16"/>
  <c r="Y34" i="16"/>
  <c r="M22" i="16"/>
  <c r="T29" i="16"/>
  <c r="N23" i="16"/>
  <c r="AA36" i="16"/>
  <c r="O24" i="16"/>
  <c r="AC38" i="16"/>
  <c r="S28" i="16"/>
  <c r="L21" i="16"/>
  <c r="AB37" i="16"/>
  <c r="V31" i="16"/>
  <c r="W32" i="16"/>
  <c r="AI22" i="13"/>
  <c r="W22" i="13"/>
  <c r="U22" i="13"/>
  <c r="AK22" i="13"/>
  <c r="AH22" i="13"/>
  <c r="AG22" i="13"/>
  <c r="AJ22" i="13"/>
  <c r="AF22" i="13"/>
  <c r="AE22" i="13"/>
  <c r="AD22" i="13"/>
  <c r="AC22" i="13"/>
  <c r="AB22" i="13"/>
  <c r="AA22" i="13"/>
  <c r="Z22" i="13"/>
  <c r="X22" i="13"/>
  <c r="Y22" i="13"/>
  <c r="V22" i="13"/>
  <c r="J22" i="13"/>
  <c r="AJ29" i="22"/>
  <c r="AG29" i="22"/>
  <c r="AI29" i="22"/>
  <c r="AH29" i="22"/>
  <c r="AF29" i="22"/>
  <c r="AE29" i="22"/>
  <c r="AD29" i="22"/>
  <c r="AC29" i="22"/>
  <c r="AB29" i="22"/>
  <c r="J29" i="22"/>
  <c r="AK29" i="22"/>
  <c r="AB38" i="9"/>
  <c r="Y35" i="9"/>
  <c r="T30" i="9"/>
  <c r="O25" i="9"/>
  <c r="AA37" i="9"/>
  <c r="R28" i="9"/>
  <c r="Q27" i="9"/>
  <c r="K21" i="9"/>
  <c r="Z36" i="9"/>
  <c r="X34" i="9"/>
  <c r="P26" i="9"/>
  <c r="V32" i="9"/>
  <c r="N24" i="9"/>
  <c r="M23" i="9"/>
  <c r="W33" i="9"/>
  <c r="U31" i="9"/>
  <c r="L22" i="9"/>
  <c r="S29" i="9"/>
  <c r="J11" i="14"/>
  <c r="J48" i="14" s="1"/>
  <c r="AK11" i="14"/>
  <c r="Q11" i="14"/>
  <c r="AJ11" i="14"/>
  <c r="P11" i="14"/>
  <c r="AI11" i="14"/>
  <c r="O11" i="14"/>
  <c r="AH11" i="14"/>
  <c r="N11" i="14"/>
  <c r="AG11" i="14"/>
  <c r="M11" i="14"/>
  <c r="AF11" i="14"/>
  <c r="L11" i="14"/>
  <c r="AE11" i="14"/>
  <c r="AD11" i="14"/>
  <c r="AC11" i="14"/>
  <c r="AB11" i="14"/>
  <c r="AA11" i="14"/>
  <c r="Z11" i="14"/>
  <c r="U11" i="14"/>
  <c r="T11" i="14"/>
  <c r="R11" i="14"/>
  <c r="S11" i="14"/>
  <c r="X11" i="14"/>
  <c r="V11" i="14"/>
  <c r="Y11" i="14"/>
  <c r="W11" i="14"/>
  <c r="AC27" i="16"/>
  <c r="AB27" i="16"/>
  <c r="AA27" i="16"/>
  <c r="AK27" i="16"/>
  <c r="AJ27" i="16"/>
  <c r="AI27" i="16"/>
  <c r="AH27" i="16"/>
  <c r="AG27" i="16"/>
  <c r="AF27" i="16"/>
  <c r="AE27" i="16"/>
  <c r="Z27" i="16"/>
  <c r="AD27" i="16"/>
  <c r="J27" i="16"/>
  <c r="Z16" i="16"/>
  <c r="Y16" i="16"/>
  <c r="U16" i="16"/>
  <c r="R16" i="16"/>
  <c r="AJ16" i="16"/>
  <c r="P16" i="16"/>
  <c r="AI16" i="16"/>
  <c r="AH16" i="16"/>
  <c r="AG16" i="16"/>
  <c r="AF16" i="16"/>
  <c r="AE16" i="16"/>
  <c r="AB16" i="16"/>
  <c r="AA16" i="16"/>
  <c r="X16" i="16"/>
  <c r="W16" i="16"/>
  <c r="V16" i="16"/>
  <c r="AD16" i="16"/>
  <c r="AC16" i="16"/>
  <c r="O16" i="16"/>
  <c r="AK16" i="16"/>
  <c r="T16" i="16"/>
  <c r="S16" i="16"/>
  <c r="Q16" i="16"/>
  <c r="J16" i="16"/>
  <c r="AB34" i="21"/>
  <c r="W29" i="21"/>
  <c r="R24" i="21"/>
  <c r="M19" i="21"/>
  <c r="AD36" i="21"/>
  <c r="Y31" i="21"/>
  <c r="Q23" i="21"/>
  <c r="N20" i="21"/>
  <c r="K17" i="21"/>
  <c r="X30" i="21"/>
  <c r="T26" i="21"/>
  <c r="AA33" i="21"/>
  <c r="Z32" i="21"/>
  <c r="AC35" i="21"/>
  <c r="P22" i="21"/>
  <c r="S25" i="21"/>
  <c r="AF38" i="21"/>
  <c r="V28" i="21"/>
  <c r="O21" i="21"/>
  <c r="L18" i="21"/>
  <c r="U27" i="21"/>
  <c r="AE37" i="21"/>
  <c r="Q38" i="14"/>
  <c r="L33" i="14"/>
  <c r="N35" i="14"/>
  <c r="K32" i="14"/>
  <c r="O36" i="14"/>
  <c r="P37" i="14"/>
  <c r="M34" i="14"/>
  <c r="AF31" i="23"/>
  <c r="AF68" i="23" s="1"/>
  <c r="AE31" i="23"/>
  <c r="AE68" i="23" s="1"/>
  <c r="AD31" i="23"/>
  <c r="AD68" i="23" s="1"/>
  <c r="J31" i="23"/>
  <c r="J68" i="23" s="1"/>
  <c r="AK31" i="23"/>
  <c r="AK68" i="23" s="1"/>
  <c r="AJ31" i="23"/>
  <c r="AJ68" i="23" s="1"/>
  <c r="AG31" i="23"/>
  <c r="AG68" i="23" s="1"/>
  <c r="AH31" i="23"/>
  <c r="AH68" i="23" s="1"/>
  <c r="AI31" i="23"/>
  <c r="AI68" i="23" s="1"/>
  <c r="K38" i="18"/>
  <c r="AJ29" i="18"/>
  <c r="AI29" i="18"/>
  <c r="AH29" i="18"/>
  <c r="AG29" i="18"/>
  <c r="AF29" i="18"/>
  <c r="AD29" i="18"/>
  <c r="AK29" i="18"/>
  <c r="AC29" i="18"/>
  <c r="AB29" i="18"/>
  <c r="AE29" i="18"/>
  <c r="J29" i="18"/>
  <c r="AF18" i="17"/>
  <c r="AE18" i="17"/>
  <c r="AD18" i="17"/>
  <c r="Y18" i="17"/>
  <c r="X18" i="17"/>
  <c r="AK18" i="17"/>
  <c r="AJ18" i="17"/>
  <c r="AI18" i="17"/>
  <c r="AG18" i="17"/>
  <c r="AB18" i="17"/>
  <c r="AA18" i="17"/>
  <c r="W18" i="17"/>
  <c r="V18" i="17"/>
  <c r="AH18" i="17"/>
  <c r="AC18" i="17"/>
  <c r="Z18" i="17"/>
  <c r="S18" i="17"/>
  <c r="R18" i="17"/>
  <c r="U18" i="17"/>
  <c r="Q18" i="17"/>
  <c r="T18" i="17"/>
  <c r="J18" i="17"/>
  <c r="J55" i="17" s="1"/>
  <c r="AI21" i="18"/>
  <c r="AH21" i="18"/>
  <c r="AF21" i="18"/>
  <c r="Z21" i="18"/>
  <c r="W21" i="18"/>
  <c r="V21" i="18"/>
  <c r="U21" i="18"/>
  <c r="T21" i="18"/>
  <c r="AK21" i="18"/>
  <c r="AC21" i="18"/>
  <c r="AB21" i="18"/>
  <c r="AA21" i="18"/>
  <c r="Y21" i="18"/>
  <c r="X21" i="18"/>
  <c r="AJ21" i="18"/>
  <c r="AG21" i="18"/>
  <c r="AE21" i="18"/>
  <c r="J21" i="18"/>
  <c r="AD21" i="18"/>
  <c r="W20" i="15"/>
  <c r="V20" i="15"/>
  <c r="U20" i="15"/>
  <c r="S20" i="15"/>
  <c r="AK20" i="15"/>
  <c r="AJ20" i="15"/>
  <c r="AI20" i="15"/>
  <c r="AG20" i="15"/>
  <c r="AE20" i="15"/>
  <c r="AD20" i="15"/>
  <c r="AC20" i="15"/>
  <c r="AB20" i="15"/>
  <c r="AA20" i="15"/>
  <c r="AH20" i="15"/>
  <c r="AF20" i="15"/>
  <c r="Z20" i="15"/>
  <c r="Y20" i="15"/>
  <c r="X20" i="15"/>
  <c r="T20" i="15"/>
  <c r="J20" i="15"/>
  <c r="T36" i="19"/>
  <c r="O31" i="19"/>
  <c r="V38" i="19"/>
  <c r="Q33" i="19"/>
  <c r="L28" i="19"/>
  <c r="S35" i="19"/>
  <c r="N30" i="19"/>
  <c r="U37" i="19"/>
  <c r="K27" i="19"/>
  <c r="R34" i="19"/>
  <c r="P32" i="19"/>
  <c r="M29" i="19"/>
  <c r="AK32" i="13"/>
  <c r="AJ32" i="13"/>
  <c r="AI32" i="13"/>
  <c r="AH32" i="13"/>
  <c r="AG32" i="13"/>
  <c r="AF32" i="13"/>
  <c r="AE32" i="13"/>
  <c r="J32" i="13"/>
  <c r="AG38" i="18"/>
  <c r="AB33" i="18"/>
  <c r="W28" i="18"/>
  <c r="R23" i="18"/>
  <c r="M18" i="18"/>
  <c r="AD35" i="18"/>
  <c r="Y30" i="18"/>
  <c r="L17" i="18"/>
  <c r="Q22" i="18"/>
  <c r="AC34" i="18"/>
  <c r="P21" i="18"/>
  <c r="U26" i="18"/>
  <c r="AE36" i="18"/>
  <c r="X29" i="18"/>
  <c r="V27" i="18"/>
  <c r="S24" i="18"/>
  <c r="Z31" i="18"/>
  <c r="AF37" i="18"/>
  <c r="T25" i="18"/>
  <c r="N19" i="18"/>
  <c r="AA32" i="18"/>
  <c r="K16" i="18"/>
  <c r="O20" i="18"/>
  <c r="U14" i="9"/>
  <c r="T14" i="9"/>
  <c r="S14" i="9"/>
  <c r="R14" i="9"/>
  <c r="AK14" i="9"/>
  <c r="Q14" i="9"/>
  <c r="AJ14" i="9"/>
  <c r="P14" i="9"/>
  <c r="AI14" i="9"/>
  <c r="O14" i="9"/>
  <c r="AH14" i="9"/>
  <c r="N14" i="9"/>
  <c r="AG14" i="9"/>
  <c r="M14" i="9"/>
  <c r="AE14" i="9"/>
  <c r="J14" i="9"/>
  <c r="AF14" i="9"/>
  <c r="AD14" i="9"/>
  <c r="AC14" i="9"/>
  <c r="AB14" i="9"/>
  <c r="AA14" i="9"/>
  <c r="Z14" i="9"/>
  <c r="Y14" i="9"/>
  <c r="X14" i="9"/>
  <c r="W14" i="9"/>
  <c r="V14" i="9"/>
  <c r="AG37" i="17"/>
  <c r="AB32" i="17"/>
  <c r="AC33" i="17"/>
  <c r="Z30" i="17"/>
  <c r="U25" i="17"/>
  <c r="P20" i="17"/>
  <c r="K15" i="17"/>
  <c r="Y29" i="17"/>
  <c r="T24" i="17"/>
  <c r="AF36" i="17"/>
  <c r="V26" i="17"/>
  <c r="AE35" i="17"/>
  <c r="X28" i="17"/>
  <c r="AH38" i="17"/>
  <c r="AD34" i="17"/>
  <c r="R22" i="17"/>
  <c r="M17" i="17"/>
  <c r="O19" i="17"/>
  <c r="AA31" i="17"/>
  <c r="L16" i="17"/>
  <c r="N18" i="17"/>
  <c r="W27" i="17"/>
  <c r="Q21" i="17"/>
  <c r="S23" i="17"/>
  <c r="AB18" i="14"/>
  <c r="AA18" i="14"/>
  <c r="Z18" i="14"/>
  <c r="Y18" i="14"/>
  <c r="X18" i="14"/>
  <c r="W18" i="14"/>
  <c r="V18" i="14"/>
  <c r="U18" i="14"/>
  <c r="T18" i="14"/>
  <c r="S18" i="14"/>
  <c r="R18" i="14"/>
  <c r="AK18" i="14"/>
  <c r="Q18" i="14"/>
  <c r="AF18" i="14"/>
  <c r="AE18" i="14"/>
  <c r="AD18" i="14"/>
  <c r="AC18" i="14"/>
  <c r="J18" i="14"/>
  <c r="AJ18" i="14"/>
  <c r="AH18" i="14"/>
  <c r="AI18" i="14"/>
  <c r="AG18" i="14"/>
  <c r="L36" i="21"/>
  <c r="K35" i="21"/>
  <c r="M37" i="21"/>
  <c r="N38" i="21"/>
  <c r="AF21" i="14"/>
  <c r="AD21" i="14"/>
  <c r="AA21" i="14"/>
  <c r="J21" i="14"/>
  <c r="Z21" i="14"/>
  <c r="Y21" i="14"/>
  <c r="X21" i="14"/>
  <c r="W21" i="14"/>
  <c r="V21" i="14"/>
  <c r="U21" i="14"/>
  <c r="T21" i="14"/>
  <c r="AG21" i="14"/>
  <c r="AK21" i="14"/>
  <c r="AE21" i="14"/>
  <c r="AJ21" i="14"/>
  <c r="AI21" i="14"/>
  <c r="AH21" i="14"/>
  <c r="AC21" i="14"/>
  <c r="AB21" i="14"/>
  <c r="AF22" i="21"/>
  <c r="X22" i="21"/>
  <c r="W22" i="21"/>
  <c r="V22" i="21"/>
  <c r="U22" i="21"/>
  <c r="AK22" i="21"/>
  <c r="AI22" i="21"/>
  <c r="AJ22" i="21"/>
  <c r="AH22" i="21"/>
  <c r="AG22" i="21"/>
  <c r="AE22" i="21"/>
  <c r="AD22" i="21"/>
  <c r="AC22" i="21"/>
  <c r="AB22" i="21"/>
  <c r="AA22" i="21"/>
  <c r="Z22" i="21"/>
  <c r="Y22" i="21"/>
  <c r="J22" i="21"/>
  <c r="J11" i="17"/>
  <c r="J48" i="17" s="1"/>
  <c r="U11" i="17"/>
  <c r="U48" i="17" s="1"/>
  <c r="T11" i="17"/>
  <c r="T48" i="17" s="1"/>
  <c r="S11" i="17"/>
  <c r="S48" i="17" s="1"/>
  <c r="R11" i="17"/>
  <c r="R48" i="17" s="1"/>
  <c r="AK11" i="17"/>
  <c r="AK48" i="17" s="1"/>
  <c r="P11" i="17"/>
  <c r="P48" i="17" s="1"/>
  <c r="AI11" i="17"/>
  <c r="AI48" i="17" s="1"/>
  <c r="N11" i="17"/>
  <c r="N48" i="17" s="1"/>
  <c r="AH11" i="17"/>
  <c r="AH48" i="17" s="1"/>
  <c r="M11" i="17"/>
  <c r="M48" i="17" s="1"/>
  <c r="AF11" i="17"/>
  <c r="AF48" i="17" s="1"/>
  <c r="AE11" i="17"/>
  <c r="AE48" i="17" s="1"/>
  <c r="AJ11" i="17"/>
  <c r="AJ48" i="17" s="1"/>
  <c r="AG11" i="17"/>
  <c r="AG48" i="17" s="1"/>
  <c r="AC11" i="17"/>
  <c r="AC48" i="17" s="1"/>
  <c r="AB11" i="17"/>
  <c r="AB48" i="17" s="1"/>
  <c r="W11" i="17"/>
  <c r="W48" i="17" s="1"/>
  <c r="V11" i="17"/>
  <c r="V48" i="17" s="1"/>
  <c r="Q11" i="17"/>
  <c r="Q48" i="17" s="1"/>
  <c r="O11" i="17"/>
  <c r="O48" i="17" s="1"/>
  <c r="L11" i="17"/>
  <c r="L48" i="17" s="1"/>
  <c r="AD11" i="17"/>
  <c r="AD48" i="17" s="1"/>
  <c r="Z11" i="17"/>
  <c r="Z48" i="17" s="1"/>
  <c r="Y11" i="17"/>
  <c r="Y48" i="17" s="1"/>
  <c r="AA11" i="17"/>
  <c r="AA48" i="17" s="1"/>
  <c r="X11" i="17"/>
  <c r="X48" i="17" s="1"/>
  <c r="N36" i="23"/>
  <c r="N73" i="23" s="1"/>
  <c r="P38" i="23"/>
  <c r="P75" i="23" s="1"/>
  <c r="K33" i="23"/>
  <c r="K70" i="23" s="1"/>
  <c r="O37" i="23"/>
  <c r="O74" i="23" s="1"/>
  <c r="L34" i="23"/>
  <c r="L71" i="23" s="1"/>
  <c r="M35" i="23"/>
  <c r="M72" i="23" s="1"/>
  <c r="T36" i="17"/>
  <c r="M29" i="17"/>
  <c r="S35" i="17"/>
  <c r="R34" i="17"/>
  <c r="L28" i="17"/>
  <c r="U37" i="17"/>
  <c r="P32" i="17"/>
  <c r="Q33" i="17"/>
  <c r="O31" i="17"/>
  <c r="K27" i="17"/>
  <c r="V38" i="17"/>
  <c r="N30" i="17"/>
  <c r="U38" i="23"/>
  <c r="U75" i="23" s="1"/>
  <c r="P33" i="23"/>
  <c r="P70" i="23" s="1"/>
  <c r="K28" i="23"/>
  <c r="K65" i="23" s="1"/>
  <c r="R35" i="23"/>
  <c r="R72" i="23" s="1"/>
  <c r="M30" i="23"/>
  <c r="M67" i="23" s="1"/>
  <c r="T37" i="23"/>
  <c r="T74" i="23" s="1"/>
  <c r="O32" i="23"/>
  <c r="O69" i="23" s="1"/>
  <c r="Q34" i="23"/>
  <c r="Q71" i="23" s="1"/>
  <c r="N31" i="23"/>
  <c r="N68" i="23" s="1"/>
  <c r="S36" i="23"/>
  <c r="S73" i="23" s="1"/>
  <c r="L29" i="23"/>
  <c r="L66" i="23" s="1"/>
  <c r="Y37" i="22"/>
  <c r="T32" i="22"/>
  <c r="O27" i="22"/>
  <c r="X36" i="22"/>
  <c r="S31" i="22"/>
  <c r="N26" i="22"/>
  <c r="R30" i="22"/>
  <c r="Z38" i="22"/>
  <c r="M25" i="22"/>
  <c r="P28" i="22"/>
  <c r="K23" i="22"/>
  <c r="V34" i="22"/>
  <c r="Q29" i="22"/>
  <c r="L24" i="22"/>
  <c r="U33" i="22"/>
  <c r="W35" i="22"/>
  <c r="AI22" i="20"/>
  <c r="AH22" i="20"/>
  <c r="AB22" i="20"/>
  <c r="AG22" i="20"/>
  <c r="AF22" i="20"/>
  <c r="AE22" i="20"/>
  <c r="AD22" i="20"/>
  <c r="Z22" i="20"/>
  <c r="V22" i="20"/>
  <c r="AK22" i="20"/>
  <c r="AJ22" i="20"/>
  <c r="AC22" i="20"/>
  <c r="Y22" i="20"/>
  <c r="X22" i="20"/>
  <c r="U22" i="20"/>
  <c r="AA22" i="20"/>
  <c r="W22" i="20"/>
  <c r="J22" i="20"/>
  <c r="X36" i="9"/>
  <c r="S31" i="9"/>
  <c r="N26" i="9"/>
  <c r="Q29" i="9"/>
  <c r="Z38" i="9"/>
  <c r="Y37" i="9"/>
  <c r="P28" i="9"/>
  <c r="W35" i="9"/>
  <c r="O27" i="9"/>
  <c r="V34" i="9"/>
  <c r="M25" i="9"/>
  <c r="U33" i="9"/>
  <c r="T32" i="9"/>
  <c r="K23" i="9"/>
  <c r="R30" i="9"/>
  <c r="L24" i="9"/>
  <c r="Q37" i="18"/>
  <c r="L32" i="18"/>
  <c r="O35" i="18"/>
  <c r="P36" i="18"/>
  <c r="K31" i="18"/>
  <c r="R38" i="18"/>
  <c r="N34" i="18"/>
  <c r="M33" i="18"/>
  <c r="AD38" i="15"/>
  <c r="Y33" i="15"/>
  <c r="T28" i="15"/>
  <c r="O23" i="15"/>
  <c r="Q25" i="15"/>
  <c r="U29" i="15"/>
  <c r="V30" i="15"/>
  <c r="M21" i="15"/>
  <c r="R26" i="15"/>
  <c r="N22" i="15"/>
  <c r="W31" i="15"/>
  <c r="S27" i="15"/>
  <c r="AA35" i="15"/>
  <c r="X32" i="15"/>
  <c r="AC37" i="15"/>
  <c r="Z34" i="15"/>
  <c r="AB36" i="15"/>
  <c r="L20" i="15"/>
  <c r="K19" i="15"/>
  <c r="P24" i="15"/>
  <c r="M37" i="19"/>
  <c r="L36" i="19"/>
  <c r="N38" i="19"/>
  <c r="K35" i="19"/>
  <c r="Y34" i="17"/>
  <c r="X33" i="17"/>
  <c r="U30" i="17"/>
  <c r="P25" i="17"/>
  <c r="K20" i="17"/>
  <c r="AC38" i="17"/>
  <c r="W32" i="17"/>
  <c r="N23" i="17"/>
  <c r="V31" i="17"/>
  <c r="O24" i="17"/>
  <c r="L21" i="17"/>
  <c r="AB37" i="17"/>
  <c r="Q26" i="17"/>
  <c r="Z35" i="17"/>
  <c r="R27" i="17"/>
  <c r="AA36" i="17"/>
  <c r="S28" i="17"/>
  <c r="M22" i="17"/>
  <c r="T29" i="17"/>
  <c r="AB35" i="19"/>
  <c r="W30" i="19"/>
  <c r="R25" i="19"/>
  <c r="M20" i="19"/>
  <c r="AD37" i="19"/>
  <c r="Y32" i="19"/>
  <c r="T27" i="19"/>
  <c r="O22" i="19"/>
  <c r="AA34" i="19"/>
  <c r="Q24" i="19"/>
  <c r="X31" i="19"/>
  <c r="N21" i="19"/>
  <c r="AE38" i="19"/>
  <c r="U28" i="19"/>
  <c r="K18" i="19"/>
  <c r="V29" i="19"/>
  <c r="L19" i="19"/>
  <c r="AC36" i="19"/>
  <c r="S26" i="19"/>
  <c r="Z33" i="19"/>
  <c r="P23" i="19"/>
  <c r="P29" i="9"/>
  <c r="Y38" i="9"/>
  <c r="X37" i="9"/>
  <c r="O28" i="9"/>
  <c r="W36" i="9"/>
  <c r="V35" i="9"/>
  <c r="N27" i="9"/>
  <c r="M26" i="9"/>
  <c r="U34" i="9"/>
  <c r="L25" i="9"/>
  <c r="S32" i="9"/>
  <c r="Q30" i="9"/>
  <c r="T33" i="9"/>
  <c r="K24" i="9"/>
  <c r="R31" i="9"/>
  <c r="X36" i="18"/>
  <c r="S31" i="18"/>
  <c r="Z38" i="18"/>
  <c r="Y37" i="18"/>
  <c r="M25" i="18"/>
  <c r="L24" i="18"/>
  <c r="U33" i="18"/>
  <c r="T32" i="18"/>
  <c r="V34" i="18"/>
  <c r="K23" i="18"/>
  <c r="N26" i="18"/>
  <c r="Q29" i="18"/>
  <c r="P28" i="18"/>
  <c r="R30" i="18"/>
  <c r="W35" i="18"/>
  <c r="O27" i="18"/>
  <c r="AH27" i="15"/>
  <c r="AG27" i="15"/>
  <c r="AF27" i="15"/>
  <c r="AD27" i="15"/>
  <c r="AC27" i="15"/>
  <c r="AB27" i="15"/>
  <c r="AA27" i="15"/>
  <c r="Z27" i="15"/>
  <c r="AK27" i="15"/>
  <c r="AJ27" i="15"/>
  <c r="AI27" i="15"/>
  <c r="AE27" i="15"/>
  <c r="J27" i="15"/>
  <c r="O37" i="19"/>
  <c r="L34" i="19"/>
  <c r="N36" i="19"/>
  <c r="K33" i="19"/>
  <c r="P38" i="19"/>
  <c r="M35" i="19"/>
  <c r="L35" i="16"/>
  <c r="N37" i="16"/>
  <c r="K34" i="16"/>
  <c r="M36" i="16"/>
  <c r="O38" i="16"/>
  <c r="AK35" i="19"/>
  <c r="AJ35" i="19"/>
  <c r="AI35" i="19"/>
  <c r="AH35" i="19"/>
  <c r="J35" i="19"/>
  <c r="J72" i="19" s="1"/>
  <c r="P38" i="17"/>
  <c r="O37" i="17"/>
  <c r="M35" i="17"/>
  <c r="N36" i="17"/>
  <c r="L34" i="17"/>
  <c r="K33" i="17"/>
  <c r="N37" i="13"/>
  <c r="K34" i="13"/>
  <c r="O38" i="13"/>
  <c r="M36" i="13"/>
  <c r="L35" i="13"/>
  <c r="AC36" i="18"/>
  <c r="X31" i="18"/>
  <c r="S26" i="18"/>
  <c r="N21" i="18"/>
  <c r="AE38" i="18"/>
  <c r="Z33" i="18"/>
  <c r="AB35" i="18"/>
  <c r="W30" i="18"/>
  <c r="R25" i="18"/>
  <c r="Y32" i="18"/>
  <c r="Q24" i="18"/>
  <c r="P23" i="18"/>
  <c r="AA34" i="18"/>
  <c r="U28" i="18"/>
  <c r="M20" i="18"/>
  <c r="V29" i="18"/>
  <c r="T27" i="18"/>
  <c r="AD37" i="18"/>
  <c r="O22" i="18"/>
  <c r="L19" i="18"/>
  <c r="K18" i="18"/>
  <c r="J16" i="23"/>
  <c r="J53" i="23" s="1"/>
  <c r="AK34" i="15"/>
  <c r="AI34" i="15"/>
  <c r="AH34" i="15"/>
  <c r="AG34" i="15"/>
  <c r="AJ34" i="15"/>
  <c r="J34" i="15"/>
  <c r="AG28" i="23"/>
  <c r="AG65" i="23" s="1"/>
  <c r="AF28" i="23"/>
  <c r="AF65" i="23" s="1"/>
  <c r="AE28" i="23"/>
  <c r="AE65" i="23" s="1"/>
  <c r="AD28" i="23"/>
  <c r="AD65" i="23" s="1"/>
  <c r="AC28" i="23"/>
  <c r="AC65" i="23" s="1"/>
  <c r="AB28" i="23"/>
  <c r="AB65" i="23" s="1"/>
  <c r="AA28" i="23"/>
  <c r="AA65" i="23" s="1"/>
  <c r="J28" i="23"/>
  <c r="J65" i="23" s="1"/>
  <c r="AK28" i="23"/>
  <c r="AK65" i="23" s="1"/>
  <c r="AJ28" i="23"/>
  <c r="AJ65" i="23" s="1"/>
  <c r="AI28" i="23"/>
  <c r="AI65" i="23" s="1"/>
  <c r="AH28" i="23"/>
  <c r="AH65" i="23" s="1"/>
  <c r="AI28" i="17"/>
  <c r="AH28" i="17"/>
  <c r="AF28" i="17"/>
  <c r="AE28" i="17"/>
  <c r="AD28" i="17"/>
  <c r="AC28" i="17"/>
  <c r="AB28" i="17"/>
  <c r="AK28" i="17"/>
  <c r="AJ28" i="17"/>
  <c r="AG28" i="17"/>
  <c r="AA28" i="17"/>
  <c r="J28" i="17"/>
  <c r="AC34" i="23"/>
  <c r="AC71" i="23" s="1"/>
  <c r="X29" i="23"/>
  <c r="X66" i="23" s="1"/>
  <c r="S24" i="23"/>
  <c r="S61" i="23" s="1"/>
  <c r="N19" i="23"/>
  <c r="N56" i="23" s="1"/>
  <c r="AE36" i="23"/>
  <c r="AE73" i="23" s="1"/>
  <c r="Z31" i="23"/>
  <c r="Z68" i="23" s="1"/>
  <c r="U26" i="23"/>
  <c r="U63" i="23" s="1"/>
  <c r="P21" i="23"/>
  <c r="P58" i="23" s="1"/>
  <c r="K16" i="23"/>
  <c r="K53" i="23" s="1"/>
  <c r="AG38" i="23"/>
  <c r="AG75" i="23" s="1"/>
  <c r="AB33" i="23"/>
  <c r="AB70" i="23" s="1"/>
  <c r="W28" i="23"/>
  <c r="W65" i="23" s="1"/>
  <c r="R23" i="23"/>
  <c r="R60" i="23" s="1"/>
  <c r="M18" i="23"/>
  <c r="M55" i="23" s="1"/>
  <c r="AD35" i="23"/>
  <c r="AD72" i="23" s="1"/>
  <c r="T25" i="23"/>
  <c r="T62" i="23" s="1"/>
  <c r="Q22" i="23"/>
  <c r="Q59" i="23" s="1"/>
  <c r="AA32" i="23"/>
  <c r="AA69" i="23" s="1"/>
  <c r="Y30" i="23"/>
  <c r="Y67" i="23" s="1"/>
  <c r="AF37" i="23"/>
  <c r="AF74" i="23" s="1"/>
  <c r="O20" i="23"/>
  <c r="O57" i="23" s="1"/>
  <c r="V27" i="23"/>
  <c r="V64" i="23" s="1"/>
  <c r="L17" i="23"/>
  <c r="L54" i="23" s="1"/>
  <c r="AK23" i="16"/>
  <c r="AJ23" i="16"/>
  <c r="AI23" i="16"/>
  <c r="AG23" i="16"/>
  <c r="AF23" i="16"/>
  <c r="AD23" i="16"/>
  <c r="AC23" i="16"/>
  <c r="AA23" i="16"/>
  <c r="Z23" i="16"/>
  <c r="Y23" i="16"/>
  <c r="X23" i="16"/>
  <c r="W23" i="16"/>
  <c r="V23" i="16"/>
  <c r="AH23" i="16"/>
  <c r="AE23" i="16"/>
  <c r="AB23" i="16"/>
  <c r="J23" i="16"/>
  <c r="X34" i="15"/>
  <c r="S29" i="15"/>
  <c r="N24" i="15"/>
  <c r="Z36" i="15"/>
  <c r="U31" i="15"/>
  <c r="P26" i="15"/>
  <c r="K21" i="15"/>
  <c r="AB38" i="15"/>
  <c r="O25" i="15"/>
  <c r="Y35" i="15"/>
  <c r="L22" i="15"/>
  <c r="T30" i="15"/>
  <c r="Q27" i="15"/>
  <c r="V32" i="15"/>
  <c r="AA37" i="15"/>
  <c r="M23" i="15"/>
  <c r="W33" i="15"/>
  <c r="R28" i="15"/>
  <c r="AI32" i="17"/>
  <c r="AH32" i="17"/>
  <c r="AG32" i="17"/>
  <c r="AF32" i="17"/>
  <c r="AE32" i="17"/>
  <c r="AK32" i="17"/>
  <c r="AJ32" i="17"/>
  <c r="J32" i="17"/>
  <c r="S30" i="13"/>
  <c r="N25" i="13"/>
  <c r="V33" i="13"/>
  <c r="Y36" i="13"/>
  <c r="X35" i="13"/>
  <c r="L23" i="13"/>
  <c r="W34" i="13"/>
  <c r="T31" i="13"/>
  <c r="Q28" i="13"/>
  <c r="M24" i="13"/>
  <c r="Z37" i="13"/>
  <c r="U32" i="13"/>
  <c r="R29" i="13"/>
  <c r="AA38" i="13"/>
  <c r="O26" i="13"/>
  <c r="K22" i="13"/>
  <c r="P27" i="13"/>
  <c r="AE35" i="18"/>
  <c r="Z30" i="18"/>
  <c r="AH38" i="18"/>
  <c r="S23" i="18"/>
  <c r="R22" i="18"/>
  <c r="AC33" i="18"/>
  <c r="AD34" i="18"/>
  <c r="P20" i="18"/>
  <c r="L16" i="18"/>
  <c r="Y29" i="18"/>
  <c r="W27" i="18"/>
  <c r="AF36" i="18"/>
  <c r="M17" i="18"/>
  <c r="Q21" i="18"/>
  <c r="T24" i="18"/>
  <c r="AA31" i="18"/>
  <c r="N18" i="18"/>
  <c r="AG37" i="18"/>
  <c r="K15" i="18"/>
  <c r="U25" i="18"/>
  <c r="X28" i="18"/>
  <c r="O19" i="18"/>
  <c r="AB32" i="18"/>
  <c r="V26" i="18"/>
  <c r="AC38" i="9"/>
  <c r="S28" i="9"/>
  <c r="R27" i="9"/>
  <c r="L21" i="9"/>
  <c r="AA36" i="9"/>
  <c r="Z35" i="9"/>
  <c r="Y34" i="9"/>
  <c r="Q26" i="9"/>
  <c r="P25" i="9"/>
  <c r="X33" i="9"/>
  <c r="K20" i="9"/>
  <c r="W32" i="9"/>
  <c r="N23" i="9"/>
  <c r="U30" i="9"/>
  <c r="AB37" i="9"/>
  <c r="O24" i="9"/>
  <c r="V31" i="9"/>
  <c r="M22" i="9"/>
  <c r="T29" i="9"/>
  <c r="K37" i="20"/>
  <c r="L38" i="20"/>
  <c r="X37" i="22"/>
  <c r="S32" i="22"/>
  <c r="N27" i="22"/>
  <c r="U34" i="22"/>
  <c r="P29" i="22"/>
  <c r="K24" i="22"/>
  <c r="R31" i="22"/>
  <c r="Q30" i="22"/>
  <c r="Y38" i="22"/>
  <c r="V35" i="22"/>
  <c r="T33" i="22"/>
  <c r="L25" i="22"/>
  <c r="O28" i="22"/>
  <c r="W36" i="22"/>
  <c r="M26" i="22"/>
  <c r="AE21" i="16"/>
  <c r="AD21" i="16"/>
  <c r="AC21" i="16"/>
  <c r="AA21" i="16"/>
  <c r="Z21" i="16"/>
  <c r="W21" i="16"/>
  <c r="U21" i="16"/>
  <c r="AK21" i="16"/>
  <c r="AJ21" i="16"/>
  <c r="AI21" i="16"/>
  <c r="AH21" i="16"/>
  <c r="AG21" i="16"/>
  <c r="AF21" i="16"/>
  <c r="AB21" i="16"/>
  <c r="X21" i="16"/>
  <c r="T21" i="16"/>
  <c r="Y21" i="16"/>
  <c r="V21" i="16"/>
  <c r="J21" i="16"/>
  <c r="O38" i="14"/>
  <c r="L35" i="14"/>
  <c r="M36" i="14"/>
  <c r="N37" i="14"/>
  <c r="K34" i="14"/>
  <c r="AB34" i="22"/>
  <c r="W29" i="22"/>
  <c r="R24" i="22"/>
  <c r="M19" i="22"/>
  <c r="AD36" i="22"/>
  <c r="Y31" i="22"/>
  <c r="T26" i="22"/>
  <c r="O21" i="22"/>
  <c r="AF38" i="22"/>
  <c r="Z32" i="22"/>
  <c r="P22" i="22"/>
  <c r="S25" i="22"/>
  <c r="L18" i="22"/>
  <c r="Q23" i="22"/>
  <c r="N20" i="22"/>
  <c r="U27" i="22"/>
  <c r="AE37" i="22"/>
  <c r="X30" i="22"/>
  <c r="AA33" i="22"/>
  <c r="AC35" i="22"/>
  <c r="K17" i="22"/>
  <c r="V28" i="22"/>
  <c r="N37" i="9"/>
  <c r="K34" i="9"/>
  <c r="O38" i="9"/>
  <c r="M36" i="9"/>
  <c r="L35" i="9"/>
  <c r="AK36" i="20"/>
  <c r="AJ36" i="20"/>
  <c r="AI36" i="20"/>
  <c r="J36" i="20"/>
  <c r="J73" i="20" s="1"/>
  <c r="AK37" i="21"/>
  <c r="AJ37" i="21"/>
  <c r="J37" i="21"/>
  <c r="J74" i="21" s="1"/>
  <c r="S37" i="16"/>
  <c r="N32" i="16"/>
  <c r="P34" i="16"/>
  <c r="K29" i="16"/>
  <c r="R36" i="16"/>
  <c r="M31" i="16"/>
  <c r="T38" i="16"/>
  <c r="O33" i="16"/>
  <c r="L30" i="16"/>
  <c r="Q35" i="16"/>
  <c r="T18" i="21"/>
  <c r="AA18" i="21"/>
  <c r="Z18" i="21"/>
  <c r="Y18" i="21"/>
  <c r="X18" i="21"/>
  <c r="W18" i="21"/>
  <c r="V18" i="21"/>
  <c r="U18" i="21"/>
  <c r="S18" i="21"/>
  <c r="R18" i="21"/>
  <c r="AK18" i="21"/>
  <c r="AJ18" i="21"/>
  <c r="AI18" i="21"/>
  <c r="AH18" i="21"/>
  <c r="AG18" i="21"/>
  <c r="AF18" i="21"/>
  <c r="AD18" i="21"/>
  <c r="AC18" i="21"/>
  <c r="Q18" i="21"/>
  <c r="AE18" i="21"/>
  <c r="AB18" i="21"/>
  <c r="J18" i="21"/>
  <c r="T38" i="21"/>
  <c r="O33" i="21"/>
  <c r="Q35" i="21"/>
  <c r="N32" i="21"/>
  <c r="P34" i="21"/>
  <c r="L30" i="21"/>
  <c r="R36" i="21"/>
  <c r="M31" i="21"/>
  <c r="S37" i="21"/>
  <c r="K29" i="21"/>
  <c r="AJ23" i="14"/>
  <c r="AK23" i="14"/>
  <c r="AI23" i="14"/>
  <c r="AH23" i="14"/>
  <c r="AG23" i="14"/>
  <c r="AF23" i="14"/>
  <c r="AE23" i="14"/>
  <c r="AD23" i="14"/>
  <c r="AC23" i="14"/>
  <c r="AB23" i="14"/>
  <c r="AA23" i="14"/>
  <c r="J23" i="14"/>
  <c r="V23" i="14"/>
  <c r="Z23" i="14"/>
  <c r="X23" i="14"/>
  <c r="W23" i="14"/>
  <c r="Y23" i="14"/>
  <c r="AD38" i="9"/>
  <c r="Y33" i="9"/>
  <c r="T28" i="9"/>
  <c r="O23" i="9"/>
  <c r="S27" i="9"/>
  <c r="M21" i="9"/>
  <c r="AB36" i="9"/>
  <c r="AA35" i="9"/>
  <c r="Z34" i="9"/>
  <c r="R26" i="9"/>
  <c r="Q25" i="9"/>
  <c r="L20" i="9"/>
  <c r="X32" i="9"/>
  <c r="P24" i="9"/>
  <c r="V30" i="9"/>
  <c r="AC37" i="9"/>
  <c r="W31" i="9"/>
  <c r="N22" i="9"/>
  <c r="K19" i="9"/>
  <c r="U29" i="9"/>
  <c r="K35" i="18"/>
  <c r="M37" i="18"/>
  <c r="L36" i="18"/>
  <c r="N38" i="18"/>
  <c r="AI23" i="9"/>
  <c r="AF23" i="9"/>
  <c r="AC23" i="9"/>
  <c r="AB23" i="9"/>
  <c r="AA23" i="9"/>
  <c r="Z23" i="9"/>
  <c r="Y23" i="9"/>
  <c r="X23" i="9"/>
  <c r="W23" i="9"/>
  <c r="V23" i="9"/>
  <c r="AK23" i="9"/>
  <c r="AJ23" i="9"/>
  <c r="AH23" i="9"/>
  <c r="AG23" i="9"/>
  <c r="AE23" i="9"/>
  <c r="J23" i="9"/>
  <c r="AD23" i="9"/>
  <c r="W38" i="23"/>
  <c r="W75" i="23" s="1"/>
  <c r="R33" i="23"/>
  <c r="R70" i="23" s="1"/>
  <c r="M28" i="23"/>
  <c r="M65" i="23" s="1"/>
  <c r="T35" i="23"/>
  <c r="T72" i="23" s="1"/>
  <c r="O30" i="23"/>
  <c r="O67" i="23" s="1"/>
  <c r="V37" i="23"/>
  <c r="V74" i="23" s="1"/>
  <c r="Q32" i="23"/>
  <c r="Q69" i="23" s="1"/>
  <c r="L27" i="23"/>
  <c r="L64" i="23" s="1"/>
  <c r="S34" i="23"/>
  <c r="S71" i="23" s="1"/>
  <c r="P31" i="23"/>
  <c r="P68" i="23" s="1"/>
  <c r="N29" i="23"/>
  <c r="N66" i="23" s="1"/>
  <c r="U36" i="23"/>
  <c r="U73" i="23" s="1"/>
  <c r="K26" i="23"/>
  <c r="K63" i="23" s="1"/>
  <c r="V38" i="23"/>
  <c r="V75" i="23" s="1"/>
  <c r="Q33" i="23"/>
  <c r="Q70" i="23" s="1"/>
  <c r="L28" i="23"/>
  <c r="L65" i="23" s="1"/>
  <c r="S35" i="23"/>
  <c r="S72" i="23" s="1"/>
  <c r="N30" i="23"/>
  <c r="N67" i="23" s="1"/>
  <c r="U37" i="23"/>
  <c r="U74" i="23" s="1"/>
  <c r="K27" i="23"/>
  <c r="K64" i="23" s="1"/>
  <c r="R34" i="23"/>
  <c r="R71" i="23" s="1"/>
  <c r="O31" i="23"/>
  <c r="O68" i="23" s="1"/>
  <c r="P32" i="23"/>
  <c r="P69" i="23" s="1"/>
  <c r="M29" i="23"/>
  <c r="M66" i="23" s="1"/>
  <c r="T36" i="23"/>
  <c r="T73" i="23" s="1"/>
  <c r="S17" i="16"/>
  <c r="R17" i="16"/>
  <c r="AK17" i="16"/>
  <c r="AH17" i="16"/>
  <c r="AE17" i="16"/>
  <c r="AC17" i="16"/>
  <c r="AJ17" i="16"/>
  <c r="AI17" i="16"/>
  <c r="AG17" i="16"/>
  <c r="AF17" i="16"/>
  <c r="AD17" i="16"/>
  <c r="Z17" i="16"/>
  <c r="Y17" i="16"/>
  <c r="X17" i="16"/>
  <c r="W17" i="16"/>
  <c r="V17" i="16"/>
  <c r="AA17" i="16"/>
  <c r="U17" i="16"/>
  <c r="T17" i="16"/>
  <c r="P17" i="16"/>
  <c r="AB17" i="16"/>
  <c r="Q17" i="16"/>
  <c r="J17" i="16"/>
  <c r="AA36" i="18"/>
  <c r="V31" i="18"/>
  <c r="Q26" i="18"/>
  <c r="L21" i="18"/>
  <c r="AC38" i="18"/>
  <c r="X33" i="18"/>
  <c r="W32" i="18"/>
  <c r="O24" i="18"/>
  <c r="N23" i="18"/>
  <c r="M22" i="18"/>
  <c r="K20" i="18"/>
  <c r="T29" i="18"/>
  <c r="Z35" i="18"/>
  <c r="R27" i="18"/>
  <c r="AB37" i="18"/>
  <c r="S28" i="18"/>
  <c r="P25" i="18"/>
  <c r="U30" i="18"/>
  <c r="Y34" i="18"/>
  <c r="AK38" i="23"/>
  <c r="AK75" i="23" s="1"/>
  <c r="J38" i="23"/>
  <c r="J75" i="23" s="1"/>
  <c r="AK26" i="18"/>
  <c r="AE26" i="18"/>
  <c r="AJ26" i="18"/>
  <c r="AI26" i="18"/>
  <c r="AH26" i="18"/>
  <c r="AG26" i="18"/>
  <c r="AD26" i="18"/>
  <c r="AC26" i="18"/>
  <c r="AA26" i="18"/>
  <c r="Z26" i="18"/>
  <c r="J26" i="18"/>
  <c r="AF26" i="18"/>
  <c r="AB26" i="18"/>
  <c r="Y26" i="18"/>
  <c r="AF37" i="16"/>
  <c r="AA32" i="16"/>
  <c r="V27" i="16"/>
  <c r="Q22" i="16"/>
  <c r="AC34" i="16"/>
  <c r="AB33" i="16"/>
  <c r="P21" i="16"/>
  <c r="X29" i="16"/>
  <c r="W28" i="16"/>
  <c r="AE36" i="16"/>
  <c r="S24" i="16"/>
  <c r="R23" i="16"/>
  <c r="Y30" i="16"/>
  <c r="Z31" i="16"/>
  <c r="AG38" i="16"/>
  <c r="N19" i="16"/>
  <c r="L17" i="16"/>
  <c r="AD35" i="16"/>
  <c r="O20" i="16"/>
  <c r="K16" i="16"/>
  <c r="U26" i="16"/>
  <c r="M18" i="16"/>
  <c r="T25" i="16"/>
  <c r="K35" i="15"/>
  <c r="L36" i="15"/>
  <c r="M37" i="15"/>
  <c r="N38" i="15"/>
  <c r="AJ25" i="17"/>
  <c r="AI25" i="17"/>
  <c r="AG25" i="17"/>
  <c r="AK25" i="17"/>
  <c r="AH25" i="17"/>
  <c r="AF25" i="17"/>
  <c r="AE25" i="17"/>
  <c r="AD25" i="17"/>
  <c r="AC25" i="17"/>
  <c r="Z25" i="17"/>
  <c r="Y25" i="17"/>
  <c r="AB25" i="17"/>
  <c r="AA25" i="17"/>
  <c r="X25" i="17"/>
  <c r="J25" i="17"/>
  <c r="R37" i="16"/>
  <c r="M32" i="16"/>
  <c r="O34" i="16"/>
  <c r="S38" i="16"/>
  <c r="Q36" i="16"/>
  <c r="N33" i="16"/>
  <c r="L31" i="16"/>
  <c r="K30" i="16"/>
  <c r="P35" i="16"/>
  <c r="X17" i="15"/>
  <c r="W17" i="15"/>
  <c r="V17" i="15"/>
  <c r="T17" i="15"/>
  <c r="S17" i="15"/>
  <c r="R17" i="15"/>
  <c r="AK17" i="15"/>
  <c r="Q17" i="15"/>
  <c r="AJ17" i="15"/>
  <c r="P17" i="15"/>
  <c r="AH17" i="15"/>
  <c r="AI17" i="15"/>
  <c r="AG17" i="15"/>
  <c r="AF17" i="15"/>
  <c r="AE17" i="15"/>
  <c r="AD17" i="15"/>
  <c r="AC17" i="15"/>
  <c r="AB17" i="15"/>
  <c r="Z17" i="15"/>
  <c r="Y17" i="15"/>
  <c r="AA17" i="15"/>
  <c r="U17" i="15"/>
  <c r="J17" i="15"/>
  <c r="J54" i="15" s="1"/>
  <c r="AK33" i="19"/>
  <c r="AJ33" i="19"/>
  <c r="AI33" i="19"/>
  <c r="AG33" i="19"/>
  <c r="AH33" i="19"/>
  <c r="AF33" i="19"/>
  <c r="J33" i="19"/>
  <c r="AI17" i="19"/>
  <c r="AH17" i="19"/>
  <c r="AG17" i="19"/>
  <c r="AF17" i="19"/>
  <c r="AE17" i="19"/>
  <c r="AD17" i="19"/>
  <c r="AC17" i="19"/>
  <c r="AB17" i="19"/>
  <c r="AA17" i="19"/>
  <c r="Y17" i="19"/>
  <c r="AK17" i="19"/>
  <c r="AJ17" i="19"/>
  <c r="Z17" i="19"/>
  <c r="X17" i="19"/>
  <c r="W17" i="19"/>
  <c r="V17" i="19"/>
  <c r="U17" i="19"/>
  <c r="T17" i="19"/>
  <c r="S17" i="19"/>
  <c r="Q17" i="19"/>
  <c r="P17" i="19"/>
  <c r="J17" i="19"/>
  <c r="R17" i="19"/>
  <c r="AK31" i="19"/>
  <c r="AJ31" i="19"/>
  <c r="AI31" i="19"/>
  <c r="AH31" i="19"/>
  <c r="AG31" i="19"/>
  <c r="AF31" i="19"/>
  <c r="AE31" i="19"/>
  <c r="AD31" i="19"/>
  <c r="J31" i="19"/>
  <c r="AK38" i="13"/>
  <c r="J38" i="13"/>
  <c r="J75" i="13" s="1"/>
  <c r="AK21" i="22"/>
  <c r="AJ21" i="22"/>
  <c r="AI21" i="22"/>
  <c r="AF21" i="22"/>
  <c r="W21" i="22"/>
  <c r="V21" i="22"/>
  <c r="U21" i="22"/>
  <c r="T21" i="22"/>
  <c r="AH21" i="22"/>
  <c r="AG21" i="22"/>
  <c r="AE21" i="22"/>
  <c r="AD21" i="22"/>
  <c r="AC21" i="22"/>
  <c r="AB21" i="22"/>
  <c r="AA21" i="22"/>
  <c r="Z21" i="22"/>
  <c r="Y21" i="22"/>
  <c r="X21" i="22"/>
  <c r="J21" i="22"/>
  <c r="Y38" i="20"/>
  <c r="X37" i="20"/>
  <c r="U34" i="20"/>
  <c r="W36" i="20"/>
  <c r="N27" i="20"/>
  <c r="V35" i="20"/>
  <c r="T33" i="20"/>
  <c r="S32" i="20"/>
  <c r="M26" i="20"/>
  <c r="R31" i="20"/>
  <c r="Q30" i="20"/>
  <c r="O28" i="20"/>
  <c r="P29" i="20"/>
  <c r="K24" i="20"/>
  <c r="L25" i="20"/>
  <c r="V21" i="23"/>
  <c r="V58" i="23" s="1"/>
  <c r="U21" i="23"/>
  <c r="U58" i="23" s="1"/>
  <c r="T21" i="23"/>
  <c r="T58" i="23" s="1"/>
  <c r="AK21" i="23"/>
  <c r="AK58" i="23" s="1"/>
  <c r="AJ21" i="23"/>
  <c r="AJ58" i="23" s="1"/>
  <c r="AI21" i="23"/>
  <c r="AI58" i="23" s="1"/>
  <c r="AH21" i="23"/>
  <c r="AH58" i="23" s="1"/>
  <c r="AF21" i="23"/>
  <c r="AF58" i="23" s="1"/>
  <c r="AG21" i="23"/>
  <c r="AG58" i="23" s="1"/>
  <c r="AE21" i="23"/>
  <c r="AE58" i="23" s="1"/>
  <c r="AD21" i="23"/>
  <c r="AD58" i="23" s="1"/>
  <c r="AC21" i="23"/>
  <c r="AC58" i="23" s="1"/>
  <c r="AA21" i="23"/>
  <c r="AA58" i="23" s="1"/>
  <c r="Z21" i="23"/>
  <c r="Z58" i="23" s="1"/>
  <c r="AB21" i="23"/>
  <c r="AB58" i="23" s="1"/>
  <c r="Y21" i="23"/>
  <c r="Y58" i="23" s="1"/>
  <c r="X21" i="23"/>
  <c r="X58" i="23" s="1"/>
  <c r="W21" i="23"/>
  <c r="W58" i="23" s="1"/>
  <c r="J21" i="23"/>
  <c r="J58" i="23" s="1"/>
  <c r="N34" i="17"/>
  <c r="Q37" i="17"/>
  <c r="L32" i="17"/>
  <c r="P36" i="17"/>
  <c r="O35" i="17"/>
  <c r="K31" i="17"/>
  <c r="R38" i="17"/>
  <c r="M33" i="17"/>
  <c r="K38" i="15"/>
  <c r="R38" i="21"/>
  <c r="M33" i="21"/>
  <c r="Q37" i="21"/>
  <c r="P36" i="21"/>
  <c r="L32" i="21"/>
  <c r="N34" i="21"/>
  <c r="K31" i="21"/>
  <c r="O35" i="21"/>
  <c r="AC36" i="14"/>
  <c r="X31" i="14"/>
  <c r="S26" i="14"/>
  <c r="AE38" i="14"/>
  <c r="Z33" i="14"/>
  <c r="U28" i="14"/>
  <c r="P23" i="14"/>
  <c r="Y32" i="14"/>
  <c r="Q24" i="14"/>
  <c r="M20" i="14"/>
  <c r="AD37" i="14"/>
  <c r="T27" i="14"/>
  <c r="O22" i="14"/>
  <c r="L19" i="14"/>
  <c r="AA34" i="14"/>
  <c r="AB35" i="14"/>
  <c r="W30" i="14"/>
  <c r="V29" i="14"/>
  <c r="K18" i="14"/>
  <c r="R25" i="14"/>
  <c r="N21" i="14"/>
  <c r="AD20" i="9"/>
  <c r="S20" i="9"/>
  <c r="AK20" i="9"/>
  <c r="AJ20" i="9"/>
  <c r="AI20" i="9"/>
  <c r="AH20" i="9"/>
  <c r="AG20" i="9"/>
  <c r="AF20" i="9"/>
  <c r="AC20" i="9"/>
  <c r="J20" i="9"/>
  <c r="AE20" i="9"/>
  <c r="AB20" i="9"/>
  <c r="AA20" i="9"/>
  <c r="Z20" i="9"/>
  <c r="Y20" i="9"/>
  <c r="X20" i="9"/>
  <c r="W20" i="9"/>
  <c r="V20" i="9"/>
  <c r="U20" i="9"/>
  <c r="T20" i="9"/>
  <c r="W37" i="18"/>
  <c r="R32" i="18"/>
  <c r="M27" i="18"/>
  <c r="T34" i="18"/>
  <c r="O29" i="18"/>
  <c r="P30" i="18"/>
  <c r="Q31" i="18"/>
  <c r="L26" i="18"/>
  <c r="X38" i="18"/>
  <c r="K25" i="18"/>
  <c r="V36" i="18"/>
  <c r="S33" i="18"/>
  <c r="N28" i="18"/>
  <c r="U35" i="18"/>
  <c r="AK28" i="18"/>
  <c r="AH28" i="18"/>
  <c r="AG28" i="18"/>
  <c r="AF28" i="18"/>
  <c r="AE28" i="18"/>
  <c r="AD28" i="18"/>
  <c r="AB28" i="18"/>
  <c r="AA28" i="18"/>
  <c r="AJ28" i="18"/>
  <c r="AI28" i="18"/>
  <c r="AC28" i="18"/>
  <c r="J28" i="18"/>
  <c r="Q35" i="15"/>
  <c r="L30" i="15"/>
  <c r="S37" i="15"/>
  <c r="N32" i="15"/>
  <c r="K29" i="15"/>
  <c r="P34" i="15"/>
  <c r="T38" i="15"/>
  <c r="O33" i="15"/>
  <c r="M31" i="15"/>
  <c r="R36" i="15"/>
  <c r="R37" i="21"/>
  <c r="M32" i="21"/>
  <c r="S38" i="21"/>
  <c r="O34" i="21"/>
  <c r="K30" i="21"/>
  <c r="Q36" i="21"/>
  <c r="L31" i="21"/>
  <c r="P35" i="21"/>
  <c r="N33" i="21"/>
  <c r="AJ26" i="16"/>
  <c r="AI26" i="16"/>
  <c r="AH26" i="16"/>
  <c r="AF26" i="16"/>
  <c r="AE26" i="16"/>
  <c r="AC26" i="16"/>
  <c r="AB26" i="16"/>
  <c r="Z26" i="16"/>
  <c r="AK26" i="16"/>
  <c r="AG26" i="16"/>
  <c r="AD26" i="16"/>
  <c r="AA26" i="16"/>
  <c r="Y26" i="16"/>
  <c r="J26" i="16"/>
  <c r="K37" i="19"/>
  <c r="L38" i="19"/>
  <c r="AK38" i="17"/>
  <c r="J38" i="17"/>
  <c r="J75" i="17" s="1"/>
  <c r="AF24" i="13"/>
  <c r="AD24" i="13"/>
  <c r="AC24" i="13"/>
  <c r="AB24" i="13"/>
  <c r="Z24" i="13"/>
  <c r="Y24" i="13"/>
  <c r="W24" i="13"/>
  <c r="AK24" i="13"/>
  <c r="AJ24" i="13"/>
  <c r="AI24" i="13"/>
  <c r="AH24" i="13"/>
  <c r="AG24" i="13"/>
  <c r="AE24" i="13"/>
  <c r="AA24" i="13"/>
  <c r="X24" i="13"/>
  <c r="J24" i="13"/>
  <c r="S16" i="18"/>
  <c r="R16" i="18"/>
  <c r="AK16" i="18"/>
  <c r="Q16" i="18"/>
  <c r="AJ16" i="18"/>
  <c r="P16" i="18"/>
  <c r="AI16" i="18"/>
  <c r="O16" i="18"/>
  <c r="AF16" i="18"/>
  <c r="AD16" i="18"/>
  <c r="AC16" i="18"/>
  <c r="AH16" i="18"/>
  <c r="AG16" i="18"/>
  <c r="AB16" i="18"/>
  <c r="AA16" i="18"/>
  <c r="AE16" i="18"/>
  <c r="Z16" i="18"/>
  <c r="Y16" i="18"/>
  <c r="X16" i="18"/>
  <c r="W16" i="18"/>
  <c r="V16" i="18"/>
  <c r="U16" i="18"/>
  <c r="T16" i="18"/>
  <c r="J16" i="18"/>
  <c r="J29" i="14"/>
  <c r="R82" i="24"/>
  <c r="P80" i="24"/>
  <c r="F80" i="24"/>
  <c r="G80" i="24"/>
  <c r="K80" i="24"/>
  <c r="H80" i="24"/>
  <c r="J74" i="15"/>
  <c r="J72" i="17"/>
  <c r="J72" i="14"/>
  <c r="AK3" i="14"/>
  <c r="AK5" i="14" s="1"/>
  <c r="AG5" i="14"/>
  <c r="AG5" i="22"/>
  <c r="AK3" i="22"/>
  <c r="AK5" i="22" s="1"/>
  <c r="AE5" i="17"/>
  <c r="AI3" i="17"/>
  <c r="AI5" i="17" s="1"/>
  <c r="AF5" i="20"/>
  <c r="AJ3" i="20"/>
  <c r="AJ5" i="20" s="1"/>
  <c r="AG5" i="19"/>
  <c r="AK3" i="19"/>
  <c r="AK5" i="19" s="1"/>
  <c r="AK3" i="16"/>
  <c r="AK5" i="16" s="1"/>
  <c r="AG5" i="16"/>
  <c r="AG5" i="18"/>
  <c r="AK3" i="18"/>
  <c r="AK5" i="18" s="1"/>
  <c r="AE5" i="15"/>
  <c r="AI3" i="15"/>
  <c r="AI5" i="15" s="1"/>
  <c r="AF5" i="22"/>
  <c r="AJ3" i="22"/>
  <c r="AJ5" i="22" s="1"/>
  <c r="K41" i="15"/>
  <c r="F11" i="14"/>
  <c r="N6" i="14"/>
  <c r="N6" i="23"/>
  <c r="N6" i="20"/>
  <c r="N6" i="19"/>
  <c r="O6" i="18"/>
  <c r="N6" i="15"/>
  <c r="N6" i="17"/>
  <c r="N6" i="9"/>
  <c r="F11" i="16"/>
  <c r="N6" i="16"/>
  <c r="O6" i="13"/>
  <c r="N6" i="22"/>
  <c r="F11" i="9"/>
  <c r="P6" i="21"/>
  <c r="F11" i="17"/>
  <c r="K41" i="9"/>
  <c r="J49" i="15"/>
  <c r="J49" i="19"/>
  <c r="K41" i="18"/>
  <c r="K41" i="23"/>
  <c r="C28" i="15"/>
  <c r="C30" i="22"/>
  <c r="C30" i="17"/>
  <c r="C29" i="20"/>
  <c r="C30" i="21"/>
  <c r="C30" i="14"/>
  <c r="C30" i="13"/>
  <c r="C30" i="19"/>
  <c r="C30" i="16"/>
  <c r="C29" i="9"/>
  <c r="AC5" i="16"/>
  <c r="AB5" i="17"/>
  <c r="AF3" i="17"/>
  <c r="AB5" i="13"/>
  <c r="AF3" i="13"/>
  <c r="AB5" i="15"/>
  <c r="AF3" i="15"/>
  <c r="AD5" i="13"/>
  <c r="Z5" i="13"/>
  <c r="AA3" i="16"/>
  <c r="AE3" i="16" s="1"/>
  <c r="W5" i="16"/>
  <c r="K41" i="20"/>
  <c r="AC5" i="19"/>
  <c r="Y5" i="19"/>
  <c r="X5" i="21"/>
  <c r="AB3" i="21"/>
  <c r="X5" i="18"/>
  <c r="AB3" i="18"/>
  <c r="K41" i="16"/>
  <c r="AA3" i="23"/>
  <c r="AE3" i="23" s="1"/>
  <c r="W5" i="23"/>
  <c r="AB3" i="9"/>
  <c r="X5" i="9"/>
  <c r="K41" i="13"/>
  <c r="AC5" i="18"/>
  <c r="Y5" i="18"/>
  <c r="H39" i="19"/>
  <c r="H42" i="19" s="1"/>
  <c r="J11" i="19"/>
  <c r="Z5" i="21"/>
  <c r="AD5" i="21"/>
  <c r="X5" i="23"/>
  <c r="AB3" i="23"/>
  <c r="AA5" i="17"/>
  <c r="AA5" i="15"/>
  <c r="Z3" i="23"/>
  <c r="AD3" i="23" s="1"/>
  <c r="AH3" i="23" s="1"/>
  <c r="AH5" i="23" s="1"/>
  <c r="V5" i="23"/>
  <c r="H39" i="22"/>
  <c r="H42" i="22" s="1"/>
  <c r="J11" i="23"/>
  <c r="H39" i="23"/>
  <c r="H42" i="23" s="1"/>
  <c r="AB3" i="19"/>
  <c r="X5" i="19"/>
  <c r="K41" i="19"/>
  <c r="H39" i="15"/>
  <c r="H42" i="15" s="1"/>
  <c r="J11" i="18"/>
  <c r="H39" i="18"/>
  <c r="H42" i="18" s="1"/>
  <c r="H39" i="17"/>
  <c r="H42" i="17" s="1"/>
  <c r="K41" i="22"/>
  <c r="W5" i="22"/>
  <c r="AA3" i="22"/>
  <c r="AE3" i="22" s="1"/>
  <c r="K41" i="21"/>
  <c r="AA3" i="20"/>
  <c r="AE3" i="20" s="1"/>
  <c r="W5" i="20"/>
  <c r="J11" i="20"/>
  <c r="H39" i="20"/>
  <c r="H42" i="20" s="1"/>
  <c r="J11" i="21"/>
  <c r="H39" i="21"/>
  <c r="H42" i="21" s="1"/>
  <c r="AC5" i="22"/>
  <c r="Y5" i="22"/>
  <c r="V5" i="22"/>
  <c r="Z3" i="22"/>
  <c r="AD3" i="22" s="1"/>
  <c r="AH3" i="22" s="1"/>
  <c r="AH5" i="22" s="1"/>
  <c r="C29" i="18"/>
  <c r="H39" i="9"/>
  <c r="H42" i="9" s="1"/>
  <c r="C29" i="23"/>
  <c r="H39" i="16"/>
  <c r="H42" i="16" s="1"/>
  <c r="AD5" i="19"/>
  <c r="Z5" i="19"/>
  <c r="K41" i="17"/>
  <c r="H39" i="13"/>
  <c r="J11" i="13"/>
  <c r="X5" i="14"/>
  <c r="AB3" i="14"/>
  <c r="K41" i="14"/>
  <c r="AC5" i="14"/>
  <c r="Y5" i="14"/>
  <c r="H39" i="14"/>
  <c r="Z5" i="14"/>
  <c r="AD5" i="14"/>
  <c r="K84" i="24"/>
  <c r="L82" i="24"/>
  <c r="G82" i="24"/>
  <c r="O82" i="24"/>
  <c r="J82" i="24"/>
  <c r="Q82" i="24"/>
  <c r="P82" i="24"/>
  <c r="R80" i="24"/>
  <c r="N80" i="24"/>
  <c r="I81" i="24"/>
  <c r="I80" i="24"/>
  <c r="G84" i="24"/>
  <c r="M80" i="24"/>
  <c r="O80" i="24"/>
  <c r="J84" i="24"/>
  <c r="L84" i="24"/>
  <c r="Q80" i="24"/>
  <c r="N84" i="24"/>
  <c r="M84" i="24"/>
  <c r="K82" i="24"/>
  <c r="L80" i="24"/>
  <c r="P84" i="24"/>
  <c r="I84" i="24"/>
  <c r="H84" i="24"/>
  <c r="R84" i="24"/>
  <c r="H85" i="24"/>
  <c r="R83" i="24"/>
  <c r="I82" i="24"/>
  <c r="O81" i="24"/>
  <c r="M82" i="24"/>
  <c r="H82" i="24"/>
  <c r="N82" i="24"/>
  <c r="M83" i="24"/>
  <c r="H83" i="24"/>
  <c r="P83" i="24"/>
  <c r="L83" i="24"/>
  <c r="J86" i="24"/>
  <c r="P86" i="24"/>
  <c r="N86" i="24"/>
  <c r="Q83" i="24"/>
  <c r="L86" i="24"/>
  <c r="F83" i="24"/>
  <c r="H86" i="24"/>
  <c r="I83" i="24"/>
  <c r="F85" i="24"/>
  <c r="G86" i="24"/>
  <c r="G83" i="24"/>
  <c r="O86" i="24"/>
  <c r="K83" i="24"/>
  <c r="I86" i="24"/>
  <c r="J83" i="24"/>
  <c r="Q86" i="24"/>
  <c r="F86" i="24"/>
  <c r="M86" i="24"/>
  <c r="O83" i="24"/>
  <c r="R86" i="24"/>
  <c r="O85" i="24"/>
  <c r="R85" i="24"/>
  <c r="Q85" i="24"/>
  <c r="P81" i="24"/>
  <c r="M81" i="24"/>
  <c r="G81" i="24"/>
  <c r="R81" i="24"/>
  <c r="Q81" i="24"/>
  <c r="K81" i="24"/>
  <c r="L81" i="24"/>
  <c r="H81" i="24"/>
  <c r="J81" i="24"/>
  <c r="N81" i="24"/>
  <c r="M85" i="24"/>
  <c r="K85" i="24"/>
  <c r="J85" i="24"/>
  <c r="N85" i="24"/>
  <c r="G85" i="24"/>
  <c r="L85" i="24"/>
  <c r="P85" i="24"/>
  <c r="E44" i="1"/>
  <c r="G44" i="1" s="1"/>
  <c r="F6" i="1"/>
  <c r="D25" i="11"/>
  <c r="C9" i="24" a="1"/>
  <c r="L44" i="24"/>
  <c r="O76" i="23" l="1"/>
  <c r="Q76" i="23"/>
  <c r="N76" i="23"/>
  <c r="L76" i="23"/>
  <c r="M76" i="23"/>
  <c r="K76" i="23"/>
  <c r="P76" i="23"/>
  <c r="AI37" i="9"/>
  <c r="AF34" i="9"/>
  <c r="AA29" i="9"/>
  <c r="V24" i="9"/>
  <c r="R20" i="9"/>
  <c r="M15" i="9"/>
  <c r="AE33" i="9"/>
  <c r="W25" i="9"/>
  <c r="AD32" i="9"/>
  <c r="O17" i="9"/>
  <c r="AC31" i="9"/>
  <c r="U23" i="9"/>
  <c r="AB30" i="9"/>
  <c r="L14" i="9"/>
  <c r="Z28" i="9"/>
  <c r="S21" i="9"/>
  <c r="X26" i="9"/>
  <c r="P18" i="9"/>
  <c r="AG35" i="9"/>
  <c r="T22" i="9"/>
  <c r="Q19" i="9"/>
  <c r="N16" i="9"/>
  <c r="AJ38" i="9"/>
  <c r="AH36" i="9"/>
  <c r="Y27" i="9"/>
  <c r="K13" i="9"/>
  <c r="AG35" i="16"/>
  <c r="AB30" i="16"/>
  <c r="W25" i="16"/>
  <c r="R20" i="16"/>
  <c r="M15" i="16"/>
  <c r="AI37" i="16"/>
  <c r="AD32" i="16"/>
  <c r="Y27" i="16"/>
  <c r="T22" i="16"/>
  <c r="AF34" i="16"/>
  <c r="AA29" i="16"/>
  <c r="V24" i="16"/>
  <c r="Q19" i="16"/>
  <c r="L14" i="16"/>
  <c r="Z28" i="16"/>
  <c r="K13" i="16"/>
  <c r="AC31" i="16"/>
  <c r="AH36" i="16"/>
  <c r="X26" i="16"/>
  <c r="AJ38" i="16"/>
  <c r="AE33" i="16"/>
  <c r="S21" i="16"/>
  <c r="U23" i="16"/>
  <c r="N16" i="16"/>
  <c r="P18" i="16"/>
  <c r="O17" i="16"/>
  <c r="AE33" i="17"/>
  <c r="AB30" i="17"/>
  <c r="W25" i="17"/>
  <c r="R20" i="17"/>
  <c r="M15" i="17"/>
  <c r="AJ38" i="17"/>
  <c r="Y27" i="17"/>
  <c r="AI37" i="17"/>
  <c r="AA29" i="17"/>
  <c r="V24" i="17"/>
  <c r="Q19" i="17"/>
  <c r="L14" i="17"/>
  <c r="AH36" i="17"/>
  <c r="AD32" i="17"/>
  <c r="AG35" i="17"/>
  <c r="Z28" i="17"/>
  <c r="AF34" i="17"/>
  <c r="T22" i="17"/>
  <c r="O17" i="17"/>
  <c r="AC31" i="17"/>
  <c r="U23" i="17"/>
  <c r="P18" i="17"/>
  <c r="N16" i="17"/>
  <c r="S21" i="17"/>
  <c r="X26" i="17"/>
  <c r="K13" i="17"/>
  <c r="AJ38" i="14"/>
  <c r="AE33" i="14"/>
  <c r="Z28" i="14"/>
  <c r="AG35" i="14"/>
  <c r="AB30" i="14"/>
  <c r="AI37" i="14"/>
  <c r="AD32" i="14"/>
  <c r="O17" i="14"/>
  <c r="T22" i="14"/>
  <c r="Q19" i="14"/>
  <c r="L14" i="14"/>
  <c r="AF34" i="14"/>
  <c r="AA29" i="14"/>
  <c r="S21" i="14"/>
  <c r="N16" i="14"/>
  <c r="M15" i="14"/>
  <c r="K13" i="14"/>
  <c r="X26" i="14"/>
  <c r="AC31" i="14"/>
  <c r="R20" i="14"/>
  <c r="P18" i="14"/>
  <c r="V24" i="14"/>
  <c r="Y27" i="14"/>
  <c r="U23" i="14"/>
  <c r="AH36" i="14"/>
  <c r="W25" i="14"/>
  <c r="J73" i="21"/>
  <c r="J73" i="19"/>
  <c r="J72" i="9"/>
  <c r="AF5" i="17"/>
  <c r="AJ3" i="17"/>
  <c r="AJ5" i="17" s="1"/>
  <c r="AE5" i="16"/>
  <c r="AI3" i="16"/>
  <c r="AI5" i="16" s="1"/>
  <c r="AF5" i="13"/>
  <c r="AJ3" i="13"/>
  <c r="AJ5" i="13" s="1"/>
  <c r="AE5" i="23"/>
  <c r="AI3" i="23"/>
  <c r="AI5" i="23" s="1"/>
  <c r="AE5" i="22"/>
  <c r="AI3" i="22"/>
  <c r="AI5" i="22" s="1"/>
  <c r="AE5" i="20"/>
  <c r="AI3" i="20"/>
  <c r="AI5" i="20" s="1"/>
  <c r="AF5" i="15"/>
  <c r="AJ3" i="15"/>
  <c r="AJ5" i="15" s="1"/>
  <c r="C78" i="24"/>
  <c r="D78" i="24" s="1"/>
  <c r="E78" i="24" s="1"/>
  <c r="L78" i="24" s="1"/>
  <c r="D79" i="24"/>
  <c r="E79" i="24" s="1"/>
  <c r="C76" i="24"/>
  <c r="D76" i="24" s="1"/>
  <c r="E76" i="24" s="1"/>
  <c r="C77" i="24"/>
  <c r="D77" i="24" s="1"/>
  <c r="E77" i="24" s="1"/>
  <c r="O6" i="22"/>
  <c r="O6" i="23"/>
  <c r="O6" i="16"/>
  <c r="O6" i="14"/>
  <c r="P6" i="13"/>
  <c r="O6" i="19"/>
  <c r="O6" i="17"/>
  <c r="O6" i="15"/>
  <c r="O6" i="9"/>
  <c r="Q6" i="21"/>
  <c r="P6" i="18"/>
  <c r="O6" i="20"/>
  <c r="C29" i="13"/>
  <c r="C29" i="14"/>
  <c r="C29" i="16"/>
  <c r="C29" i="19"/>
  <c r="C29" i="22"/>
  <c r="C27" i="15"/>
  <c r="C29" i="17"/>
  <c r="C28" i="20"/>
  <c r="C28" i="9"/>
  <c r="C29" i="21"/>
  <c r="AB5" i="23"/>
  <c r="AF3" i="23"/>
  <c r="AB5" i="9"/>
  <c r="AF3" i="9"/>
  <c r="AB5" i="18"/>
  <c r="AF3" i="18"/>
  <c r="AB5" i="14"/>
  <c r="AF3" i="14"/>
  <c r="AB5" i="19"/>
  <c r="AF3" i="19"/>
  <c r="AB5" i="21"/>
  <c r="AF3" i="21"/>
  <c r="C74" i="24"/>
  <c r="D74" i="24" s="1"/>
  <c r="E74" i="24" s="1"/>
  <c r="C75" i="24"/>
  <c r="D75" i="24" s="1"/>
  <c r="E75" i="24" s="1"/>
  <c r="AA5" i="16"/>
  <c r="AA5" i="23"/>
  <c r="AA5" i="20"/>
  <c r="J48" i="19"/>
  <c r="J48" i="13"/>
  <c r="AA5" i="22"/>
  <c r="AD5" i="23"/>
  <c r="Z5" i="23"/>
  <c r="C28" i="18"/>
  <c r="Z5" i="22"/>
  <c r="AD5" i="22"/>
  <c r="J49" i="17"/>
  <c r="J48" i="18"/>
  <c r="J48" i="20"/>
  <c r="J56" i="15"/>
  <c r="C28" i="23"/>
  <c r="C57" i="24"/>
  <c r="E57" i="24" s="1"/>
  <c r="C70" i="24"/>
  <c r="D70" i="24" s="1"/>
  <c r="E70" i="24" s="1"/>
  <c r="C54" i="24"/>
  <c r="D54" i="24" s="1"/>
  <c r="E54" i="24" s="1"/>
  <c r="C60" i="24"/>
  <c r="E60" i="24" s="1"/>
  <c r="C69" i="24"/>
  <c r="D69" i="24" s="1"/>
  <c r="E69" i="24" s="1"/>
  <c r="C66" i="24"/>
  <c r="D66" i="24" s="1"/>
  <c r="E66" i="24" s="1"/>
  <c r="C68" i="24"/>
  <c r="D68" i="24" s="1"/>
  <c r="E68" i="24" s="1"/>
  <c r="C56" i="24"/>
  <c r="E56" i="24" s="1"/>
  <c r="C71" i="24"/>
  <c r="D71" i="24" s="1"/>
  <c r="E71" i="24" s="1"/>
  <c r="C61" i="24"/>
  <c r="D61" i="24" s="1"/>
  <c r="E61" i="24" s="1"/>
  <c r="C65" i="24"/>
  <c r="D65" i="24" s="1"/>
  <c r="E65" i="24" s="1"/>
  <c r="C72" i="24"/>
  <c r="D72" i="24" s="1"/>
  <c r="E72" i="24" s="1"/>
  <c r="C53" i="24"/>
  <c r="D53" i="24" s="1"/>
  <c r="E53" i="24" s="1"/>
  <c r="C55" i="24"/>
  <c r="D55" i="24" s="1"/>
  <c r="E55" i="24" s="1"/>
  <c r="C64" i="24"/>
  <c r="D64" i="24" s="1"/>
  <c r="E64" i="24" s="1"/>
  <c r="C9" i="24"/>
  <c r="C52" i="24" s="1"/>
  <c r="D52" i="24" s="1"/>
  <c r="E52" i="24" s="1"/>
  <c r="C58" i="24"/>
  <c r="E58" i="24" s="1"/>
  <c r="C67" i="24"/>
  <c r="D67" i="24" s="1"/>
  <c r="E67" i="24" s="1"/>
  <c r="C59" i="24"/>
  <c r="E59" i="24" s="1"/>
  <c r="C62" i="24"/>
  <c r="D62" i="24" s="1"/>
  <c r="E62" i="24" s="1"/>
  <c r="C73" i="24"/>
  <c r="D73" i="24" s="1"/>
  <c r="E73" i="24" s="1"/>
  <c r="C63" i="24"/>
  <c r="D63" i="24" s="1"/>
  <c r="E63" i="24" s="1"/>
  <c r="L46" i="24"/>
  <c r="AF5" i="18" l="1"/>
  <c r="AJ3" i="18"/>
  <c r="AJ5" i="18" s="1"/>
  <c r="AF5" i="21"/>
  <c r="AJ3" i="21"/>
  <c r="AJ5" i="21" s="1"/>
  <c r="AF5" i="9"/>
  <c r="AJ3" i="9"/>
  <c r="AJ5" i="9" s="1"/>
  <c r="AF5" i="14"/>
  <c r="AJ3" i="14"/>
  <c r="AJ5" i="14" s="1"/>
  <c r="AF5" i="23"/>
  <c r="AJ3" i="23"/>
  <c r="AJ5" i="23" s="1"/>
  <c r="AF5" i="19"/>
  <c r="AJ3" i="19"/>
  <c r="AJ5" i="19" s="1"/>
  <c r="L76" i="24"/>
  <c r="L79" i="24"/>
  <c r="L77" i="24"/>
  <c r="Q6" i="13"/>
  <c r="P6" i="16"/>
  <c r="P6" i="22"/>
  <c r="P6" i="23"/>
  <c r="R6" i="21"/>
  <c r="P6" i="15"/>
  <c r="P6" i="19"/>
  <c r="P6" i="20"/>
  <c r="P6" i="14"/>
  <c r="Q6" i="18"/>
  <c r="P6" i="9"/>
  <c r="P6" i="17"/>
  <c r="C27" i="20"/>
  <c r="C28" i="22"/>
  <c r="C28" i="14"/>
  <c r="C27" i="9"/>
  <c r="C28" i="21"/>
  <c r="C28" i="19"/>
  <c r="C28" i="16"/>
  <c r="C28" i="17"/>
  <c r="C28" i="13"/>
  <c r="C26" i="15"/>
  <c r="L74" i="24"/>
  <c r="L75" i="24"/>
  <c r="C27" i="23"/>
  <c r="C27" i="18"/>
  <c r="L62" i="24"/>
  <c r="L55" i="24"/>
  <c r="L53" i="24"/>
  <c r="L58" i="24"/>
  <c r="L64" i="24"/>
  <c r="L72" i="24"/>
  <c r="L59" i="24"/>
  <c r="L65" i="24"/>
  <c r="L61" i="24"/>
  <c r="L71" i="24"/>
  <c r="L56" i="24"/>
  <c r="L66" i="24"/>
  <c r="L54" i="24"/>
  <c r="L67" i="24"/>
  <c r="L52" i="24"/>
  <c r="L69" i="24"/>
  <c r="L63" i="24"/>
  <c r="L70" i="24"/>
  <c r="L68" i="24"/>
  <c r="L60" i="24"/>
  <c r="L73" i="24"/>
  <c r="L57" i="24"/>
  <c r="Q6" i="23" l="1"/>
  <c r="Q6" i="14"/>
  <c r="Q6" i="22"/>
  <c r="R6" i="13"/>
  <c r="Q6" i="15"/>
  <c r="R6" i="18"/>
  <c r="Q6" i="16"/>
  <c r="Q6" i="17"/>
  <c r="Q6" i="20"/>
  <c r="Q6" i="9"/>
  <c r="Q6" i="19"/>
  <c r="S6" i="21"/>
  <c r="C27" i="16"/>
  <c r="C25" i="15"/>
  <c r="C27" i="19"/>
  <c r="C27" i="22"/>
  <c r="C26" i="20"/>
  <c r="C26" i="9"/>
  <c r="C27" i="17"/>
  <c r="C27" i="13"/>
  <c r="C27" i="21"/>
  <c r="C27" i="14"/>
  <c r="C26" i="23"/>
  <c r="C26" i="18"/>
  <c r="L48" i="24"/>
  <c r="T6" i="21" l="1"/>
  <c r="S6" i="18"/>
  <c r="R6" i="20"/>
  <c r="R6" i="16"/>
  <c r="R6" i="15"/>
  <c r="R6" i="22"/>
  <c r="R6" i="23"/>
  <c r="R6" i="17"/>
  <c r="S6" i="13"/>
  <c r="R6" i="9"/>
  <c r="R6" i="14"/>
  <c r="R6" i="19"/>
  <c r="C26" i="19"/>
  <c r="C25" i="20"/>
  <c r="C26" i="17"/>
  <c r="C26" i="22"/>
  <c r="C26" i="16"/>
  <c r="C26" i="13"/>
  <c r="C26" i="14"/>
  <c r="C26" i="21"/>
  <c r="C24" i="15"/>
  <c r="C25" i="9"/>
  <c r="C25" i="23"/>
  <c r="C25" i="18"/>
  <c r="T6" i="18" l="1"/>
  <c r="S6" i="16"/>
  <c r="T6" i="13"/>
  <c r="S6" i="20"/>
  <c r="S6" i="9"/>
  <c r="S6" i="14"/>
  <c r="S6" i="22"/>
  <c r="S6" i="17"/>
  <c r="S6" i="15"/>
  <c r="S6" i="19"/>
  <c r="S6" i="23"/>
  <c r="U6" i="21"/>
  <c r="C25" i="17"/>
  <c r="C25" i="21"/>
  <c r="C25" i="14"/>
  <c r="C25" i="22"/>
  <c r="C25" i="19"/>
  <c r="C25" i="13"/>
  <c r="C24" i="9"/>
  <c r="C25" i="16"/>
  <c r="C23" i="15"/>
  <c r="C24" i="20"/>
  <c r="C24" i="23"/>
  <c r="C24" i="18"/>
  <c r="T6" i="17" l="1"/>
  <c r="T6" i="20"/>
  <c r="T6" i="14"/>
  <c r="T6" i="16"/>
  <c r="T6" i="22"/>
  <c r="T6" i="19"/>
  <c r="T6" i="23"/>
  <c r="V6" i="21"/>
  <c r="U6" i="13"/>
  <c r="T6" i="15"/>
  <c r="T6" i="9"/>
  <c r="U6" i="18"/>
  <c r="C24" i="13"/>
  <c r="C24" i="19"/>
  <c r="C23" i="20"/>
  <c r="C24" i="14"/>
  <c r="C24" i="16"/>
  <c r="C23" i="9"/>
  <c r="C24" i="22"/>
  <c r="C24" i="17"/>
  <c r="C22" i="15"/>
  <c r="C24" i="21"/>
  <c r="C23" i="18"/>
  <c r="C23" i="23"/>
  <c r="V6" i="18" l="1"/>
  <c r="U6" i="16"/>
  <c r="U6" i="9"/>
  <c r="V6" i="13"/>
  <c r="U6" i="23"/>
  <c r="U6" i="22"/>
  <c r="U6" i="14"/>
  <c r="U6" i="17"/>
  <c r="U6" i="15"/>
  <c r="U6" i="19"/>
  <c r="U6" i="20"/>
  <c r="W6" i="21"/>
  <c r="C23" i="19"/>
  <c r="C22" i="20"/>
  <c r="C23" i="16"/>
  <c r="C23" i="21"/>
  <c r="C23" i="22"/>
  <c r="C23" i="14"/>
  <c r="C23" i="13"/>
  <c r="C21" i="15"/>
  <c r="C22" i="9"/>
  <c r="C23" i="17"/>
  <c r="C22" i="23"/>
  <c r="C22" i="18"/>
  <c r="X6" i="21" l="1"/>
  <c r="V6" i="19"/>
  <c r="V6" i="17"/>
  <c r="V6" i="22"/>
  <c r="W6" i="13"/>
  <c r="V6" i="16"/>
  <c r="V6" i="20"/>
  <c r="V6" i="14"/>
  <c r="V6" i="9"/>
  <c r="W6" i="18"/>
  <c r="V6" i="15"/>
  <c r="V6" i="23"/>
  <c r="C22" i="22"/>
  <c r="C21" i="20"/>
  <c r="C22" i="13"/>
  <c r="C21" i="9"/>
  <c r="C22" i="19"/>
  <c r="C22" i="16"/>
  <c r="C22" i="21"/>
  <c r="C20" i="15"/>
  <c r="C22" i="17"/>
  <c r="C22" i="14"/>
  <c r="C21" i="23"/>
  <c r="C21" i="18"/>
  <c r="X6" i="18" l="1"/>
  <c r="W6" i="22"/>
  <c r="W6" i="15"/>
  <c r="W6" i="9"/>
  <c r="W6" i="20"/>
  <c r="X6" i="13"/>
  <c r="W6" i="17"/>
  <c r="Y6" i="21"/>
  <c r="W6" i="23"/>
  <c r="W6" i="16"/>
  <c r="W6" i="19"/>
  <c r="W6" i="14"/>
  <c r="C21" i="14"/>
  <c r="C21" i="16"/>
  <c r="C21" i="21"/>
  <c r="C20" i="9"/>
  <c r="C21" i="22"/>
  <c r="C21" i="13"/>
  <c r="C21" i="17"/>
  <c r="C19" i="15"/>
  <c r="C21" i="19"/>
  <c r="C20" i="20"/>
  <c r="C20" i="23"/>
  <c r="C20" i="18"/>
  <c r="X6" i="16" l="1"/>
  <c r="X6" i="9"/>
  <c r="Z6" i="21"/>
  <c r="X6" i="19"/>
  <c r="X6" i="20"/>
  <c r="X6" i="14"/>
  <c r="Y6" i="13"/>
  <c r="X6" i="23"/>
  <c r="X6" i="17"/>
  <c r="X6" i="15"/>
  <c r="Y6" i="18"/>
  <c r="X6" i="22"/>
  <c r="C20" i="22"/>
  <c r="C19" i="20"/>
  <c r="C20" i="17"/>
  <c r="C19" i="9"/>
  <c r="C20" i="19"/>
  <c r="C20" i="13"/>
  <c r="C20" i="21"/>
  <c r="C18" i="15"/>
  <c r="C20" i="16"/>
  <c r="C20" i="14"/>
  <c r="C19" i="23"/>
  <c r="C19" i="18"/>
  <c r="Y6" i="15" l="1"/>
  <c r="Z6" i="18"/>
  <c r="Y6" i="17"/>
  <c r="Z6" i="13"/>
  <c r="Y6" i="20"/>
  <c r="AA6" i="21"/>
  <c r="Y6" i="16"/>
  <c r="Y6" i="14"/>
  <c r="Y6" i="23"/>
  <c r="Y6" i="19"/>
  <c r="Y6" i="22"/>
  <c r="Y6" i="9"/>
  <c r="C19" i="16"/>
  <c r="C18" i="20"/>
  <c r="C19" i="13"/>
  <c r="C19" i="17"/>
  <c r="C19" i="21"/>
  <c r="C19" i="22"/>
  <c r="C19" i="14"/>
  <c r="C18" i="9"/>
  <c r="C17" i="15"/>
  <c r="C19" i="19"/>
  <c r="C18" i="23"/>
  <c r="C18" i="18"/>
  <c r="Z6" i="14" l="1"/>
  <c r="Z6" i="19"/>
  <c r="Z6" i="22"/>
  <c r="Z6" i="23"/>
  <c r="Z6" i="16"/>
  <c r="Z6" i="20"/>
  <c r="Z6" i="17"/>
  <c r="Z6" i="15"/>
  <c r="Z6" i="9"/>
  <c r="AA6" i="18"/>
  <c r="AB6" i="21"/>
  <c r="AA6" i="13"/>
  <c r="C16" i="15"/>
  <c r="C18" i="14"/>
  <c r="C18" i="17"/>
  <c r="C17" i="20"/>
  <c r="C17" i="9"/>
  <c r="C18" i="16"/>
  <c r="C18" i="13"/>
  <c r="C18" i="22"/>
  <c r="C18" i="21"/>
  <c r="C18" i="19"/>
  <c r="C17" i="18"/>
  <c r="C17" i="23"/>
  <c r="AB6" i="18" l="1"/>
  <c r="AA6" i="19"/>
  <c r="AC6" i="21"/>
  <c r="AA6" i="9"/>
  <c r="AA6" i="17"/>
  <c r="AA6" i="16"/>
  <c r="AA6" i="22"/>
  <c r="AA6" i="14"/>
  <c r="AA6" i="15"/>
  <c r="AB6" i="13"/>
  <c r="AA6" i="20"/>
  <c r="AA6" i="23"/>
  <c r="C17" i="17"/>
  <c r="C17" i="19"/>
  <c r="C16" i="9"/>
  <c r="C17" i="16"/>
  <c r="C16" i="20"/>
  <c r="C17" i="22"/>
  <c r="C15" i="15"/>
  <c r="C17" i="21"/>
  <c r="C17" i="13"/>
  <c r="C16" i="23"/>
  <c r="C16" i="18"/>
  <c r="AC6" i="13" l="1"/>
  <c r="AB6" i="20"/>
  <c r="AB6" i="15"/>
  <c r="AB6" i="22"/>
  <c r="AB6" i="17"/>
  <c r="AD6" i="21"/>
  <c r="AC6" i="18"/>
  <c r="AB6" i="14"/>
  <c r="AB6" i="19"/>
  <c r="AB6" i="23"/>
  <c r="AB6" i="9"/>
  <c r="AB6" i="16"/>
  <c r="C16" i="14"/>
  <c r="C15" i="9"/>
  <c r="C16" i="21"/>
  <c r="C16" i="19"/>
  <c r="C16" i="16"/>
  <c r="C14" i="15"/>
  <c r="C15" i="20"/>
  <c r="C16" i="17"/>
  <c r="C16" i="13"/>
  <c r="C16" i="22"/>
  <c r="C15" i="18"/>
  <c r="C15" i="23"/>
  <c r="AE6" i="21" l="1"/>
  <c r="AF6" i="21" s="1"/>
  <c r="AG6" i="21" s="1"/>
  <c r="AC6" i="16"/>
  <c r="AC6" i="9"/>
  <c r="AD6" i="13"/>
  <c r="AC6" i="22"/>
  <c r="AC6" i="17"/>
  <c r="AC6" i="14"/>
  <c r="AC6" i="20"/>
  <c r="AC6" i="23"/>
  <c r="AC6" i="19"/>
  <c r="AD6" i="18"/>
  <c r="AC6" i="15"/>
  <c r="C15" i="13"/>
  <c r="C15" i="16"/>
  <c r="C14" i="9"/>
  <c r="C15" i="17"/>
  <c r="C15" i="21"/>
  <c r="C13" i="15"/>
  <c r="C15" i="19"/>
  <c r="C15" i="14"/>
  <c r="C14" i="20"/>
  <c r="C15" i="22"/>
  <c r="C14" i="23"/>
  <c r="C14" i="18"/>
  <c r="AH6" i="21" l="1"/>
  <c r="AD6" i="16"/>
  <c r="AD6" i="17"/>
  <c r="AD6" i="23"/>
  <c r="AD6" i="14"/>
  <c r="AD6" i="15"/>
  <c r="AE6" i="13"/>
  <c r="AF6" i="13" s="1"/>
  <c r="AG6" i="13" s="1"/>
  <c r="AE6" i="18"/>
  <c r="AF6" i="18" s="1"/>
  <c r="AG6" i="18" s="1"/>
  <c r="AD6" i="22"/>
  <c r="AD6" i="9"/>
  <c r="AD6" i="20"/>
  <c r="AD6" i="19"/>
  <c r="C13" i="20"/>
  <c r="C14" i="19"/>
  <c r="C14" i="22"/>
  <c r="C14" i="17"/>
  <c r="C14" i="13"/>
  <c r="C12" i="15"/>
  <c r="C14" i="21"/>
  <c r="C13" i="9"/>
  <c r="C14" i="14"/>
  <c r="C14" i="16"/>
  <c r="C13" i="23"/>
  <c r="C13" i="18"/>
  <c r="C11" i="15" l="1"/>
  <c r="AH6" i="18"/>
  <c r="AH6" i="13"/>
  <c r="AI6" i="21"/>
  <c r="AE6" i="20"/>
  <c r="AF6" i="20" s="1"/>
  <c r="AG6" i="20" s="1"/>
  <c r="AE6" i="22"/>
  <c r="AF6" i="22" s="1"/>
  <c r="AG6" i="22" s="1"/>
  <c r="AE6" i="14"/>
  <c r="AF6" i="14" s="1"/>
  <c r="AG6" i="14" s="1"/>
  <c r="AE6" i="17"/>
  <c r="AF6" i="17" s="1"/>
  <c r="AG6" i="17" s="1"/>
  <c r="AE6" i="19"/>
  <c r="AF6" i="19" s="1"/>
  <c r="AG6" i="19" s="1"/>
  <c r="AE6" i="23"/>
  <c r="AF6" i="23" s="1"/>
  <c r="AG6" i="23" s="1"/>
  <c r="AE6" i="9"/>
  <c r="AF6" i="9" s="1"/>
  <c r="AG6" i="9" s="1"/>
  <c r="AE6" i="16"/>
  <c r="AF6" i="16" s="1"/>
  <c r="AG6" i="16" s="1"/>
  <c r="AE6" i="15"/>
  <c r="AF6" i="15" s="1"/>
  <c r="AG6" i="15" s="1"/>
  <c r="C13" i="21"/>
  <c r="C13" i="22"/>
  <c r="C12" i="20"/>
  <c r="C12" i="9"/>
  <c r="C13" i="13"/>
  <c r="C13" i="19"/>
  <c r="C13" i="17"/>
  <c r="C13" i="14"/>
  <c r="C13" i="16"/>
  <c r="C12" i="23"/>
  <c r="C12" i="18"/>
  <c r="AC73" i="15" l="1"/>
  <c r="AG48" i="15"/>
  <c r="T73" i="15"/>
  <c r="AA73" i="15"/>
  <c r="Y73" i="15"/>
  <c r="T74" i="15"/>
  <c r="Q71" i="15"/>
  <c r="O71" i="15"/>
  <c r="AH6" i="16"/>
  <c r="AD73" i="15"/>
  <c r="X72" i="15"/>
  <c r="V73" i="15"/>
  <c r="T75" i="15"/>
  <c r="O72" i="15"/>
  <c r="AH6" i="9"/>
  <c r="AI6" i="13"/>
  <c r="AD74" i="15"/>
  <c r="AA75" i="15"/>
  <c r="X71" i="15"/>
  <c r="V74" i="15"/>
  <c r="S73" i="15"/>
  <c r="Q72" i="15"/>
  <c r="O74" i="15"/>
  <c r="L72" i="15"/>
  <c r="AH6" i="23"/>
  <c r="AI6" i="18"/>
  <c r="AH58" i="18"/>
  <c r="AH56" i="18"/>
  <c r="AD72" i="15"/>
  <c r="V72" i="15"/>
  <c r="M75" i="15"/>
  <c r="AA74" i="15"/>
  <c r="Q73" i="15"/>
  <c r="M73" i="15"/>
  <c r="C11" i="9"/>
  <c r="J71" i="9" s="1"/>
  <c r="AG49" i="9"/>
  <c r="AH49" i="9"/>
  <c r="AD75" i="15"/>
  <c r="Z71" i="15"/>
  <c r="X73" i="15"/>
  <c r="V75" i="15"/>
  <c r="S71" i="15"/>
  <c r="Q74" i="15"/>
  <c r="N74" i="15"/>
  <c r="L74" i="15"/>
  <c r="AH6" i="19"/>
  <c r="AD71" i="15"/>
  <c r="M74" i="15"/>
  <c r="Z73" i="15"/>
  <c r="N73" i="15"/>
  <c r="U74" i="15"/>
  <c r="L71" i="15"/>
  <c r="U72" i="15"/>
  <c r="P71" i="15"/>
  <c r="Z72" i="15"/>
  <c r="S74" i="15"/>
  <c r="AH6" i="22"/>
  <c r="C11" i="18"/>
  <c r="AH75" i="18" s="1"/>
  <c r="AG49" i="18"/>
  <c r="AH49" i="18"/>
  <c r="AC75" i="15"/>
  <c r="AB73" i="15"/>
  <c r="Z75" i="15"/>
  <c r="W71" i="15"/>
  <c r="U73" i="15"/>
  <c r="R71" i="15"/>
  <c r="P73" i="15"/>
  <c r="N71" i="15"/>
  <c r="AH6" i="20"/>
  <c r="AJ6" i="21"/>
  <c r="AA71" i="15"/>
  <c r="V71" i="15"/>
  <c r="R75" i="15"/>
  <c r="K71" i="15"/>
  <c r="C11" i="20"/>
  <c r="V71" i="20" s="1"/>
  <c r="X74" i="15"/>
  <c r="L75" i="15"/>
  <c r="AH6" i="14"/>
  <c r="W75" i="15"/>
  <c r="L73" i="15"/>
  <c r="C11" i="23"/>
  <c r="AC72" i="15"/>
  <c r="AB75" i="15"/>
  <c r="Y71" i="15"/>
  <c r="W72" i="15"/>
  <c r="U75" i="15"/>
  <c r="R72" i="15"/>
  <c r="P74" i="15"/>
  <c r="J71" i="15"/>
  <c r="O75" i="15"/>
  <c r="S72" i="15"/>
  <c r="AB71" i="15"/>
  <c r="Z74" i="15"/>
  <c r="S75" i="15"/>
  <c r="N75" i="15"/>
  <c r="AB72" i="15"/>
  <c r="U71" i="15"/>
  <c r="P72" i="15"/>
  <c r="AD49" i="15"/>
  <c r="AC71" i="15"/>
  <c r="Y74" i="15"/>
  <c r="W73" i="15"/>
  <c r="R73" i="15"/>
  <c r="P75" i="15"/>
  <c r="M71" i="15"/>
  <c r="K75" i="15"/>
  <c r="Y72" i="15"/>
  <c r="AH6" i="15"/>
  <c r="AH48" i="15" s="1"/>
  <c r="AG75" i="15"/>
  <c r="AG74" i="15"/>
  <c r="AG73" i="15"/>
  <c r="AG72" i="15"/>
  <c r="AG71" i="15"/>
  <c r="AG70" i="15"/>
  <c r="AG69" i="15"/>
  <c r="AG68" i="15"/>
  <c r="AG67" i="15"/>
  <c r="AG66" i="15"/>
  <c r="AG65" i="15"/>
  <c r="AG64" i="15"/>
  <c r="AG63" i="15"/>
  <c r="AG62" i="15"/>
  <c r="AG61" i="15"/>
  <c r="AG60" i="15"/>
  <c r="AG59" i="15"/>
  <c r="AG58" i="15"/>
  <c r="AG57" i="15"/>
  <c r="AG56" i="15"/>
  <c r="AG55" i="15"/>
  <c r="AG54" i="15"/>
  <c r="AG53" i="15"/>
  <c r="AG52" i="15"/>
  <c r="AG51" i="15"/>
  <c r="AG50" i="15"/>
  <c r="Q75" i="15"/>
  <c r="AH6" i="17"/>
  <c r="X75" i="15"/>
  <c r="N72" i="15"/>
  <c r="AB74" i="15"/>
  <c r="T71" i="15"/>
  <c r="AC74" i="15"/>
  <c r="AA72" i="15"/>
  <c r="Y75" i="15"/>
  <c r="W74" i="15"/>
  <c r="T72" i="15"/>
  <c r="R74" i="15"/>
  <c r="O73" i="15"/>
  <c r="M72" i="15"/>
  <c r="AG49" i="15"/>
  <c r="AE74" i="18"/>
  <c r="K71" i="18"/>
  <c r="N75" i="18"/>
  <c r="N74" i="18"/>
  <c r="J71" i="18"/>
  <c r="O73" i="18"/>
  <c r="O72" i="18"/>
  <c r="R71" i="18"/>
  <c r="R74" i="18"/>
  <c r="R73" i="18"/>
  <c r="R72" i="18"/>
  <c r="S73" i="18"/>
  <c r="V74" i="18"/>
  <c r="V72" i="18"/>
  <c r="W75" i="18"/>
  <c r="W74" i="18"/>
  <c r="W73" i="18"/>
  <c r="Z75" i="18"/>
  <c r="Z72" i="18"/>
  <c r="AA72" i="18"/>
  <c r="AA71" i="18"/>
  <c r="AA73" i="18"/>
  <c r="AD74" i="18"/>
  <c r="AD73" i="18"/>
  <c r="AD72" i="18"/>
  <c r="AE73" i="9"/>
  <c r="Q74" i="9"/>
  <c r="Q71" i="9"/>
  <c r="Q72" i="9"/>
  <c r="R75" i="9"/>
  <c r="Y71" i="9"/>
  <c r="Z73" i="9"/>
  <c r="Z75" i="9"/>
  <c r="AA75" i="9"/>
  <c r="AE75" i="15"/>
  <c r="AE74" i="15"/>
  <c r="AE73" i="15"/>
  <c r="AE72" i="15"/>
  <c r="AE71" i="15"/>
  <c r="AF58" i="15"/>
  <c r="AE68" i="15"/>
  <c r="AE58" i="15"/>
  <c r="AE53" i="15"/>
  <c r="AE69" i="15"/>
  <c r="AE57" i="15"/>
  <c r="AE70" i="15"/>
  <c r="AE54" i="15"/>
  <c r="AE67" i="15"/>
  <c r="AE55" i="15"/>
  <c r="AE64" i="15"/>
  <c r="AE66" i="15"/>
  <c r="AE56" i="15"/>
  <c r="AE65" i="15"/>
  <c r="AE63" i="15"/>
  <c r="AE62" i="15"/>
  <c r="AE61" i="15"/>
  <c r="AE60" i="15"/>
  <c r="AE59" i="15"/>
  <c r="AF70" i="15"/>
  <c r="AF57" i="15"/>
  <c r="AF55" i="15"/>
  <c r="AF66" i="15"/>
  <c r="AF52" i="15"/>
  <c r="AE52" i="15"/>
  <c r="AF64" i="15"/>
  <c r="AF62" i="15"/>
  <c r="AF51" i="15"/>
  <c r="AE51" i="15"/>
  <c r="O66" i="15"/>
  <c r="M68" i="15"/>
  <c r="Q70" i="15"/>
  <c r="R64" i="15"/>
  <c r="R63" i="15"/>
  <c r="R62" i="15"/>
  <c r="S61" i="15"/>
  <c r="T61" i="15"/>
  <c r="U63" i="15"/>
  <c r="U68" i="15"/>
  <c r="V68" i="15"/>
  <c r="Q59" i="15"/>
  <c r="W70" i="15"/>
  <c r="X64" i="15"/>
  <c r="X61" i="15"/>
  <c r="T56" i="15"/>
  <c r="Y64" i="15"/>
  <c r="Z66" i="15"/>
  <c r="Z68" i="15"/>
  <c r="Z60" i="15"/>
  <c r="AA65" i="15"/>
  <c r="N54" i="15"/>
  <c r="AA55" i="15"/>
  <c r="Y53" i="15"/>
  <c r="AB70" i="15"/>
  <c r="Z53" i="15"/>
  <c r="AC49" i="15"/>
  <c r="L49" i="15"/>
  <c r="U49" i="15"/>
  <c r="O49" i="15"/>
  <c r="AE50" i="15"/>
  <c r="M49" i="15"/>
  <c r="R49" i="15"/>
  <c r="AB49" i="15"/>
  <c r="N70" i="15"/>
  <c r="N66" i="15"/>
  <c r="N64" i="15"/>
  <c r="O68" i="15"/>
  <c r="S63" i="15"/>
  <c r="S64" i="15"/>
  <c r="S65" i="15"/>
  <c r="P61" i="15"/>
  <c r="U62" i="15"/>
  <c r="U66" i="15"/>
  <c r="V60" i="15"/>
  <c r="T58" i="15"/>
  <c r="W66" i="15"/>
  <c r="X62" i="15"/>
  <c r="X69" i="15"/>
  <c r="Y58" i="15"/>
  <c r="Y66" i="15"/>
  <c r="X55" i="15"/>
  <c r="Z64" i="15"/>
  <c r="Z56" i="15"/>
  <c r="AA60" i="15"/>
  <c r="R54" i="15"/>
  <c r="AB61" i="15"/>
  <c r="AB69" i="15"/>
  <c r="AC59" i="15"/>
  <c r="X52" i="15"/>
  <c r="AC56" i="15"/>
  <c r="X51" i="15"/>
  <c r="AD51" i="15"/>
  <c r="AD60" i="15"/>
  <c r="AD68" i="15"/>
  <c r="X50" i="15"/>
  <c r="T49" i="15"/>
  <c r="X49" i="15"/>
  <c r="L70" i="15"/>
  <c r="P68" i="15"/>
  <c r="P66" i="15"/>
  <c r="K69" i="15"/>
  <c r="Q65" i="15"/>
  <c r="K63" i="15"/>
  <c r="S62" i="15"/>
  <c r="N62" i="15"/>
  <c r="K60" i="15"/>
  <c r="K59" i="15"/>
  <c r="V58" i="15"/>
  <c r="L58" i="15"/>
  <c r="L57" i="15"/>
  <c r="X70" i="15"/>
  <c r="Y59" i="15"/>
  <c r="Y56" i="15"/>
  <c r="U55" i="15"/>
  <c r="Z57" i="15"/>
  <c r="AA66" i="15"/>
  <c r="AA68" i="15"/>
  <c r="O53" i="15"/>
  <c r="AB60" i="15"/>
  <c r="L53" i="15"/>
  <c r="V52" i="15"/>
  <c r="AA52" i="15"/>
  <c r="AC62" i="15"/>
  <c r="AD63" i="15"/>
  <c r="AD70" i="15"/>
  <c r="AC50" i="15"/>
  <c r="Y50" i="15"/>
  <c r="AC54" i="15"/>
  <c r="AC57" i="15"/>
  <c r="U60" i="15"/>
  <c r="K65" i="15"/>
  <c r="L64" i="15"/>
  <c r="K67" i="15"/>
  <c r="O63" i="15"/>
  <c r="P62" i="15"/>
  <c r="T62" i="15"/>
  <c r="U61" i="15"/>
  <c r="U69" i="15"/>
  <c r="M60" i="15"/>
  <c r="V64" i="15"/>
  <c r="W61" i="15"/>
  <c r="X63" i="15"/>
  <c r="X60" i="15"/>
  <c r="Q56" i="15"/>
  <c r="Y61" i="15"/>
  <c r="S55" i="15"/>
  <c r="Z55" i="15"/>
  <c r="Y55" i="15"/>
  <c r="L54" i="15"/>
  <c r="AA57" i="15"/>
  <c r="M53" i="15"/>
  <c r="AB53" i="15"/>
  <c r="AC53" i="15"/>
  <c r="AC70" i="15"/>
  <c r="Y52" i="15"/>
  <c r="T51" i="15"/>
  <c r="V51" i="15"/>
  <c r="AD56" i="15"/>
  <c r="AA50" i="15"/>
  <c r="S50" i="15"/>
  <c r="Y49" i="15"/>
  <c r="AA53" i="15"/>
  <c r="L50" i="15"/>
  <c r="AA70" i="15"/>
  <c r="Q52" i="15"/>
  <c r="W62" i="15"/>
  <c r="AD55" i="15"/>
  <c r="Y60" i="15"/>
  <c r="O65" i="15"/>
  <c r="L67" i="15"/>
  <c r="N69" i="15"/>
  <c r="P64" i="15"/>
  <c r="R66" i="15"/>
  <c r="O62" i="15"/>
  <c r="T65" i="15"/>
  <c r="N60" i="15"/>
  <c r="V59" i="15"/>
  <c r="V62" i="15"/>
  <c r="P58" i="15"/>
  <c r="M58" i="15"/>
  <c r="O57" i="15"/>
  <c r="Y70" i="15"/>
  <c r="V56" i="15"/>
  <c r="L55" i="15"/>
  <c r="Z61" i="15"/>
  <c r="AA62" i="15"/>
  <c r="AA69" i="15"/>
  <c r="O54" i="15"/>
  <c r="AB62" i="15"/>
  <c r="N53" i="15"/>
  <c r="T52" i="15"/>
  <c r="AC58" i="15"/>
  <c r="AC67" i="15"/>
  <c r="AD66" i="15"/>
  <c r="AD67" i="15"/>
  <c r="AC51" i="15"/>
  <c r="U50" i="15"/>
  <c r="W50" i="15"/>
  <c r="W49" i="15"/>
  <c r="N49" i="15"/>
  <c r="AC60" i="15"/>
  <c r="AA49" i="15"/>
  <c r="S54" i="15"/>
  <c r="N51" i="15"/>
  <c r="Q62" i="15"/>
  <c r="AB56" i="15"/>
  <c r="Z69" i="15"/>
  <c r="P65" i="15"/>
  <c r="Q66" i="15"/>
  <c r="Q68" i="15"/>
  <c r="R69" i="15"/>
  <c r="T64" i="15"/>
  <c r="R61" i="15"/>
  <c r="L60" i="15"/>
  <c r="V66" i="15"/>
  <c r="N59" i="15"/>
  <c r="W60" i="15"/>
  <c r="W67" i="15"/>
  <c r="N57" i="15"/>
  <c r="X59" i="15"/>
  <c r="O56" i="15"/>
  <c r="N56" i="15"/>
  <c r="Z70" i="15"/>
  <c r="T55" i="15"/>
  <c r="T54" i="15"/>
  <c r="AA59" i="15"/>
  <c r="AA56" i="15"/>
  <c r="W53" i="15"/>
  <c r="M52" i="15"/>
  <c r="AC66" i="15"/>
  <c r="Z52" i="15"/>
  <c r="AD54" i="15"/>
  <c r="W51" i="15"/>
  <c r="Z51" i="15"/>
  <c r="P50" i="15"/>
  <c r="M50" i="15"/>
  <c r="AB57" i="15"/>
  <c r="L63" i="15"/>
  <c r="AC63" i="15"/>
  <c r="S57" i="15"/>
  <c r="P69" i="15"/>
  <c r="K66" i="15"/>
  <c r="M66" i="15"/>
  <c r="O67" i="15"/>
  <c r="P63" i="15"/>
  <c r="N61" i="15"/>
  <c r="T68" i="15"/>
  <c r="U70" i="15"/>
  <c r="M59" i="15"/>
  <c r="V63" i="15"/>
  <c r="N58" i="15"/>
  <c r="X58" i="15"/>
  <c r="M57" i="15"/>
  <c r="X57" i="15"/>
  <c r="R56" i="15"/>
  <c r="Y63" i="15"/>
  <c r="M55" i="15"/>
  <c r="Z58" i="15"/>
  <c r="Y54" i="15"/>
  <c r="P54" i="15"/>
  <c r="Z54" i="15"/>
  <c r="R53" i="15"/>
  <c r="AB59" i="15"/>
  <c r="AC68" i="15"/>
  <c r="AD52" i="15"/>
  <c r="AD62" i="15"/>
  <c r="AD64" i="15"/>
  <c r="AD50" i="15"/>
  <c r="N50" i="15"/>
  <c r="Q51" i="15"/>
  <c r="O70" i="15"/>
  <c r="O69" i="15"/>
  <c r="Q61" i="15"/>
  <c r="P59" i="15"/>
  <c r="V69" i="15"/>
  <c r="R58" i="15"/>
  <c r="X68" i="15"/>
  <c r="U57" i="15"/>
  <c r="Y65" i="15"/>
  <c r="U56" i="15"/>
  <c r="P55" i="15"/>
  <c r="M54" i="15"/>
  <c r="AB54" i="15"/>
  <c r="AC52" i="15"/>
  <c r="AD65" i="15"/>
  <c r="Y51" i="15"/>
  <c r="N65" i="15"/>
  <c r="K68" i="15"/>
  <c r="N68" i="15"/>
  <c r="R70" i="15"/>
  <c r="S69" i="15"/>
  <c r="T70" i="15"/>
  <c r="U67" i="15"/>
  <c r="V67" i="15"/>
  <c r="W69" i="15"/>
  <c r="T57" i="15"/>
  <c r="Y68" i="15"/>
  <c r="W55" i="15"/>
  <c r="AA54" i="15"/>
  <c r="V53" i="15"/>
  <c r="AB52" i="15"/>
  <c r="AC69" i="15"/>
  <c r="O52" i="15"/>
  <c r="AD53" i="15"/>
  <c r="R50" i="15"/>
  <c r="M70" i="15"/>
  <c r="L65" i="15"/>
  <c r="M69" i="15"/>
  <c r="Q64" i="15"/>
  <c r="Q69" i="15"/>
  <c r="S70" i="15"/>
  <c r="T63" i="15"/>
  <c r="T66" i="15"/>
  <c r="O60" i="15"/>
  <c r="U59" i="15"/>
  <c r="S59" i="15"/>
  <c r="W63" i="15"/>
  <c r="Q58" i="15"/>
  <c r="Y57" i="15"/>
  <c r="K57" i="15"/>
  <c r="M56" i="15"/>
  <c r="X56" i="15"/>
  <c r="Z67" i="15"/>
  <c r="Z63" i="15"/>
  <c r="V54" i="15"/>
  <c r="Q54" i="15"/>
  <c r="AA67" i="15"/>
  <c r="AB66" i="15"/>
  <c r="U53" i="15"/>
  <c r="L52" i="15"/>
  <c r="P52" i="15"/>
  <c r="AC65" i="15"/>
  <c r="U51" i="15"/>
  <c r="AB51" i="15"/>
  <c r="AD58" i="15"/>
  <c r="T50" i="15"/>
  <c r="R52" i="15"/>
  <c r="AD57" i="15"/>
  <c r="N55" i="15"/>
  <c r="S52" i="15"/>
  <c r="P49" i="15"/>
  <c r="K64" i="15"/>
  <c r="AB65" i="15"/>
  <c r="AA63" i="15"/>
  <c r="Q49" i="15"/>
  <c r="K11" i="15"/>
  <c r="P70" i="15"/>
  <c r="M64" i="15"/>
  <c r="R68" i="15"/>
  <c r="K62" i="15"/>
  <c r="T69" i="15"/>
  <c r="O61" i="15"/>
  <c r="T60" i="15"/>
  <c r="R59" i="15"/>
  <c r="V61" i="15"/>
  <c r="W58" i="15"/>
  <c r="O58" i="15"/>
  <c r="V57" i="15"/>
  <c r="X66" i="15"/>
  <c r="P56" i="15"/>
  <c r="Q55" i="15"/>
  <c r="AA61" i="15"/>
  <c r="W54" i="15"/>
  <c r="AB67" i="15"/>
  <c r="AB58" i="15"/>
  <c r="AC55" i="15"/>
  <c r="AC64" i="15"/>
  <c r="U52" i="15"/>
  <c r="AD69" i="15"/>
  <c r="AD61" i="15"/>
  <c r="P51" i="15"/>
  <c r="V50" i="15"/>
  <c r="Q50" i="15"/>
  <c r="AD59" i="15"/>
  <c r="L51" i="15"/>
  <c r="Y67" i="15"/>
  <c r="M67" i="15"/>
  <c r="L68" i="15"/>
  <c r="L69" i="15"/>
  <c r="N67" i="15"/>
  <c r="R67" i="15"/>
  <c r="L62" i="15"/>
  <c r="M61" i="15"/>
  <c r="T67" i="15"/>
  <c r="S60" i="15"/>
  <c r="V65" i="15"/>
  <c r="T59" i="15"/>
  <c r="U58" i="15"/>
  <c r="W65" i="15"/>
  <c r="Q57" i="15"/>
  <c r="W57" i="15"/>
  <c r="Y62" i="15"/>
  <c r="Z59" i="15"/>
  <c r="O55" i="15"/>
  <c r="AA58" i="15"/>
  <c r="AB64" i="15"/>
  <c r="Q53" i="15"/>
  <c r="X53" i="15"/>
  <c r="W52" i="15"/>
  <c r="AC61" i="15"/>
  <c r="S51" i="15"/>
  <c r="AB50" i="15"/>
  <c r="P53" i="15"/>
  <c r="R51" i="15"/>
  <c r="U65" i="15"/>
  <c r="V55" i="15"/>
  <c r="O50" i="15"/>
  <c r="K70" i="15"/>
  <c r="O64" i="15"/>
  <c r="L66" i="15"/>
  <c r="Q63" i="15"/>
  <c r="R65" i="15"/>
  <c r="S68" i="15"/>
  <c r="K61" i="15"/>
  <c r="Q60" i="15"/>
  <c r="R60" i="15"/>
  <c r="V70" i="15"/>
  <c r="W68" i="15"/>
  <c r="S58" i="15"/>
  <c r="X65" i="15"/>
  <c r="P57" i="15"/>
  <c r="W56" i="15"/>
  <c r="Z65" i="15"/>
  <c r="Z62" i="15"/>
  <c r="X54" i="15"/>
  <c r="U54" i="15"/>
  <c r="T53" i="15"/>
  <c r="AA51" i="15"/>
  <c r="AB68" i="15"/>
  <c r="N52" i="15"/>
  <c r="Z50" i="15"/>
  <c r="S67" i="15"/>
  <c r="AA64" i="15"/>
  <c r="S66" i="15"/>
  <c r="Y69" i="15"/>
  <c r="S53" i="15"/>
  <c r="Q67" i="15"/>
  <c r="P67" i="15"/>
  <c r="M63" i="15"/>
  <c r="N63" i="15"/>
  <c r="M62" i="15"/>
  <c r="L61" i="15"/>
  <c r="U64" i="15"/>
  <c r="P60" i="15"/>
  <c r="L59" i="15"/>
  <c r="O59" i="15"/>
  <c r="K58" i="15"/>
  <c r="W64" i="15"/>
  <c r="R57" i="15"/>
  <c r="X67" i="15"/>
  <c r="S56" i="15"/>
  <c r="L56" i="15"/>
  <c r="R55" i="15"/>
  <c r="AB55" i="15"/>
  <c r="O51" i="15"/>
  <c r="M65" i="15"/>
  <c r="W59" i="15"/>
  <c r="AB63" i="15"/>
  <c r="M51" i="15"/>
  <c r="V49" i="15"/>
  <c r="S49" i="15"/>
  <c r="AE49" i="15"/>
  <c r="AF49" i="15"/>
  <c r="Z49" i="15"/>
  <c r="C12" i="13"/>
  <c r="C12" i="21"/>
  <c r="C12" i="17"/>
  <c r="C12" i="16"/>
  <c r="C12" i="19"/>
  <c r="C12" i="22"/>
  <c r="K74" i="9" l="1"/>
  <c r="K73" i="15"/>
  <c r="K74" i="15"/>
  <c r="K73" i="18"/>
  <c r="K72" i="18"/>
  <c r="K72" i="15"/>
  <c r="AG76" i="15"/>
  <c r="P74" i="9"/>
  <c r="V73" i="9"/>
  <c r="AD75" i="18"/>
  <c r="V71" i="18"/>
  <c r="AF72" i="18"/>
  <c r="V71" i="9"/>
  <c r="O75" i="9"/>
  <c r="AD71" i="18"/>
  <c r="U74" i="18"/>
  <c r="AF73" i="18"/>
  <c r="V74" i="9"/>
  <c r="M73" i="9"/>
  <c r="AC71" i="18"/>
  <c r="Y75" i="18"/>
  <c r="U75" i="18"/>
  <c r="Q71" i="18"/>
  <c r="M72" i="18"/>
  <c r="AF74" i="18"/>
  <c r="O72" i="9"/>
  <c r="R75" i="18"/>
  <c r="AE72" i="18"/>
  <c r="V75" i="9"/>
  <c r="M74" i="9"/>
  <c r="AC73" i="18"/>
  <c r="Y74" i="18"/>
  <c r="T73" i="18"/>
  <c r="P75" i="18"/>
  <c r="M75" i="18"/>
  <c r="AF75" i="18"/>
  <c r="AG52" i="9"/>
  <c r="X72" i="9"/>
  <c r="M74" i="18"/>
  <c r="Y73" i="18"/>
  <c r="AC72" i="9"/>
  <c r="U71" i="9"/>
  <c r="L73" i="9"/>
  <c r="AB74" i="18"/>
  <c r="Y71" i="18"/>
  <c r="T72" i="18"/>
  <c r="P72" i="18"/>
  <c r="L72" i="18"/>
  <c r="Y72" i="18"/>
  <c r="Q75" i="18"/>
  <c r="AA71" i="9"/>
  <c r="T72" i="9"/>
  <c r="L74" i="9"/>
  <c r="AB71" i="18"/>
  <c r="X74" i="18"/>
  <c r="T75" i="18"/>
  <c r="P74" i="18"/>
  <c r="L74" i="18"/>
  <c r="AH54" i="18"/>
  <c r="M71" i="18"/>
  <c r="AA72" i="9"/>
  <c r="S73" i="9"/>
  <c r="L72" i="9"/>
  <c r="AB75" i="18"/>
  <c r="W72" i="18"/>
  <c r="T74" i="18"/>
  <c r="O71" i="18"/>
  <c r="L75" i="18"/>
  <c r="AH55" i="18"/>
  <c r="M71" i="20"/>
  <c r="AA73" i="20"/>
  <c r="AH59" i="18"/>
  <c r="AG60" i="9"/>
  <c r="AG70" i="20"/>
  <c r="AH67" i="18"/>
  <c r="AG73" i="9"/>
  <c r="AH49" i="20"/>
  <c r="AH72" i="18"/>
  <c r="AH73" i="18"/>
  <c r="AI49" i="18"/>
  <c r="AG65" i="20"/>
  <c r="AG69" i="20"/>
  <c r="AE75" i="20"/>
  <c r="M74" i="20"/>
  <c r="R74" i="20"/>
  <c r="W75" i="20"/>
  <c r="AA71" i="20"/>
  <c r="N73" i="20"/>
  <c r="X74" i="20"/>
  <c r="L49" i="20"/>
  <c r="O75" i="20"/>
  <c r="S73" i="20"/>
  <c r="AC73" i="20"/>
  <c r="Q72" i="20"/>
  <c r="AG73" i="20"/>
  <c r="AG62" i="20"/>
  <c r="N72" i="20"/>
  <c r="S72" i="20"/>
  <c r="X75" i="20"/>
  <c r="AB72" i="20"/>
  <c r="AG61" i="20"/>
  <c r="S75" i="20"/>
  <c r="AC71" i="20"/>
  <c r="AG59" i="20"/>
  <c r="X73" i="20"/>
  <c r="V75" i="20"/>
  <c r="L75" i="20"/>
  <c r="AG71" i="20"/>
  <c r="AG58" i="20"/>
  <c r="O72" i="20"/>
  <c r="T74" i="20"/>
  <c r="Y74" i="20"/>
  <c r="AC72" i="20"/>
  <c r="AG57" i="20"/>
  <c r="K75" i="20"/>
  <c r="O73" i="20"/>
  <c r="T73" i="20"/>
  <c r="Y73" i="20"/>
  <c r="O74" i="20"/>
  <c r="T72" i="20"/>
  <c r="Y72" i="20"/>
  <c r="AD73" i="20"/>
  <c r="L74" i="20"/>
  <c r="P71" i="20"/>
  <c r="U71" i="20"/>
  <c r="Z71" i="20"/>
  <c r="AG74" i="20"/>
  <c r="L73" i="20"/>
  <c r="Z72" i="20"/>
  <c r="Q74" i="20"/>
  <c r="V74" i="20"/>
  <c r="AA75" i="20"/>
  <c r="M75" i="20"/>
  <c r="Q73" i="20"/>
  <c r="AA72" i="20"/>
  <c r="V72" i="20"/>
  <c r="R75" i="20"/>
  <c r="AH60" i="18"/>
  <c r="AG61" i="9"/>
  <c r="Y73" i="9"/>
  <c r="T73" i="9"/>
  <c r="O73" i="9"/>
  <c r="K75" i="9"/>
  <c r="AC72" i="18"/>
  <c r="AA74" i="18"/>
  <c r="X72" i="18"/>
  <c r="V75" i="18"/>
  <c r="T71" i="18"/>
  <c r="Q72" i="18"/>
  <c r="O74" i="18"/>
  <c r="M73" i="18"/>
  <c r="AD75" i="9"/>
  <c r="AH61" i="18"/>
  <c r="AG64" i="9"/>
  <c r="AC74" i="9"/>
  <c r="Y75" i="9"/>
  <c r="T74" i="9"/>
  <c r="O74" i="9"/>
  <c r="AE71" i="9"/>
  <c r="AC74" i="18"/>
  <c r="AA75" i="18"/>
  <c r="X73" i="18"/>
  <c r="V73" i="18"/>
  <c r="S72" i="18"/>
  <c r="Q73" i="18"/>
  <c r="O75" i="18"/>
  <c r="L71" i="18"/>
  <c r="AH66" i="18"/>
  <c r="AG72" i="9"/>
  <c r="AC73" i="9"/>
  <c r="S71" i="9"/>
  <c r="AE74" i="9"/>
  <c r="Z73" i="18"/>
  <c r="U71" i="18"/>
  <c r="Q74" i="18"/>
  <c r="AB71" i="9"/>
  <c r="X75" i="9"/>
  <c r="S72" i="9"/>
  <c r="N73" i="9"/>
  <c r="AB72" i="18"/>
  <c r="Z71" i="18"/>
  <c r="X75" i="18"/>
  <c r="U72" i="18"/>
  <c r="S71" i="18"/>
  <c r="P71" i="18"/>
  <c r="N73" i="18"/>
  <c r="K75" i="18"/>
  <c r="AE71" i="18"/>
  <c r="AH70" i="18"/>
  <c r="X73" i="9"/>
  <c r="N71" i="9"/>
  <c r="AC75" i="18"/>
  <c r="X71" i="18"/>
  <c r="S74" i="18"/>
  <c r="N72" i="18"/>
  <c r="AE73" i="18"/>
  <c r="AH68" i="18"/>
  <c r="AA74" i="9"/>
  <c r="W72" i="9"/>
  <c r="R74" i="9"/>
  <c r="AB73" i="18"/>
  <c r="Z74" i="18"/>
  <c r="W71" i="18"/>
  <c r="U73" i="18"/>
  <c r="S75" i="18"/>
  <c r="P73" i="18"/>
  <c r="N71" i="18"/>
  <c r="L73" i="18"/>
  <c r="AF71" i="18"/>
  <c r="AH71" i="18"/>
  <c r="AI6" i="23"/>
  <c r="AI48" i="23" s="1"/>
  <c r="AI76" i="23" s="1"/>
  <c r="C11" i="13"/>
  <c r="R72" i="13" s="1"/>
  <c r="AI49" i="13"/>
  <c r="AD74" i="9"/>
  <c r="AG48" i="9"/>
  <c r="AH48" i="9"/>
  <c r="AG50" i="9"/>
  <c r="AJ6" i="13"/>
  <c r="AG62" i="9"/>
  <c r="AG74" i="9"/>
  <c r="AB75" i="14"/>
  <c r="AC74" i="20"/>
  <c r="AA74" i="20"/>
  <c r="X72" i="20"/>
  <c r="V73" i="20"/>
  <c r="T75" i="20"/>
  <c r="Q71" i="20"/>
  <c r="O71" i="20"/>
  <c r="J71" i="20"/>
  <c r="AC71" i="9"/>
  <c r="AA73" i="9"/>
  <c r="X71" i="9"/>
  <c r="V72" i="9"/>
  <c r="T75" i="9"/>
  <c r="Q73" i="9"/>
  <c r="O71" i="9"/>
  <c r="M75" i="9"/>
  <c r="AE72" i="9"/>
  <c r="AG60" i="20"/>
  <c r="AG72" i="20"/>
  <c r="AH57" i="18"/>
  <c r="AH69" i="18"/>
  <c r="AG51" i="9"/>
  <c r="AG63" i="9"/>
  <c r="AG75" i="9"/>
  <c r="AI6" i="16"/>
  <c r="AE48" i="15"/>
  <c r="AE76" i="15" s="1"/>
  <c r="AE39" i="15"/>
  <c r="AK6" i="21"/>
  <c r="AJ53" i="21"/>
  <c r="AJ52" i="21"/>
  <c r="AG53" i="9"/>
  <c r="AG65" i="9"/>
  <c r="C11" i="16"/>
  <c r="W74" i="16" s="1"/>
  <c r="AC75" i="20"/>
  <c r="Z74" i="20"/>
  <c r="X71" i="20"/>
  <c r="U73" i="20"/>
  <c r="S71" i="20"/>
  <c r="Q75" i="20"/>
  <c r="N74" i="20"/>
  <c r="L72" i="20"/>
  <c r="AC75" i="9"/>
  <c r="Z71" i="9"/>
  <c r="X74" i="9"/>
  <c r="U72" i="9"/>
  <c r="S74" i="9"/>
  <c r="Q75" i="9"/>
  <c r="N72" i="9"/>
  <c r="L71" i="9"/>
  <c r="AE75" i="9"/>
  <c r="AD73" i="9"/>
  <c r="AI6" i="14"/>
  <c r="AG49" i="20"/>
  <c r="AG51" i="20"/>
  <c r="AG63" i="20"/>
  <c r="AG75" i="20"/>
  <c r="AG54" i="9"/>
  <c r="AG66" i="9"/>
  <c r="C11" i="17"/>
  <c r="O74" i="17" s="1"/>
  <c r="AI6" i="9"/>
  <c r="AH75" i="9"/>
  <c r="AH74" i="9"/>
  <c r="AH73" i="9"/>
  <c r="AH72" i="9"/>
  <c r="AH71" i="9"/>
  <c r="AH70" i="9"/>
  <c r="AH69" i="9"/>
  <c r="AH68" i="9"/>
  <c r="AH67" i="9"/>
  <c r="AH66" i="9"/>
  <c r="AH65" i="9"/>
  <c r="AH64" i="9"/>
  <c r="AH63" i="9"/>
  <c r="AH62" i="9"/>
  <c r="AH61" i="9"/>
  <c r="AH60" i="9"/>
  <c r="AH59" i="9"/>
  <c r="AH58" i="9"/>
  <c r="AH57" i="9"/>
  <c r="AH56" i="9"/>
  <c r="AH55" i="9"/>
  <c r="AH54" i="9"/>
  <c r="AH53" i="9"/>
  <c r="AH52" i="9"/>
  <c r="AH51" i="9"/>
  <c r="AH50" i="9"/>
  <c r="C11" i="19"/>
  <c r="AG49" i="19" s="1"/>
  <c r="AH49" i="19"/>
  <c r="J49" i="20"/>
  <c r="AB71" i="20"/>
  <c r="Z73" i="20"/>
  <c r="W71" i="20"/>
  <c r="U74" i="20"/>
  <c r="S74" i="20"/>
  <c r="P73" i="20"/>
  <c r="N75" i="20"/>
  <c r="L71" i="20"/>
  <c r="AB72" i="9"/>
  <c r="Z72" i="9"/>
  <c r="W73" i="9"/>
  <c r="U73" i="9"/>
  <c r="S75" i="9"/>
  <c r="P75" i="9"/>
  <c r="N74" i="9"/>
  <c r="L75" i="9"/>
  <c r="AE71" i="20"/>
  <c r="AD71" i="9"/>
  <c r="AG53" i="20"/>
  <c r="AH62" i="18"/>
  <c r="AH74" i="18"/>
  <c r="AG56" i="9"/>
  <c r="AG68" i="9"/>
  <c r="AI6" i="19"/>
  <c r="AI49" i="19" s="1"/>
  <c r="C11" i="22"/>
  <c r="AG49" i="22"/>
  <c r="AD74" i="20"/>
  <c r="AG48" i="20"/>
  <c r="AH48" i="20"/>
  <c r="AG50" i="20"/>
  <c r="AG64" i="20"/>
  <c r="AG39" i="15"/>
  <c r="N49" i="20"/>
  <c r="AB73" i="20"/>
  <c r="Z75" i="20"/>
  <c r="W72" i="20"/>
  <c r="U72" i="20"/>
  <c r="R71" i="20"/>
  <c r="P72" i="20"/>
  <c r="N71" i="20"/>
  <c r="K71" i="20"/>
  <c r="AB73" i="9"/>
  <c r="Z74" i="9"/>
  <c r="W75" i="9"/>
  <c r="U74" i="9"/>
  <c r="R71" i="9"/>
  <c r="P71" i="9"/>
  <c r="N75" i="9"/>
  <c r="K71" i="9"/>
  <c r="AE72" i="20"/>
  <c r="AD75" i="20"/>
  <c r="AI6" i="17"/>
  <c r="AH70" i="17"/>
  <c r="AH58" i="17"/>
  <c r="AG54" i="20"/>
  <c r="AG66" i="20"/>
  <c r="AH51" i="18"/>
  <c r="AH63" i="18"/>
  <c r="AG57" i="9"/>
  <c r="AG69" i="9"/>
  <c r="C11" i="21"/>
  <c r="AJ71" i="21" s="1"/>
  <c r="AJ49" i="21"/>
  <c r="AG49" i="21"/>
  <c r="AH49" i="21"/>
  <c r="AI6" i="20"/>
  <c r="AH75" i="20"/>
  <c r="AH74" i="20"/>
  <c r="AH73" i="20"/>
  <c r="AH72" i="20"/>
  <c r="AH71" i="20"/>
  <c r="AH70" i="20"/>
  <c r="AH69" i="20"/>
  <c r="AH68" i="20"/>
  <c r="AH67" i="20"/>
  <c r="AH66" i="20"/>
  <c r="AH65" i="20"/>
  <c r="AH64" i="20"/>
  <c r="AH63" i="20"/>
  <c r="AH62" i="20"/>
  <c r="AH61" i="20"/>
  <c r="AH60" i="20"/>
  <c r="AH59" i="20"/>
  <c r="AH58" i="20"/>
  <c r="AH57" i="20"/>
  <c r="AH56" i="20"/>
  <c r="AH55" i="20"/>
  <c r="AH54" i="20"/>
  <c r="AH53" i="20"/>
  <c r="AH52" i="20"/>
  <c r="AH51" i="20"/>
  <c r="AH50" i="20"/>
  <c r="AG55" i="9"/>
  <c r="AG67" i="9"/>
  <c r="AC49" i="20"/>
  <c r="AB74" i="20"/>
  <c r="Y71" i="20"/>
  <c r="W73" i="20"/>
  <c r="U75" i="20"/>
  <c r="R72" i="20"/>
  <c r="P74" i="20"/>
  <c r="M72" i="20"/>
  <c r="AB74" i="9"/>
  <c r="Y72" i="9"/>
  <c r="W74" i="9"/>
  <c r="U75" i="9"/>
  <c r="R72" i="9"/>
  <c r="P72" i="9"/>
  <c r="M71" i="9"/>
  <c r="AE73" i="20"/>
  <c r="AD72" i="20"/>
  <c r="AG48" i="23"/>
  <c r="AG76" i="23" s="1"/>
  <c r="AH48" i="23"/>
  <c r="AH76" i="23" s="1"/>
  <c r="AG55" i="20"/>
  <c r="AG67" i="20"/>
  <c r="AE75" i="18"/>
  <c r="AG48" i="18"/>
  <c r="AI48" i="18"/>
  <c r="AH48" i="18"/>
  <c r="AG51" i="18"/>
  <c r="AG72" i="18"/>
  <c r="AG60" i="18"/>
  <c r="AG55" i="18"/>
  <c r="AG71" i="18"/>
  <c r="AG59" i="18"/>
  <c r="AG66" i="18"/>
  <c r="AG70" i="18"/>
  <c r="AG58" i="18"/>
  <c r="AG56" i="18"/>
  <c r="AG54" i="18"/>
  <c r="AG69" i="18"/>
  <c r="AG57" i="18"/>
  <c r="AG67" i="18"/>
  <c r="AG68" i="18"/>
  <c r="AG65" i="18"/>
  <c r="AG53" i="18"/>
  <c r="AG62" i="18"/>
  <c r="AG61" i="18"/>
  <c r="AG50" i="18"/>
  <c r="AG64" i="18"/>
  <c r="AG52" i="18"/>
  <c r="AH50" i="18"/>
  <c r="AG75" i="18"/>
  <c r="AG63" i="18"/>
  <c r="AG74" i="18"/>
  <c r="AG73" i="18"/>
  <c r="AH52" i="18"/>
  <c r="AH64" i="18"/>
  <c r="AJ6" i="18"/>
  <c r="AJ48" i="18" s="1"/>
  <c r="AI75" i="18"/>
  <c r="AI74" i="18"/>
  <c r="AI73" i="18"/>
  <c r="AI72" i="18"/>
  <c r="AI71" i="18"/>
  <c r="AI70" i="18"/>
  <c r="AI69" i="18"/>
  <c r="AI68" i="18"/>
  <c r="AI67" i="18"/>
  <c r="AI66" i="18"/>
  <c r="AI65" i="18"/>
  <c r="AI64" i="18"/>
  <c r="AI63" i="18"/>
  <c r="AI62" i="18"/>
  <c r="AI61" i="18"/>
  <c r="AI60" i="18"/>
  <c r="AI59" i="18"/>
  <c r="AI58" i="18"/>
  <c r="AI57" i="18"/>
  <c r="AI56" i="18"/>
  <c r="AI55" i="18"/>
  <c r="AI54" i="18"/>
  <c r="AI53" i="18"/>
  <c r="AI52" i="18"/>
  <c r="AI51" i="18"/>
  <c r="AI50" i="18"/>
  <c r="AG58" i="9"/>
  <c r="AG70" i="9"/>
  <c r="AI6" i="15"/>
  <c r="AH75" i="15"/>
  <c r="AH74" i="15"/>
  <c r="AH73" i="15"/>
  <c r="AH72" i="15"/>
  <c r="AH71" i="15"/>
  <c r="AH70" i="15"/>
  <c r="AH69" i="15"/>
  <c r="AH68" i="15"/>
  <c r="AH67" i="15"/>
  <c r="AH66" i="15"/>
  <c r="AH65" i="15"/>
  <c r="AH64" i="15"/>
  <c r="AH63" i="15"/>
  <c r="AH62" i="15"/>
  <c r="AH61" i="15"/>
  <c r="AH60" i="15"/>
  <c r="AH59" i="15"/>
  <c r="AH58" i="15"/>
  <c r="AH57" i="15"/>
  <c r="AH56" i="15"/>
  <c r="AH55" i="15"/>
  <c r="AH54" i="15"/>
  <c r="AH53" i="15"/>
  <c r="AH52" i="15"/>
  <c r="AH51" i="15"/>
  <c r="AH50" i="15"/>
  <c r="AH49" i="15"/>
  <c r="AD72" i="9"/>
  <c r="AG52" i="20"/>
  <c r="X49" i="9"/>
  <c r="AB75" i="20"/>
  <c r="Y75" i="20"/>
  <c r="W74" i="20"/>
  <c r="T71" i="20"/>
  <c r="R73" i="20"/>
  <c r="P75" i="20"/>
  <c r="M73" i="20"/>
  <c r="AB75" i="9"/>
  <c r="Y74" i="9"/>
  <c r="W71" i="9"/>
  <c r="T71" i="9"/>
  <c r="R73" i="9"/>
  <c r="P73" i="9"/>
  <c r="M72" i="9"/>
  <c r="AE74" i="20"/>
  <c r="AD71" i="20"/>
  <c r="AG56" i="20"/>
  <c r="AG68" i="20"/>
  <c r="AI6" i="22"/>
  <c r="AH53" i="18"/>
  <c r="AH65" i="18"/>
  <c r="AG59" i="9"/>
  <c r="AG71" i="9"/>
  <c r="AF59" i="15"/>
  <c r="AF61" i="15"/>
  <c r="AF67" i="15"/>
  <c r="AF50" i="15"/>
  <c r="AF56" i="15"/>
  <c r="AF69" i="15"/>
  <c r="AF60" i="15"/>
  <c r="AF68" i="15"/>
  <c r="AF75" i="17"/>
  <c r="AA74" i="13"/>
  <c r="AF75" i="20"/>
  <c r="AF74" i="20"/>
  <c r="AF73" i="20"/>
  <c r="AF72" i="20"/>
  <c r="AF71" i="20"/>
  <c r="AC74" i="22"/>
  <c r="AF53" i="15"/>
  <c r="AF63" i="15"/>
  <c r="AE74" i="17"/>
  <c r="K75" i="17"/>
  <c r="M73" i="17"/>
  <c r="M71" i="17"/>
  <c r="R75" i="17"/>
  <c r="R74" i="17"/>
  <c r="V71" i="17"/>
  <c r="W75" i="17"/>
  <c r="Y74" i="17"/>
  <c r="Y72" i="17"/>
  <c r="AA71" i="17"/>
  <c r="AA72" i="17"/>
  <c r="L72" i="19"/>
  <c r="L71" i="19"/>
  <c r="M73" i="19"/>
  <c r="N73" i="19"/>
  <c r="N72" i="19"/>
  <c r="P71" i="19"/>
  <c r="Q73" i="19"/>
  <c r="Q72" i="19"/>
  <c r="Q71" i="19"/>
  <c r="R74" i="19"/>
  <c r="R72" i="19"/>
  <c r="U73" i="19"/>
  <c r="U71" i="19"/>
  <c r="U75" i="19"/>
  <c r="V75" i="19"/>
  <c r="V73" i="19"/>
  <c r="X73" i="19"/>
  <c r="Y75" i="19"/>
  <c r="Z73" i="19"/>
  <c r="Z72" i="19"/>
  <c r="Z75" i="19"/>
  <c r="Z74" i="19"/>
  <c r="AC75" i="19"/>
  <c r="AC74" i="19"/>
  <c r="AC73" i="19"/>
  <c r="AD73" i="19"/>
  <c r="U74" i="16"/>
  <c r="AF65" i="15"/>
  <c r="L71" i="21"/>
  <c r="L75" i="21"/>
  <c r="M75" i="21"/>
  <c r="N75" i="21"/>
  <c r="N72" i="21"/>
  <c r="N73" i="21"/>
  <c r="O71" i="21"/>
  <c r="O74" i="21"/>
  <c r="P73" i="21"/>
  <c r="P71" i="21"/>
  <c r="Q75" i="21"/>
  <c r="Q74" i="21"/>
  <c r="Q73" i="21"/>
  <c r="S75" i="21"/>
  <c r="S71" i="21"/>
  <c r="S74" i="21"/>
  <c r="S73" i="21"/>
  <c r="S72" i="21"/>
  <c r="U74" i="21"/>
  <c r="U73" i="21"/>
  <c r="U71" i="21"/>
  <c r="V74" i="21"/>
  <c r="V72" i="21"/>
  <c r="W73" i="21"/>
  <c r="X75" i="21"/>
  <c r="X74" i="21"/>
  <c r="X72" i="21"/>
  <c r="X73" i="21"/>
  <c r="Z71" i="21"/>
  <c r="Z75" i="21"/>
  <c r="Z73" i="21"/>
  <c r="Z72" i="21"/>
  <c r="AA75" i="21"/>
  <c r="AB72" i="21"/>
  <c r="AB71" i="21"/>
  <c r="AC74" i="21"/>
  <c r="AC75" i="21"/>
  <c r="AC73" i="21"/>
  <c r="AE75" i="21"/>
  <c r="AE74" i="21"/>
  <c r="AE71" i="21"/>
  <c r="AE73" i="21"/>
  <c r="AE72" i="21"/>
  <c r="AF75" i="15"/>
  <c r="AF74" i="15"/>
  <c r="AF73" i="15"/>
  <c r="AF72" i="15"/>
  <c r="AF71" i="15"/>
  <c r="AF75" i="9"/>
  <c r="AF74" i="9"/>
  <c r="AF73" i="9"/>
  <c r="AF72" i="9"/>
  <c r="AF71" i="9"/>
  <c r="AF54" i="15"/>
  <c r="AD49" i="9"/>
  <c r="K49" i="20"/>
  <c r="AF49" i="9"/>
  <c r="T49" i="20"/>
  <c r="AE49" i="9"/>
  <c r="AF49" i="20"/>
  <c r="AA49" i="20"/>
  <c r="V49" i="9"/>
  <c r="AB49" i="20"/>
  <c r="AD49" i="20"/>
  <c r="K49" i="9"/>
  <c r="P49" i="20"/>
  <c r="AE49" i="20"/>
  <c r="R49" i="20"/>
  <c r="S49" i="9"/>
  <c r="S49" i="18"/>
  <c r="AE56" i="18"/>
  <c r="AE70" i="18"/>
  <c r="AE58" i="18"/>
  <c r="AE69" i="18"/>
  <c r="AE57" i="18"/>
  <c r="AE68" i="18"/>
  <c r="AE55" i="18"/>
  <c r="AE67" i="18"/>
  <c r="AF55" i="18"/>
  <c r="AE66" i="18"/>
  <c r="AE63" i="18"/>
  <c r="AE60" i="18"/>
  <c r="AE65" i="18"/>
  <c r="AE64" i="18"/>
  <c r="AE62" i="18"/>
  <c r="AE61" i="18"/>
  <c r="AE59" i="18"/>
  <c r="AF64" i="18"/>
  <c r="AF63" i="18"/>
  <c r="AF62" i="18"/>
  <c r="AF58" i="18"/>
  <c r="AF60" i="18"/>
  <c r="AF69" i="18"/>
  <c r="AF61" i="18"/>
  <c r="AF70" i="18"/>
  <c r="AF59" i="18"/>
  <c r="AF68" i="18"/>
  <c r="AF56" i="18"/>
  <c r="AE54" i="18"/>
  <c r="AF67" i="18"/>
  <c r="AF54" i="18"/>
  <c r="AF66" i="18"/>
  <c r="AF65" i="18"/>
  <c r="AF57" i="18"/>
  <c r="AF53" i="18"/>
  <c r="AE53" i="18"/>
  <c r="AE52" i="18"/>
  <c r="AF52" i="18"/>
  <c r="AF51" i="18"/>
  <c r="AE51" i="18"/>
  <c r="AF50" i="18"/>
  <c r="AE50" i="18"/>
  <c r="W49" i="18"/>
  <c r="N49" i="18"/>
  <c r="AD49" i="18"/>
  <c r="AE49" i="18"/>
  <c r="AF49" i="18"/>
  <c r="AF48" i="23"/>
  <c r="AF76" i="23" s="1"/>
  <c r="AE48" i="23"/>
  <c r="AE76" i="23" s="1"/>
  <c r="J49" i="23"/>
  <c r="J65" i="15"/>
  <c r="K49" i="15"/>
  <c r="J67" i="15"/>
  <c r="J70" i="15"/>
  <c r="K52" i="15"/>
  <c r="J68" i="15"/>
  <c r="K51" i="15"/>
  <c r="J64" i="15"/>
  <c r="J63" i="15"/>
  <c r="K50" i="15"/>
  <c r="U39" i="15"/>
  <c r="U48" i="15"/>
  <c r="U76" i="15" s="1"/>
  <c r="J61" i="15"/>
  <c r="Y39" i="15"/>
  <c r="Y48" i="15"/>
  <c r="Y76" i="15" s="1"/>
  <c r="K39" i="15"/>
  <c r="K48" i="15"/>
  <c r="T39" i="15"/>
  <c r="T48" i="15"/>
  <c r="T76" i="15" s="1"/>
  <c r="R39" i="15"/>
  <c r="R48" i="15"/>
  <c r="R76" i="15" s="1"/>
  <c r="AB48" i="15"/>
  <c r="AB76" i="15" s="1"/>
  <c r="AB39" i="15"/>
  <c r="Z39" i="15"/>
  <c r="Z48" i="15"/>
  <c r="Z76" i="15" s="1"/>
  <c r="X39" i="15"/>
  <c r="X48" i="15"/>
  <c r="X76" i="15" s="1"/>
  <c r="N39" i="15"/>
  <c r="N48" i="15"/>
  <c r="N76" i="15" s="1"/>
  <c r="AD48" i="15"/>
  <c r="AD76" i="15" s="1"/>
  <c r="AD39" i="15"/>
  <c r="M48" i="15"/>
  <c r="M76" i="15" s="1"/>
  <c r="M39" i="15"/>
  <c r="J69" i="15"/>
  <c r="Q39" i="15"/>
  <c r="Q48" i="15"/>
  <c r="Q76" i="15" s="1"/>
  <c r="K54" i="15"/>
  <c r="P48" i="15"/>
  <c r="P76" i="15" s="1"/>
  <c r="P39" i="15"/>
  <c r="Z49" i="20"/>
  <c r="AE67" i="20"/>
  <c r="AE55" i="20"/>
  <c r="AE64" i="20"/>
  <c r="AE66" i="20"/>
  <c r="AE53" i="20"/>
  <c r="AE65" i="20"/>
  <c r="AE63" i="20"/>
  <c r="AE54" i="20"/>
  <c r="AE62" i="20"/>
  <c r="AE60" i="20"/>
  <c r="AE61" i="20"/>
  <c r="AE59" i="20"/>
  <c r="AE70" i="20"/>
  <c r="AE58" i="20"/>
  <c r="AE69" i="20"/>
  <c r="AE57" i="20"/>
  <c r="AE68" i="20"/>
  <c r="AE56" i="20"/>
  <c r="AF68" i="20"/>
  <c r="AF56" i="20"/>
  <c r="AF53" i="20"/>
  <c r="AF70" i="20"/>
  <c r="AF67" i="20"/>
  <c r="AF55" i="20"/>
  <c r="AF62" i="20"/>
  <c r="AF58" i="20"/>
  <c r="AF66" i="20"/>
  <c r="AF54" i="20"/>
  <c r="AF65" i="20"/>
  <c r="AF64" i="20"/>
  <c r="AF61" i="20"/>
  <c r="AF57" i="20"/>
  <c r="AF63" i="20"/>
  <c r="AF60" i="20"/>
  <c r="AE52" i="20"/>
  <c r="AF59" i="20"/>
  <c r="AF52" i="20"/>
  <c r="AF69" i="20"/>
  <c r="AE51" i="20"/>
  <c r="AF51" i="20"/>
  <c r="O70" i="20"/>
  <c r="L64" i="20"/>
  <c r="R65" i="20"/>
  <c r="S68" i="20"/>
  <c r="P61" i="20"/>
  <c r="U69" i="20"/>
  <c r="U68" i="20"/>
  <c r="U59" i="20"/>
  <c r="T58" i="20"/>
  <c r="U58" i="20"/>
  <c r="V57" i="20"/>
  <c r="K57" i="20"/>
  <c r="M57" i="20"/>
  <c r="O56" i="20"/>
  <c r="K56" i="20"/>
  <c r="R55" i="20"/>
  <c r="U55" i="20"/>
  <c r="Q55" i="20"/>
  <c r="AA61" i="20"/>
  <c r="R54" i="20"/>
  <c r="O54" i="20"/>
  <c r="W53" i="20"/>
  <c r="AB67" i="20"/>
  <c r="AB53" i="20"/>
  <c r="AC59" i="20"/>
  <c r="AC63" i="20"/>
  <c r="X52" i="20"/>
  <c r="AC51" i="20"/>
  <c r="AD62" i="20"/>
  <c r="AD65" i="20"/>
  <c r="W51" i="20"/>
  <c r="W50" i="20"/>
  <c r="U49" i="20"/>
  <c r="AE50" i="20"/>
  <c r="P66" i="20"/>
  <c r="M65" i="20"/>
  <c r="M70" i="20"/>
  <c r="N67" i="20"/>
  <c r="O64" i="20"/>
  <c r="K63" i="20"/>
  <c r="L63" i="20"/>
  <c r="S66" i="20"/>
  <c r="T62" i="20"/>
  <c r="O61" i="20"/>
  <c r="P60" i="20"/>
  <c r="V65" i="20"/>
  <c r="V59" i="20"/>
  <c r="W70" i="20"/>
  <c r="K58" i="20"/>
  <c r="P57" i="20"/>
  <c r="X61" i="20"/>
  <c r="X66" i="20"/>
  <c r="Y57" i="20"/>
  <c r="X56" i="20"/>
  <c r="Z61" i="20"/>
  <c r="N55" i="20"/>
  <c r="Z64" i="20"/>
  <c r="AA59" i="20"/>
  <c r="U54" i="20"/>
  <c r="W54" i="20"/>
  <c r="AB54" i="20"/>
  <c r="AB55" i="20"/>
  <c r="L53" i="20"/>
  <c r="AC58" i="20"/>
  <c r="AD52" i="20"/>
  <c r="AC57" i="20"/>
  <c r="R51" i="20"/>
  <c r="L51" i="20"/>
  <c r="AD56" i="20"/>
  <c r="X50" i="20"/>
  <c r="M49" i="20"/>
  <c r="AF50" i="20"/>
  <c r="P69" i="20"/>
  <c r="O67" i="20"/>
  <c r="L68" i="20"/>
  <c r="L67" i="20"/>
  <c r="P64" i="20"/>
  <c r="O63" i="20"/>
  <c r="P63" i="20"/>
  <c r="M62" i="20"/>
  <c r="K61" i="20"/>
  <c r="T69" i="20"/>
  <c r="N60" i="20"/>
  <c r="U62" i="20"/>
  <c r="V64" i="20"/>
  <c r="V62" i="20"/>
  <c r="S58" i="20"/>
  <c r="X69" i="20"/>
  <c r="R57" i="20"/>
  <c r="S57" i="20"/>
  <c r="Y70" i="20"/>
  <c r="Y69" i="20"/>
  <c r="Y55" i="20"/>
  <c r="Z66" i="20"/>
  <c r="AA56" i="20"/>
  <c r="AA68" i="20"/>
  <c r="K54" i="20"/>
  <c r="Z53" i="20"/>
  <c r="Y53" i="20"/>
  <c r="AC66" i="20"/>
  <c r="AC60" i="20"/>
  <c r="AC52" i="20"/>
  <c r="AD60" i="20"/>
  <c r="N51" i="20"/>
  <c r="AD66" i="20"/>
  <c r="K51" i="20"/>
  <c r="AB50" i="20"/>
  <c r="K69" i="20"/>
  <c r="P68" i="20"/>
  <c r="M69" i="20"/>
  <c r="M64" i="20"/>
  <c r="R68" i="20"/>
  <c r="S65" i="20"/>
  <c r="Q61" i="20"/>
  <c r="T70" i="20"/>
  <c r="U61" i="20"/>
  <c r="V67" i="20"/>
  <c r="L59" i="20"/>
  <c r="W60" i="20"/>
  <c r="X63" i="20"/>
  <c r="X70" i="20"/>
  <c r="Y58" i="20"/>
  <c r="Y56" i="20"/>
  <c r="Y65" i="20"/>
  <c r="T55" i="20"/>
  <c r="Z63" i="20"/>
  <c r="AA66" i="20"/>
  <c r="M54" i="20"/>
  <c r="AA67" i="20"/>
  <c r="AB59" i="20"/>
  <c r="P53" i="20"/>
  <c r="AB60" i="20"/>
  <c r="AC53" i="20"/>
  <c r="AC69" i="20"/>
  <c r="M52" i="20"/>
  <c r="M51" i="20"/>
  <c r="AD61" i="20"/>
  <c r="AD54" i="20"/>
  <c r="N50" i="20"/>
  <c r="K50" i="20"/>
  <c r="K11" i="20"/>
  <c r="P65" i="20"/>
  <c r="L65" i="20"/>
  <c r="K67" i="20"/>
  <c r="N63" i="20"/>
  <c r="R62" i="20"/>
  <c r="S64" i="20"/>
  <c r="T68" i="20"/>
  <c r="T67" i="20"/>
  <c r="U67" i="20"/>
  <c r="L60" i="20"/>
  <c r="P59" i="20"/>
  <c r="V61" i="20"/>
  <c r="W63" i="20"/>
  <c r="V58" i="20"/>
  <c r="U57" i="20"/>
  <c r="P56" i="20"/>
  <c r="M56" i="20"/>
  <c r="R56" i="20"/>
  <c r="Z56" i="20"/>
  <c r="S55" i="20"/>
  <c r="P55" i="20"/>
  <c r="AA63" i="20"/>
  <c r="X54" i="20"/>
  <c r="V54" i="20"/>
  <c r="AB66" i="20"/>
  <c r="AA53" i="20"/>
  <c r="L52" i="20"/>
  <c r="V52" i="20"/>
  <c r="AC67" i="20"/>
  <c r="AD70" i="20"/>
  <c r="T51" i="20"/>
  <c r="AB51" i="20"/>
  <c r="M50" i="20"/>
  <c r="T50" i="20"/>
  <c r="O68" i="20"/>
  <c r="O65" i="20"/>
  <c r="P70" i="20"/>
  <c r="K64" i="20"/>
  <c r="R69" i="20"/>
  <c r="P62" i="20"/>
  <c r="K62" i="20"/>
  <c r="T61" i="20"/>
  <c r="T66" i="20"/>
  <c r="O60" i="20"/>
  <c r="V60" i="20"/>
  <c r="K59" i="20"/>
  <c r="N59" i="20"/>
  <c r="R58" i="20"/>
  <c r="W69" i="20"/>
  <c r="X59" i="20"/>
  <c r="Y60" i="20"/>
  <c r="Y64" i="20"/>
  <c r="L55" i="20"/>
  <c r="Z58" i="20"/>
  <c r="M55" i="20"/>
  <c r="P54" i="20"/>
  <c r="L54" i="20"/>
  <c r="Q54" i="20"/>
  <c r="AB68" i="20"/>
  <c r="Q53" i="20"/>
  <c r="AB70" i="20"/>
  <c r="W52" i="20"/>
  <c r="R52" i="20"/>
  <c r="AC56" i="20"/>
  <c r="AD59" i="20"/>
  <c r="Q51" i="20"/>
  <c r="AD53" i="20"/>
  <c r="S50" i="20"/>
  <c r="Y50" i="20"/>
  <c r="M66" i="20"/>
  <c r="P67" i="20"/>
  <c r="K70" i="20"/>
  <c r="O69" i="20"/>
  <c r="Q68" i="20"/>
  <c r="Q66" i="20"/>
  <c r="R70" i="20"/>
  <c r="O62" i="20"/>
  <c r="R61" i="20"/>
  <c r="U60" i="20"/>
  <c r="M60" i="20"/>
  <c r="V69" i="20"/>
  <c r="V70" i="20"/>
  <c r="L58" i="20"/>
  <c r="W67" i="20"/>
  <c r="O58" i="20"/>
  <c r="Q57" i="20"/>
  <c r="X65" i="20"/>
  <c r="T56" i="20"/>
  <c r="Y63" i="20"/>
  <c r="Y62" i="20"/>
  <c r="Z62" i="20"/>
  <c r="Z59" i="20"/>
  <c r="AA62" i="20"/>
  <c r="AA60" i="20"/>
  <c r="T53" i="20"/>
  <c r="AB65" i="20"/>
  <c r="N53" i="20"/>
  <c r="AC65" i="20"/>
  <c r="AC70" i="20"/>
  <c r="Q52" i="20"/>
  <c r="AC68" i="20"/>
  <c r="AD55" i="20"/>
  <c r="V51" i="20"/>
  <c r="AC50" i="20"/>
  <c r="O50" i="20"/>
  <c r="K66" i="20"/>
  <c r="L69" i="20"/>
  <c r="N69" i="20"/>
  <c r="N65" i="20"/>
  <c r="Q70" i="20"/>
  <c r="Q65" i="20"/>
  <c r="N62" i="20"/>
  <c r="S69" i="20"/>
  <c r="T64" i="20"/>
  <c r="S60" i="20"/>
  <c r="U65" i="20"/>
  <c r="S59" i="20"/>
  <c r="T59" i="20"/>
  <c r="P58" i="20"/>
  <c r="X58" i="20"/>
  <c r="W68" i="20"/>
  <c r="L57" i="20"/>
  <c r="X68" i="20"/>
  <c r="Y61" i="20"/>
  <c r="N56" i="20"/>
  <c r="Z60" i="20"/>
  <c r="X55" i="20"/>
  <c r="AA70" i="20"/>
  <c r="Z54" i="20"/>
  <c r="AA54" i="20"/>
  <c r="R53" i="20"/>
  <c r="S53" i="20"/>
  <c r="AB58" i="20"/>
  <c r="T52" i="20"/>
  <c r="AC55" i="20"/>
  <c r="AD58" i="20"/>
  <c r="O51" i="20"/>
  <c r="Z51" i="20"/>
  <c r="R50" i="20"/>
  <c r="Z50" i="20"/>
  <c r="N66" i="20"/>
  <c r="M67" i="20"/>
  <c r="Q63" i="20"/>
  <c r="R67" i="20"/>
  <c r="S63" i="20"/>
  <c r="L61" i="20"/>
  <c r="N61" i="20"/>
  <c r="K60" i="20"/>
  <c r="U64" i="20"/>
  <c r="V68" i="20"/>
  <c r="V66" i="20"/>
  <c r="W59" i="20"/>
  <c r="N58" i="20"/>
  <c r="W66" i="20"/>
  <c r="X62" i="20"/>
  <c r="N57" i="20"/>
  <c r="Y68" i="20"/>
  <c r="Y66" i="20"/>
  <c r="Z55" i="20"/>
  <c r="V55" i="20"/>
  <c r="AA55" i="20"/>
  <c r="T54" i="20"/>
  <c r="AA65" i="20"/>
  <c r="AA57" i="20"/>
  <c r="M53" i="20"/>
  <c r="AB64" i="20"/>
  <c r="U53" i="20"/>
  <c r="AC61" i="20"/>
  <c r="Z52" i="20"/>
  <c r="AC54" i="20"/>
  <c r="K52" i="20"/>
  <c r="AD69" i="20"/>
  <c r="S51" i="20"/>
  <c r="AD57" i="20"/>
  <c r="V50" i="20"/>
  <c r="U50" i="20"/>
  <c r="R63" i="20"/>
  <c r="T63" i="20"/>
  <c r="X60" i="20"/>
  <c r="Z67" i="20"/>
  <c r="V53" i="20"/>
  <c r="AA51" i="20"/>
  <c r="AA50" i="20"/>
  <c r="W65" i="20"/>
  <c r="U51" i="20"/>
  <c r="O49" i="20"/>
  <c r="R66" i="20"/>
  <c r="R60" i="20"/>
  <c r="W64" i="20"/>
  <c r="X67" i="20"/>
  <c r="Z57" i="20"/>
  <c r="S54" i="20"/>
  <c r="Y52" i="20"/>
  <c r="Y51" i="20"/>
  <c r="X49" i="20"/>
  <c r="K65" i="20"/>
  <c r="AC62" i="20"/>
  <c r="S49" i="20"/>
  <c r="M68" i="20"/>
  <c r="Q62" i="20"/>
  <c r="T60" i="20"/>
  <c r="M58" i="20"/>
  <c r="V56" i="20"/>
  <c r="W55" i="20"/>
  <c r="AB69" i="20"/>
  <c r="AC64" i="20"/>
  <c r="AD68" i="20"/>
  <c r="V49" i="20"/>
  <c r="L70" i="20"/>
  <c r="S70" i="20"/>
  <c r="U66" i="20"/>
  <c r="W62" i="20"/>
  <c r="W56" i="20"/>
  <c r="K55" i="20"/>
  <c r="AB57" i="20"/>
  <c r="N52" i="20"/>
  <c r="AD67" i="20"/>
  <c r="Y49" i="20"/>
  <c r="L62" i="20"/>
  <c r="AB56" i="20"/>
  <c r="Q49" i="20"/>
  <c r="S67" i="20"/>
  <c r="U63" i="20"/>
  <c r="W61" i="20"/>
  <c r="Y59" i="20"/>
  <c r="Z70" i="20"/>
  <c r="AB63" i="20"/>
  <c r="AA52" i="20"/>
  <c r="X51" i="20"/>
  <c r="O66" i="20"/>
  <c r="Q60" i="20"/>
  <c r="Q58" i="20"/>
  <c r="Y67" i="20"/>
  <c r="Z68" i="20"/>
  <c r="AD51" i="20"/>
  <c r="Q69" i="20"/>
  <c r="Q59" i="20"/>
  <c r="X64" i="20"/>
  <c r="L56" i="20"/>
  <c r="Y54" i="20"/>
  <c r="X53" i="20"/>
  <c r="P52" i="20"/>
  <c r="P51" i="20"/>
  <c r="AA58" i="20"/>
  <c r="N68" i="20"/>
  <c r="Q67" i="20"/>
  <c r="M61" i="20"/>
  <c r="V63" i="20"/>
  <c r="W57" i="20"/>
  <c r="U56" i="20"/>
  <c r="N54" i="20"/>
  <c r="O53" i="20"/>
  <c r="O52" i="20"/>
  <c r="AD50" i="20"/>
  <c r="N70" i="20"/>
  <c r="N64" i="20"/>
  <c r="T65" i="20"/>
  <c r="M59" i="20"/>
  <c r="X57" i="20"/>
  <c r="Q56" i="20"/>
  <c r="AA69" i="20"/>
  <c r="AB62" i="20"/>
  <c r="S52" i="20"/>
  <c r="P50" i="20"/>
  <c r="U70" i="20"/>
  <c r="Q50" i="20"/>
  <c r="K68" i="20"/>
  <c r="R64" i="20"/>
  <c r="S61" i="20"/>
  <c r="R59" i="20"/>
  <c r="O57" i="20"/>
  <c r="O55" i="20"/>
  <c r="AA64" i="20"/>
  <c r="AB61" i="20"/>
  <c r="AD63" i="20"/>
  <c r="L50" i="20"/>
  <c r="M63" i="20"/>
  <c r="T57" i="20"/>
  <c r="Z65" i="20"/>
  <c r="AB52" i="20"/>
  <c r="AD64" i="20"/>
  <c r="L66" i="20"/>
  <c r="Q64" i="20"/>
  <c r="W49" i="20"/>
  <c r="S62" i="20"/>
  <c r="O59" i="20"/>
  <c r="W58" i="20"/>
  <c r="S56" i="20"/>
  <c r="U52" i="20"/>
  <c r="Z69" i="20"/>
  <c r="K53" i="20"/>
  <c r="AE48" i="9"/>
  <c r="AF48" i="9"/>
  <c r="AE57" i="9"/>
  <c r="AE61" i="9"/>
  <c r="AE63" i="9"/>
  <c r="AE60" i="9"/>
  <c r="AE59" i="9"/>
  <c r="AE56" i="9"/>
  <c r="AE70" i="9"/>
  <c r="AE58" i="9"/>
  <c r="AE68" i="9"/>
  <c r="AE66" i="9"/>
  <c r="AF56" i="9"/>
  <c r="AE69" i="9"/>
  <c r="AE67" i="9"/>
  <c r="AE62" i="9"/>
  <c r="AE65" i="9"/>
  <c r="AE64" i="9"/>
  <c r="AF68" i="9"/>
  <c r="AF63" i="9"/>
  <c r="AF67" i="9"/>
  <c r="AF69" i="9"/>
  <c r="AF66" i="9"/>
  <c r="AF62" i="9"/>
  <c r="AF65" i="9"/>
  <c r="AF60" i="9"/>
  <c r="AF64" i="9"/>
  <c r="AF61" i="9"/>
  <c r="AF70" i="9"/>
  <c r="AF55" i="9"/>
  <c r="AF57" i="9"/>
  <c r="AE55" i="9"/>
  <c r="AF59" i="9"/>
  <c r="AF58" i="9"/>
  <c r="AE54" i="9"/>
  <c r="AF54" i="9"/>
  <c r="AF53" i="9"/>
  <c r="AE53" i="9"/>
  <c r="AF52" i="9"/>
  <c r="AE52" i="9"/>
  <c r="AE51" i="9"/>
  <c r="AF51" i="9"/>
  <c r="R49" i="9"/>
  <c r="S48" i="9"/>
  <c r="Z48" i="9"/>
  <c r="L66" i="9"/>
  <c r="O67" i="9"/>
  <c r="P68" i="9"/>
  <c r="O70" i="9"/>
  <c r="L65" i="9"/>
  <c r="R67" i="9"/>
  <c r="T69" i="9"/>
  <c r="U67" i="9"/>
  <c r="Q63" i="9"/>
  <c r="L62" i="9"/>
  <c r="P62" i="9"/>
  <c r="W61" i="9"/>
  <c r="O61" i="9"/>
  <c r="O60" i="9"/>
  <c r="AE50" i="9"/>
  <c r="Y48" i="9"/>
  <c r="X48" i="9"/>
  <c r="O66" i="9"/>
  <c r="AF50" i="9"/>
  <c r="L48" i="9"/>
  <c r="K66" i="9"/>
  <c r="Q68" i="9"/>
  <c r="S68" i="9"/>
  <c r="S69" i="9"/>
  <c r="P64" i="9"/>
  <c r="O64" i="9"/>
  <c r="U70" i="9"/>
  <c r="K63" i="9"/>
  <c r="U62" i="9"/>
  <c r="W69" i="9"/>
  <c r="Z49" i="9"/>
  <c r="M48" i="9"/>
  <c r="K11" i="9"/>
  <c r="K48" i="9" s="1"/>
  <c r="P49" i="9"/>
  <c r="T49" i="9"/>
  <c r="R48" i="9"/>
  <c r="AB48" i="9"/>
  <c r="R66" i="9"/>
  <c r="M67" i="9"/>
  <c r="N67" i="9"/>
  <c r="L68" i="9"/>
  <c r="P69" i="9"/>
  <c r="R64" i="9"/>
  <c r="M63" i="9"/>
  <c r="M62" i="9"/>
  <c r="W66" i="9"/>
  <c r="W70" i="9"/>
  <c r="X67" i="9"/>
  <c r="W60" i="9"/>
  <c r="P59" i="9"/>
  <c r="M59" i="9"/>
  <c r="Z63" i="9"/>
  <c r="Z60" i="9"/>
  <c r="AA63" i="9"/>
  <c r="AA61" i="9"/>
  <c r="AA68" i="9"/>
  <c r="X56" i="9"/>
  <c r="AB61" i="9"/>
  <c r="P56" i="9"/>
  <c r="O55" i="9"/>
  <c r="N55" i="9"/>
  <c r="AC57" i="9"/>
  <c r="AD69" i="9"/>
  <c r="AD56" i="9"/>
  <c r="AD63" i="9"/>
  <c r="Z53" i="9"/>
  <c r="L53" i="9"/>
  <c r="R52" i="9"/>
  <c r="W51" i="9"/>
  <c r="K51" i="9"/>
  <c r="R50" i="9"/>
  <c r="AB50" i="9"/>
  <c r="W49" i="9"/>
  <c r="L61" i="9"/>
  <c r="R61" i="9"/>
  <c r="K60" i="9"/>
  <c r="Y69" i="9"/>
  <c r="Y65" i="9"/>
  <c r="L58" i="9"/>
  <c r="W57" i="9"/>
  <c r="T57" i="9"/>
  <c r="Y57" i="9"/>
  <c r="AB63" i="9"/>
  <c r="AA56" i="9"/>
  <c r="Y49" i="9"/>
  <c r="AB49" i="9"/>
  <c r="N48" i="9"/>
  <c r="AD48" i="9"/>
  <c r="Q66" i="9"/>
  <c r="S65" i="9"/>
  <c r="Q70" i="9"/>
  <c r="M65" i="9"/>
  <c r="S64" i="9"/>
  <c r="N64" i="9"/>
  <c r="W62" i="9"/>
  <c r="V67" i="9"/>
  <c r="X63" i="9"/>
  <c r="R58" i="9"/>
  <c r="AA49" i="9"/>
  <c r="Q48" i="9"/>
  <c r="P48" i="9"/>
  <c r="R65" i="9"/>
  <c r="S70" i="9"/>
  <c r="S67" i="9"/>
  <c r="K64" i="9"/>
  <c r="L63" i="9"/>
  <c r="V62" i="9"/>
  <c r="S62" i="9"/>
  <c r="W63" i="9"/>
  <c r="V48" i="9"/>
  <c r="P66" i="9"/>
  <c r="Q67" i="9"/>
  <c r="M69" i="9"/>
  <c r="O69" i="9"/>
  <c r="Q69" i="9"/>
  <c r="T67" i="9"/>
  <c r="U69" i="9"/>
  <c r="U65" i="9"/>
  <c r="V65" i="9"/>
  <c r="Q61" i="9"/>
  <c r="W65" i="9"/>
  <c r="X62" i="9"/>
  <c r="P60" i="9"/>
  <c r="P65" i="9"/>
  <c r="U64" i="9"/>
  <c r="O63" i="9"/>
  <c r="V64" i="9"/>
  <c r="Y64" i="9"/>
  <c r="Y68" i="9"/>
  <c r="Z70" i="9"/>
  <c r="Z69" i="9"/>
  <c r="AA65" i="9"/>
  <c r="R57" i="9"/>
  <c r="AB68" i="9"/>
  <c r="O56" i="9"/>
  <c r="AB66" i="9"/>
  <c r="Y55" i="9"/>
  <c r="AC65" i="9"/>
  <c r="Q55" i="9"/>
  <c r="AD64" i="9"/>
  <c r="Q54" i="9"/>
  <c r="S53" i="9"/>
  <c r="V53" i="9"/>
  <c r="W52" i="9"/>
  <c r="L52" i="9"/>
  <c r="AD51" i="9"/>
  <c r="Y50" i="9"/>
  <c r="AA50" i="9"/>
  <c r="R69" i="9"/>
  <c r="K70" i="9"/>
  <c r="K67" i="9"/>
  <c r="Q64" i="9"/>
  <c r="V68" i="9"/>
  <c r="S61" i="9"/>
  <c r="T60" i="9"/>
  <c r="X68" i="9"/>
  <c r="Y66" i="9"/>
  <c r="S59" i="9"/>
  <c r="V58" i="9"/>
  <c r="Y58" i="9"/>
  <c r="V57" i="9"/>
  <c r="AA60" i="9"/>
  <c r="V56" i="9"/>
  <c r="Z56" i="9"/>
  <c r="M56" i="9"/>
  <c r="U55" i="9"/>
  <c r="AC59" i="9"/>
  <c r="AD59" i="9"/>
  <c r="AC54" i="9"/>
  <c r="AD66" i="9"/>
  <c r="W53" i="9"/>
  <c r="P53" i="9"/>
  <c r="K52" i="9"/>
  <c r="O51" i="9"/>
  <c r="Q51" i="9"/>
  <c r="S50" i="9"/>
  <c r="O50" i="9"/>
  <c r="Z59" i="9"/>
  <c r="P55" i="9"/>
  <c r="AD52" i="9"/>
  <c r="AA48" i="9"/>
  <c r="S66" i="9"/>
  <c r="L67" i="9"/>
  <c r="M70" i="9"/>
  <c r="T64" i="9"/>
  <c r="V63" i="9"/>
  <c r="W64" i="9"/>
  <c r="X70" i="9"/>
  <c r="X69" i="9"/>
  <c r="O59" i="9"/>
  <c r="Y61" i="9"/>
  <c r="K58" i="9"/>
  <c r="Z58" i="9"/>
  <c r="K57" i="9"/>
  <c r="U57" i="9"/>
  <c r="AB69" i="9"/>
  <c r="N56" i="9"/>
  <c r="AB64" i="9"/>
  <c r="AC60" i="9"/>
  <c r="R55" i="9"/>
  <c r="AA54" i="9"/>
  <c r="AD57" i="9"/>
  <c r="T54" i="9"/>
  <c r="N53" i="9"/>
  <c r="R53" i="9"/>
  <c r="Z52" i="9"/>
  <c r="S51" i="9"/>
  <c r="AB51" i="9"/>
  <c r="L50" i="9"/>
  <c r="N49" i="9"/>
  <c r="P70" i="9"/>
  <c r="U63" i="9"/>
  <c r="L60" i="9"/>
  <c r="AA66" i="9"/>
  <c r="AD61" i="9"/>
  <c r="AC49" i="9"/>
  <c r="R68" i="9"/>
  <c r="L69" i="9"/>
  <c r="O68" i="9"/>
  <c r="N63" i="9"/>
  <c r="R62" i="9"/>
  <c r="N61" i="9"/>
  <c r="U60" i="9"/>
  <c r="X61" i="9"/>
  <c r="T59" i="9"/>
  <c r="R59" i="9"/>
  <c r="Z62" i="9"/>
  <c r="Z66" i="9"/>
  <c r="Z57" i="9"/>
  <c r="N57" i="9"/>
  <c r="AB59" i="9"/>
  <c r="AB70" i="9"/>
  <c r="AC63" i="9"/>
  <c r="S55" i="9"/>
  <c r="AB54" i="9"/>
  <c r="S54" i="9"/>
  <c r="L54" i="9"/>
  <c r="M53" i="9"/>
  <c r="Y53" i="9"/>
  <c r="U52" i="9"/>
  <c r="L51" i="9"/>
  <c r="M51" i="9"/>
  <c r="M50" i="9"/>
  <c r="O54" i="9"/>
  <c r="AB53" i="9"/>
  <c r="Z51" i="9"/>
  <c r="K68" i="9"/>
  <c r="U61" i="9"/>
  <c r="X66" i="9"/>
  <c r="X59" i="9"/>
  <c r="Z65" i="9"/>
  <c r="AB57" i="9"/>
  <c r="U56" i="9"/>
  <c r="L56" i="9"/>
  <c r="V55" i="9"/>
  <c r="Y54" i="9"/>
  <c r="Y52" i="9"/>
  <c r="R51" i="9"/>
  <c r="N50" i="9"/>
  <c r="N66" i="9"/>
  <c r="N69" i="9"/>
  <c r="K65" i="9"/>
  <c r="S63" i="9"/>
  <c r="K62" i="9"/>
  <c r="T61" i="9"/>
  <c r="S60" i="9"/>
  <c r="R60" i="9"/>
  <c r="Y60" i="9"/>
  <c r="Q59" i="9"/>
  <c r="Q58" i="9"/>
  <c r="U58" i="9"/>
  <c r="AA70" i="9"/>
  <c r="L57" i="9"/>
  <c r="R56" i="9"/>
  <c r="AC56" i="9"/>
  <c r="M55" i="9"/>
  <c r="T55" i="9"/>
  <c r="R54" i="9"/>
  <c r="AD65" i="9"/>
  <c r="U53" i="9"/>
  <c r="M52" i="9"/>
  <c r="Q50" i="9"/>
  <c r="AC48" i="9"/>
  <c r="V69" i="9"/>
  <c r="Z67" i="9"/>
  <c r="AC68" i="9"/>
  <c r="V51" i="9"/>
  <c r="W48" i="9"/>
  <c r="Q65" i="9"/>
  <c r="N68" i="9"/>
  <c r="T68" i="9"/>
  <c r="T63" i="9"/>
  <c r="N62" i="9"/>
  <c r="W68" i="9"/>
  <c r="Q60" i="9"/>
  <c r="W59" i="9"/>
  <c r="V59" i="9"/>
  <c r="N58" i="9"/>
  <c r="P58" i="9"/>
  <c r="S58" i="9"/>
  <c r="Q57" i="9"/>
  <c r="AA67" i="9"/>
  <c r="AB58" i="9"/>
  <c r="AB56" i="9"/>
  <c r="X55" i="9"/>
  <c r="AC64" i="9"/>
  <c r="AC55" i="9"/>
  <c r="V54" i="9"/>
  <c r="W54" i="9"/>
  <c r="AD62" i="9"/>
  <c r="K53" i="9"/>
  <c r="AB52" i="9"/>
  <c r="X52" i="9"/>
  <c r="Y51" i="9"/>
  <c r="N51" i="9"/>
  <c r="K50" i="9"/>
  <c r="M66" i="9"/>
  <c r="U48" i="9"/>
  <c r="T65" i="9"/>
  <c r="L70" i="9"/>
  <c r="L64" i="9"/>
  <c r="U66" i="9"/>
  <c r="V66" i="9"/>
  <c r="V61" i="9"/>
  <c r="X65" i="9"/>
  <c r="Y70" i="9"/>
  <c r="Y63" i="9"/>
  <c r="Z64" i="9"/>
  <c r="X58" i="9"/>
  <c r="AA64" i="9"/>
  <c r="S57" i="9"/>
  <c r="AA57" i="9"/>
  <c r="AB62" i="9"/>
  <c r="AB67" i="9"/>
  <c r="W55" i="9"/>
  <c r="K55" i="9"/>
  <c r="AC69" i="9"/>
  <c r="AD58" i="9"/>
  <c r="M54" i="9"/>
  <c r="Z54" i="9"/>
  <c r="AC53" i="9"/>
  <c r="V52" i="9"/>
  <c r="AA52" i="9"/>
  <c r="X51" i="9"/>
  <c r="AC50" i="9"/>
  <c r="P50" i="9"/>
  <c r="T48" i="9"/>
  <c r="N70" i="9"/>
  <c r="T70" i="9"/>
  <c r="P63" i="9"/>
  <c r="T62" i="9"/>
  <c r="K61" i="9"/>
  <c r="X60" i="9"/>
  <c r="K59" i="9"/>
  <c r="Y59" i="9"/>
  <c r="O58" i="9"/>
  <c r="AA69" i="9"/>
  <c r="P57" i="9"/>
  <c r="Y56" i="9"/>
  <c r="W56" i="9"/>
  <c r="AD55" i="9"/>
  <c r="L55" i="9"/>
  <c r="AB55" i="9"/>
  <c r="X54" i="9"/>
  <c r="AD67" i="9"/>
  <c r="AD60" i="9"/>
  <c r="O53" i="9"/>
  <c r="O52" i="9"/>
  <c r="S52" i="9"/>
  <c r="AC51" i="9"/>
  <c r="X50" i="9"/>
  <c r="T50" i="9"/>
  <c r="U49" i="9"/>
  <c r="M49" i="9"/>
  <c r="P67" i="9"/>
  <c r="Q62" i="9"/>
  <c r="R70" i="9"/>
  <c r="O65" i="9"/>
  <c r="M64" i="9"/>
  <c r="R63" i="9"/>
  <c r="O62" i="9"/>
  <c r="W67" i="9"/>
  <c r="X64" i="9"/>
  <c r="Y67" i="9"/>
  <c r="L59" i="9"/>
  <c r="Z61" i="9"/>
  <c r="M58" i="9"/>
  <c r="AA59" i="9"/>
  <c r="X57" i="9"/>
  <c r="S56" i="9"/>
  <c r="T56" i="9"/>
  <c r="AC66" i="9"/>
  <c r="AC67" i="9"/>
  <c r="Z55" i="9"/>
  <c r="K54" i="9"/>
  <c r="U54" i="9"/>
  <c r="AD53" i="9"/>
  <c r="AA53" i="9"/>
  <c r="P52" i="9"/>
  <c r="T52" i="9"/>
  <c r="U51" i="9"/>
  <c r="U50" i="9"/>
  <c r="V50" i="9"/>
  <c r="Q49" i="9"/>
  <c r="M68" i="9"/>
  <c r="M60" i="9"/>
  <c r="AA62" i="9"/>
  <c r="AC70" i="9"/>
  <c r="Q52" i="9"/>
  <c r="AB60" i="9"/>
  <c r="N65" i="9"/>
  <c r="Q56" i="9"/>
  <c r="AD70" i="9"/>
  <c r="P51" i="9"/>
  <c r="O49" i="9"/>
  <c r="W50" i="9"/>
  <c r="T66" i="9"/>
  <c r="K56" i="9"/>
  <c r="AC62" i="9"/>
  <c r="V60" i="9"/>
  <c r="M57" i="9"/>
  <c r="AC58" i="9"/>
  <c r="N52" i="9"/>
  <c r="AA51" i="9"/>
  <c r="U59" i="9"/>
  <c r="N54" i="9"/>
  <c r="AD50" i="9"/>
  <c r="AA55" i="9"/>
  <c r="N60" i="9"/>
  <c r="AD68" i="9"/>
  <c r="AC52" i="9"/>
  <c r="T51" i="9"/>
  <c r="P54" i="9"/>
  <c r="U68" i="9"/>
  <c r="T53" i="9"/>
  <c r="O57" i="9"/>
  <c r="O48" i="9"/>
  <c r="Y62" i="9"/>
  <c r="M61" i="9"/>
  <c r="N59" i="9"/>
  <c r="W58" i="9"/>
  <c r="AD54" i="9"/>
  <c r="Z68" i="9"/>
  <c r="AB65" i="9"/>
  <c r="Q53" i="9"/>
  <c r="Z50" i="9"/>
  <c r="T58" i="9"/>
  <c r="AC61" i="9"/>
  <c r="K69" i="9"/>
  <c r="AA58" i="9"/>
  <c r="V70" i="9"/>
  <c r="X53" i="9"/>
  <c r="P61" i="9"/>
  <c r="J62" i="15"/>
  <c r="J57" i="15"/>
  <c r="J39" i="15"/>
  <c r="AC48" i="15"/>
  <c r="AC76" i="15" s="1"/>
  <c r="AC39" i="15"/>
  <c r="W39" i="15"/>
  <c r="W48" i="15"/>
  <c r="W76" i="15" s="1"/>
  <c r="K53" i="15"/>
  <c r="S39" i="15"/>
  <c r="S48" i="15"/>
  <c r="S76" i="15" s="1"/>
  <c r="K55" i="15"/>
  <c r="J59" i="15"/>
  <c r="O48" i="15"/>
  <c r="O76" i="15" s="1"/>
  <c r="O39" i="15"/>
  <c r="K56" i="15"/>
  <c r="J60" i="15"/>
  <c r="V39" i="15"/>
  <c r="V48" i="15"/>
  <c r="V76" i="15" s="1"/>
  <c r="V49" i="21"/>
  <c r="AC49" i="21"/>
  <c r="J66" i="15"/>
  <c r="AA48" i="15"/>
  <c r="AA76" i="15" s="1"/>
  <c r="AA39" i="15"/>
  <c r="L39" i="15"/>
  <c r="L48" i="15"/>
  <c r="L76" i="15" s="1"/>
  <c r="J58" i="15"/>
  <c r="K49" i="18"/>
  <c r="X49" i="18"/>
  <c r="R49" i="18"/>
  <c r="Z49" i="18"/>
  <c r="M49" i="18"/>
  <c r="Y49" i="18"/>
  <c r="O49" i="18"/>
  <c r="T49" i="18"/>
  <c r="P49" i="18"/>
  <c r="AA48" i="18"/>
  <c r="AD48" i="18"/>
  <c r="AC48" i="18"/>
  <c r="AB48" i="18"/>
  <c r="N69" i="18"/>
  <c r="K11" i="18"/>
  <c r="M69" i="18"/>
  <c r="P69" i="18"/>
  <c r="O69" i="18"/>
  <c r="Q69" i="18"/>
  <c r="L69" i="18"/>
  <c r="K69" i="18"/>
  <c r="R70" i="18"/>
  <c r="P68" i="18"/>
  <c r="L70" i="18"/>
  <c r="L67" i="18"/>
  <c r="K68" i="18"/>
  <c r="O67" i="18"/>
  <c r="Q67" i="18"/>
  <c r="S67" i="18"/>
  <c r="Q68" i="18"/>
  <c r="O68" i="18"/>
  <c r="R67" i="18"/>
  <c r="R69" i="18"/>
  <c r="N68" i="18"/>
  <c r="K67" i="18"/>
  <c r="M70" i="18"/>
  <c r="M68" i="18"/>
  <c r="K70" i="18"/>
  <c r="R68" i="18"/>
  <c r="N70" i="18"/>
  <c r="L68" i="18"/>
  <c r="P70" i="18"/>
  <c r="O70" i="18"/>
  <c r="N67" i="18"/>
  <c r="M67" i="18"/>
  <c r="Q70" i="18"/>
  <c r="P67" i="18"/>
  <c r="R66" i="18"/>
  <c r="S68" i="18"/>
  <c r="Q66" i="18"/>
  <c r="L66" i="18"/>
  <c r="K66" i="18"/>
  <c r="M66" i="18"/>
  <c r="P66" i="18"/>
  <c r="S66" i="18"/>
  <c r="O66" i="18"/>
  <c r="S70" i="18"/>
  <c r="N66" i="18"/>
  <c r="S69" i="18"/>
  <c r="S65" i="18"/>
  <c r="T65" i="18"/>
  <c r="T68" i="18"/>
  <c r="R65" i="18"/>
  <c r="T70" i="18"/>
  <c r="T69" i="18"/>
  <c r="P65" i="18"/>
  <c r="O65" i="18"/>
  <c r="K65" i="18"/>
  <c r="L65" i="18"/>
  <c r="Q65" i="18"/>
  <c r="T67" i="18"/>
  <c r="M65" i="18"/>
  <c r="N65" i="18"/>
  <c r="T66" i="18"/>
  <c r="Q64" i="18"/>
  <c r="R64" i="18"/>
  <c r="U65" i="18"/>
  <c r="N64" i="18"/>
  <c r="P64" i="18"/>
  <c r="U70" i="18"/>
  <c r="V64" i="18"/>
  <c r="U69" i="18"/>
  <c r="K64" i="18"/>
  <c r="U68" i="18"/>
  <c r="U67" i="18"/>
  <c r="U66" i="18"/>
  <c r="U64" i="18"/>
  <c r="S64" i="18"/>
  <c r="M64" i="18"/>
  <c r="O64" i="18"/>
  <c r="L64" i="18"/>
  <c r="T64" i="18"/>
  <c r="V63" i="18"/>
  <c r="Q63" i="18"/>
  <c r="P63" i="18"/>
  <c r="V70" i="18"/>
  <c r="M63" i="18"/>
  <c r="V69" i="18"/>
  <c r="V68" i="18"/>
  <c r="T63" i="18"/>
  <c r="V67" i="18"/>
  <c r="V66" i="18"/>
  <c r="W63" i="18"/>
  <c r="K63" i="18"/>
  <c r="U63" i="18"/>
  <c r="V65" i="18"/>
  <c r="O63" i="18"/>
  <c r="N63" i="18"/>
  <c r="S63" i="18"/>
  <c r="R63" i="18"/>
  <c r="L63" i="18"/>
  <c r="W69" i="18"/>
  <c r="Q62" i="18"/>
  <c r="W70" i="18"/>
  <c r="W68" i="18"/>
  <c r="N62" i="18"/>
  <c r="W67" i="18"/>
  <c r="U62" i="18"/>
  <c r="V62" i="18"/>
  <c r="L62" i="18"/>
  <c r="W66" i="18"/>
  <c r="T62" i="18"/>
  <c r="W62" i="18"/>
  <c r="S62" i="18"/>
  <c r="W65" i="18"/>
  <c r="M62" i="18"/>
  <c r="W64" i="18"/>
  <c r="K62" i="18"/>
  <c r="P62" i="18"/>
  <c r="R62" i="18"/>
  <c r="O62" i="18"/>
  <c r="M61" i="18"/>
  <c r="X63" i="18"/>
  <c r="X62" i="18"/>
  <c r="X61" i="18"/>
  <c r="U61" i="18"/>
  <c r="X69" i="18"/>
  <c r="K61" i="18"/>
  <c r="X68" i="18"/>
  <c r="V61" i="18"/>
  <c r="S61" i="18"/>
  <c r="X70" i="18"/>
  <c r="W61" i="18"/>
  <c r="L61" i="18"/>
  <c r="R61" i="18"/>
  <c r="X67" i="18"/>
  <c r="X64" i="18"/>
  <c r="Y61" i="18"/>
  <c r="T61" i="18"/>
  <c r="O61" i="18"/>
  <c r="X66" i="18"/>
  <c r="N61" i="18"/>
  <c r="X65" i="18"/>
  <c r="P61" i="18"/>
  <c r="Q61" i="18"/>
  <c r="Y69" i="18"/>
  <c r="M60" i="18"/>
  <c r="Y68" i="18"/>
  <c r="O60" i="18"/>
  <c r="Q60" i="18"/>
  <c r="P60" i="18"/>
  <c r="Y67" i="18"/>
  <c r="N60" i="18"/>
  <c r="U60" i="18"/>
  <c r="Y60" i="18"/>
  <c r="V60" i="18"/>
  <c r="Y66" i="18"/>
  <c r="L60" i="18"/>
  <c r="Y65" i="18"/>
  <c r="X60" i="18"/>
  <c r="R60" i="18"/>
  <c r="Y64" i="18"/>
  <c r="W60" i="18"/>
  <c r="Y63" i="18"/>
  <c r="Y62" i="18"/>
  <c r="S60" i="18"/>
  <c r="Y70" i="18"/>
  <c r="T60" i="18"/>
  <c r="K60" i="18"/>
  <c r="Z60" i="18"/>
  <c r="O59" i="18"/>
  <c r="Z63" i="18"/>
  <c r="N59" i="18"/>
  <c r="Z62" i="18"/>
  <c r="Z69" i="18"/>
  <c r="Y59" i="18"/>
  <c r="R59" i="18"/>
  <c r="Z61" i="18"/>
  <c r="Q59" i="18"/>
  <c r="Z59" i="18"/>
  <c r="S59" i="18"/>
  <c r="AA59" i="18"/>
  <c r="V59" i="18"/>
  <c r="Z68" i="18"/>
  <c r="T59" i="18"/>
  <c r="M59" i="18"/>
  <c r="Z64" i="18"/>
  <c r="X59" i="18"/>
  <c r="P59" i="18"/>
  <c r="Z70" i="18"/>
  <c r="U59" i="18"/>
  <c r="L59" i="18"/>
  <c r="W59" i="18"/>
  <c r="Z67" i="18"/>
  <c r="K59" i="18"/>
  <c r="Z66" i="18"/>
  <c r="Z65" i="18"/>
  <c r="AA64" i="18"/>
  <c r="R58" i="18"/>
  <c r="AA63" i="18"/>
  <c r="L58" i="18"/>
  <c r="P58" i="18"/>
  <c r="AA62" i="18"/>
  <c r="W58" i="18"/>
  <c r="Z58" i="18"/>
  <c r="O58" i="18"/>
  <c r="Y58" i="18"/>
  <c r="AA61" i="18"/>
  <c r="K58" i="18"/>
  <c r="AA67" i="18"/>
  <c r="AA66" i="18"/>
  <c r="M58" i="18"/>
  <c r="AA60" i="18"/>
  <c r="X58" i="18"/>
  <c r="AA65" i="18"/>
  <c r="AA69" i="18"/>
  <c r="N58" i="18"/>
  <c r="T58" i="18"/>
  <c r="AA70" i="18"/>
  <c r="AA58" i="18"/>
  <c r="AA68" i="18"/>
  <c r="U58" i="18"/>
  <c r="V58" i="18"/>
  <c r="Q58" i="18"/>
  <c r="S58" i="18"/>
  <c r="AB66" i="18"/>
  <c r="W57" i="18"/>
  <c r="L57" i="18"/>
  <c r="Z57" i="18"/>
  <c r="AB70" i="18"/>
  <c r="AB68" i="18"/>
  <c r="M57" i="18"/>
  <c r="AB65" i="18"/>
  <c r="N57" i="18"/>
  <c r="U57" i="18"/>
  <c r="S57" i="18"/>
  <c r="AC57" i="18"/>
  <c r="Y57" i="18"/>
  <c r="AB64" i="18"/>
  <c r="T57" i="18"/>
  <c r="R57" i="18"/>
  <c r="O57" i="18"/>
  <c r="AB63" i="18"/>
  <c r="P57" i="18"/>
  <c r="V57" i="18"/>
  <c r="AB59" i="18"/>
  <c r="AB69" i="18"/>
  <c r="AB57" i="18"/>
  <c r="AB62" i="18"/>
  <c r="Q57" i="18"/>
  <c r="AA57" i="18"/>
  <c r="K57" i="18"/>
  <c r="AB61" i="18"/>
  <c r="X57" i="18"/>
  <c r="AB58" i="18"/>
  <c r="AB60" i="18"/>
  <c r="AB67" i="18"/>
  <c r="AC61" i="18"/>
  <c r="U56" i="18"/>
  <c r="K56" i="18"/>
  <c r="AC60" i="18"/>
  <c r="Z56" i="18"/>
  <c r="V56" i="18"/>
  <c r="AC65" i="18"/>
  <c r="AA56" i="18"/>
  <c r="AC63" i="18"/>
  <c r="Q56" i="18"/>
  <c r="AC56" i="18"/>
  <c r="AC70" i="18"/>
  <c r="AC59" i="18"/>
  <c r="L56" i="18"/>
  <c r="T56" i="18"/>
  <c r="O56" i="18"/>
  <c r="AC58" i="18"/>
  <c r="X56" i="18"/>
  <c r="R56" i="18"/>
  <c r="AC62" i="18"/>
  <c r="AC69" i="18"/>
  <c r="N56" i="18"/>
  <c r="P56" i="18"/>
  <c r="AC66" i="18"/>
  <c r="AC68" i="18"/>
  <c r="AB56" i="18"/>
  <c r="M56" i="18"/>
  <c r="AC67" i="18"/>
  <c r="Y56" i="18"/>
  <c r="AD56" i="18"/>
  <c r="AC64" i="18"/>
  <c r="S56" i="18"/>
  <c r="W56" i="18"/>
  <c r="AD65" i="18"/>
  <c r="R55" i="18"/>
  <c r="S55" i="18"/>
  <c r="AD59" i="18"/>
  <c r="V55" i="18"/>
  <c r="M55" i="18"/>
  <c r="AD55" i="18"/>
  <c r="AD64" i="18"/>
  <c r="T55" i="18"/>
  <c r="Q55" i="18"/>
  <c r="N55" i="18"/>
  <c r="AD60" i="18"/>
  <c r="L55" i="18"/>
  <c r="AD70" i="18"/>
  <c r="AD67" i="18"/>
  <c r="AD63" i="18"/>
  <c r="K55" i="18"/>
  <c r="W55" i="18"/>
  <c r="AD61" i="18"/>
  <c r="AB55" i="18"/>
  <c r="AA55" i="18"/>
  <c r="AD66" i="18"/>
  <c r="AD62" i="18"/>
  <c r="X55" i="18"/>
  <c r="O55" i="18"/>
  <c r="AC55" i="18"/>
  <c r="AD58" i="18"/>
  <c r="U55" i="18"/>
  <c r="AD69" i="18"/>
  <c r="AD57" i="18"/>
  <c r="P55" i="18"/>
  <c r="AD68" i="18"/>
  <c r="Y55" i="18"/>
  <c r="Z55" i="18"/>
  <c r="W54" i="18"/>
  <c r="S54" i="18"/>
  <c r="K54" i="18"/>
  <c r="AD54" i="18"/>
  <c r="N54" i="18"/>
  <c r="AB54" i="18"/>
  <c r="L54" i="18"/>
  <c r="U54" i="18"/>
  <c r="P54" i="18"/>
  <c r="Y54" i="18"/>
  <c r="V54" i="18"/>
  <c r="Z54" i="18"/>
  <c r="M54" i="18"/>
  <c r="AC54" i="18"/>
  <c r="R54" i="18"/>
  <c r="AA54" i="18"/>
  <c r="T54" i="18"/>
  <c r="X54" i="18"/>
  <c r="O54" i="18"/>
  <c r="Q54" i="18"/>
  <c r="AB53" i="18"/>
  <c r="P53" i="18"/>
  <c r="Q53" i="18"/>
  <c r="AC53" i="18"/>
  <c r="N53" i="18"/>
  <c r="O53" i="18"/>
  <c r="R53" i="18"/>
  <c r="AD53" i="18"/>
  <c r="W53" i="18"/>
  <c r="K53" i="18"/>
  <c r="AA53" i="18"/>
  <c r="T53" i="18"/>
  <c r="U53" i="18"/>
  <c r="Y53" i="18"/>
  <c r="Z53" i="18"/>
  <c r="X53" i="18"/>
  <c r="V53" i="18"/>
  <c r="S53" i="18"/>
  <c r="L53" i="18"/>
  <c r="M53" i="18"/>
  <c r="U52" i="18"/>
  <c r="Q52" i="18"/>
  <c r="AA52" i="18"/>
  <c r="X52" i="18"/>
  <c r="N52" i="18"/>
  <c r="Z52" i="18"/>
  <c r="P52" i="18"/>
  <c r="Y52" i="18"/>
  <c r="K52" i="18"/>
  <c r="AC52" i="18"/>
  <c r="O52" i="18"/>
  <c r="V52" i="18"/>
  <c r="AD52" i="18"/>
  <c r="R52" i="18"/>
  <c r="AB52" i="18"/>
  <c r="W52" i="18"/>
  <c r="S52" i="18"/>
  <c r="T52" i="18"/>
  <c r="L52" i="18"/>
  <c r="M52" i="18"/>
  <c r="AA51" i="18"/>
  <c r="L51" i="18"/>
  <c r="AC51" i="18"/>
  <c r="X51" i="18"/>
  <c r="Y51" i="18"/>
  <c r="K51" i="18"/>
  <c r="M51" i="18"/>
  <c r="R51" i="18"/>
  <c r="P51" i="18"/>
  <c r="AD51" i="18"/>
  <c r="U51" i="18"/>
  <c r="O51" i="18"/>
  <c r="W51" i="18"/>
  <c r="AB51" i="18"/>
  <c r="Z51" i="18"/>
  <c r="V51" i="18"/>
  <c r="S51" i="18"/>
  <c r="Q51" i="18"/>
  <c r="N51" i="18"/>
  <c r="T51" i="18"/>
  <c r="R50" i="18"/>
  <c r="N50" i="18"/>
  <c r="AC50" i="18"/>
  <c r="K50" i="18"/>
  <c r="U50" i="18"/>
  <c r="V50" i="18"/>
  <c r="T50" i="18"/>
  <c r="O50" i="18"/>
  <c r="S50" i="18"/>
  <c r="Y50" i="18"/>
  <c r="X50" i="18"/>
  <c r="M50" i="18"/>
  <c r="L50" i="18"/>
  <c r="W50" i="18"/>
  <c r="Z50" i="18"/>
  <c r="AB50" i="18"/>
  <c r="Q50" i="18"/>
  <c r="AA50" i="18"/>
  <c r="AD50" i="18"/>
  <c r="P50" i="18"/>
  <c r="V49" i="18"/>
  <c r="AA48" i="23"/>
  <c r="AA76" i="23" s="1"/>
  <c r="AD48" i="23"/>
  <c r="AD76" i="23" s="1"/>
  <c r="S48" i="23"/>
  <c r="S76" i="23" s="1"/>
  <c r="T48" i="23"/>
  <c r="T76" i="23" s="1"/>
  <c r="AB48" i="23"/>
  <c r="AB76" i="23" s="1"/>
  <c r="Z48" i="23"/>
  <c r="Z76" i="23" s="1"/>
  <c r="Y48" i="23"/>
  <c r="Y76" i="23" s="1"/>
  <c r="U48" i="23"/>
  <c r="U76" i="23" s="1"/>
  <c r="R48" i="23"/>
  <c r="R76" i="23" s="1"/>
  <c r="AC48" i="23"/>
  <c r="AC76" i="23" s="1"/>
  <c r="X48" i="23"/>
  <c r="X76" i="23" s="1"/>
  <c r="W48" i="23"/>
  <c r="W76" i="23" s="1"/>
  <c r="V48" i="23"/>
  <c r="V76" i="23" s="1"/>
  <c r="K11" i="23"/>
  <c r="L49" i="18"/>
  <c r="U49" i="18"/>
  <c r="AA49" i="18"/>
  <c r="AB49" i="18"/>
  <c r="AC49" i="18"/>
  <c r="Q49" i="18"/>
  <c r="P8" i="11" a="1"/>
  <c r="M8" i="11" a="1"/>
  <c r="I8" i="11" a="1"/>
  <c r="V8" i="11" a="1"/>
  <c r="Y8" i="11" a="1"/>
  <c r="F8" i="11" a="1"/>
  <c r="S8" i="11" a="1"/>
  <c r="U8" i="11" a="1"/>
  <c r="K8" i="11" a="1"/>
  <c r="AA8" i="11" a="1"/>
  <c r="T8" i="11" a="1"/>
  <c r="O8" i="11" a="1"/>
  <c r="G8" i="11" a="1"/>
  <c r="L8" i="11" a="1"/>
  <c r="R8" i="11" a="1"/>
  <c r="W8" i="11" a="1"/>
  <c r="H8" i="11" a="1"/>
  <c r="Q8" i="11" a="1"/>
  <c r="J8" i="11" a="1"/>
  <c r="X8" i="11" a="1"/>
  <c r="N8" i="11" a="1"/>
  <c r="K74" i="18" l="1"/>
  <c r="K74" i="21"/>
  <c r="K73" i="21"/>
  <c r="K74" i="20"/>
  <c r="K73" i="20"/>
  <c r="K74" i="17"/>
  <c r="K73" i="9"/>
  <c r="K72" i="20"/>
  <c r="K72" i="9"/>
  <c r="M8" i="11"/>
  <c r="N8" i="11"/>
  <c r="Q8" i="11"/>
  <c r="U8" i="11"/>
  <c r="X8" i="11"/>
  <c r="W8" i="11"/>
  <c r="K8" i="11"/>
  <c r="T8" i="11"/>
  <c r="P8" i="11"/>
  <c r="R8" i="11"/>
  <c r="O8" i="11"/>
  <c r="Y8" i="11"/>
  <c r="H8" i="11"/>
  <c r="J8" i="11"/>
  <c r="F8" i="11"/>
  <c r="I8" i="11"/>
  <c r="V8" i="11"/>
  <c r="G8" i="11"/>
  <c r="L8" i="11"/>
  <c r="S8" i="11"/>
  <c r="AA8" i="11"/>
  <c r="AG76" i="9"/>
  <c r="AH76" i="15"/>
  <c r="AG76" i="20"/>
  <c r="AH76" i="18"/>
  <c r="AH76" i="9"/>
  <c r="AI76" i="18"/>
  <c r="AG76" i="18"/>
  <c r="AH76" i="20"/>
  <c r="AB75" i="16"/>
  <c r="P75" i="16"/>
  <c r="Z71" i="16"/>
  <c r="N75" i="16"/>
  <c r="Y71" i="16"/>
  <c r="Y73" i="16"/>
  <c r="M74" i="16"/>
  <c r="AH52" i="16"/>
  <c r="W73" i="16"/>
  <c r="AH49" i="13"/>
  <c r="R73" i="16"/>
  <c r="AD73" i="16"/>
  <c r="P74" i="16"/>
  <c r="M72" i="16"/>
  <c r="W71" i="16"/>
  <c r="R72" i="16"/>
  <c r="AD71" i="16"/>
  <c r="P72" i="16"/>
  <c r="AB73" i="16"/>
  <c r="AD71" i="19"/>
  <c r="U72" i="19"/>
  <c r="N75" i="19"/>
  <c r="AA75" i="13"/>
  <c r="AA49" i="21"/>
  <c r="AD71" i="21"/>
  <c r="AB73" i="21"/>
  <c r="Z74" i="21"/>
  <c r="U75" i="21"/>
  <c r="L72" i="21"/>
  <c r="AD74" i="14"/>
  <c r="AJ65" i="21"/>
  <c r="AI58" i="13"/>
  <c r="Q49" i="21"/>
  <c r="AD72" i="21"/>
  <c r="AB74" i="21"/>
  <c r="Y72" i="21"/>
  <c r="W71" i="21"/>
  <c r="U72" i="21"/>
  <c r="R72" i="21"/>
  <c r="P75" i="21"/>
  <c r="N71" i="21"/>
  <c r="K71" i="21"/>
  <c r="AB71" i="19"/>
  <c r="X71" i="19"/>
  <c r="T74" i="19"/>
  <c r="P73" i="19"/>
  <c r="L73" i="19"/>
  <c r="P75" i="14"/>
  <c r="R75" i="13"/>
  <c r="AJ68" i="21"/>
  <c r="AI59" i="13"/>
  <c r="N49" i="21"/>
  <c r="AB49" i="19"/>
  <c r="AF71" i="21"/>
  <c r="AD73" i="21"/>
  <c r="AB75" i="21"/>
  <c r="Y71" i="21"/>
  <c r="W72" i="21"/>
  <c r="T71" i="21"/>
  <c r="R74" i="21"/>
  <c r="P72" i="21"/>
  <c r="M71" i="21"/>
  <c r="L73" i="21"/>
  <c r="AB72" i="19"/>
  <c r="X75" i="19"/>
  <c r="S73" i="19"/>
  <c r="P74" i="19"/>
  <c r="L74" i="19"/>
  <c r="M71" i="14"/>
  <c r="P75" i="13"/>
  <c r="AH58" i="19"/>
  <c r="W74" i="21"/>
  <c r="R49" i="21"/>
  <c r="AE49" i="19"/>
  <c r="AE75" i="19"/>
  <c r="AF72" i="21"/>
  <c r="AD74" i="21"/>
  <c r="AA73" i="21"/>
  <c r="Y73" i="21"/>
  <c r="W75" i="21"/>
  <c r="T72" i="21"/>
  <c r="R73" i="21"/>
  <c r="O75" i="21"/>
  <c r="M72" i="21"/>
  <c r="AB73" i="19"/>
  <c r="X74" i="19"/>
  <c r="S71" i="19"/>
  <c r="O71" i="19"/>
  <c r="L75" i="19"/>
  <c r="AF75" i="19"/>
  <c r="AH59" i="19"/>
  <c r="Y72" i="13"/>
  <c r="AJ56" i="21"/>
  <c r="R71" i="21"/>
  <c r="AD49" i="19"/>
  <c r="AF73" i="21"/>
  <c r="AD75" i="21"/>
  <c r="AA71" i="21"/>
  <c r="Y74" i="21"/>
  <c r="V71" i="21"/>
  <c r="T73" i="21"/>
  <c r="R75" i="21"/>
  <c r="J71" i="21"/>
  <c r="K75" i="21"/>
  <c r="L74" i="21"/>
  <c r="AA71" i="19"/>
  <c r="W71" i="19"/>
  <c r="S72" i="19"/>
  <c r="O75" i="19"/>
  <c r="K71" i="19"/>
  <c r="AH61" i="19"/>
  <c r="N74" i="21"/>
  <c r="AF74" i="21"/>
  <c r="AC71" i="21"/>
  <c r="AA72" i="21"/>
  <c r="Y75" i="21"/>
  <c r="V73" i="21"/>
  <c r="T74" i="21"/>
  <c r="Q71" i="21"/>
  <c r="O72" i="21"/>
  <c r="M73" i="21"/>
  <c r="AE74" i="19"/>
  <c r="AA75" i="19"/>
  <c r="W72" i="19"/>
  <c r="S74" i="19"/>
  <c r="N74" i="19"/>
  <c r="AH71" i="19"/>
  <c r="P74" i="21"/>
  <c r="V49" i="19"/>
  <c r="AF75" i="21"/>
  <c r="AC72" i="21"/>
  <c r="AA74" i="21"/>
  <c r="X71" i="21"/>
  <c r="V75" i="21"/>
  <c r="T75" i="21"/>
  <c r="Q72" i="21"/>
  <c r="O73" i="21"/>
  <c r="M74" i="21"/>
  <c r="Z71" i="19"/>
  <c r="W74" i="19"/>
  <c r="S75" i="19"/>
  <c r="N71" i="19"/>
  <c r="AE72" i="19"/>
  <c r="AH69" i="22"/>
  <c r="AH54" i="22"/>
  <c r="L75" i="22"/>
  <c r="U75" i="22"/>
  <c r="L71" i="22"/>
  <c r="V75" i="22"/>
  <c r="W71" i="22"/>
  <c r="L72" i="22"/>
  <c r="V72" i="22"/>
  <c r="N74" i="22"/>
  <c r="Q71" i="22"/>
  <c r="N71" i="22"/>
  <c r="X73" i="22"/>
  <c r="O75" i="22"/>
  <c r="X72" i="22"/>
  <c r="P73" i="22"/>
  <c r="Z74" i="22"/>
  <c r="AH70" i="22"/>
  <c r="AE74" i="22"/>
  <c r="Q74" i="22"/>
  <c r="Z71" i="22"/>
  <c r="AH67" i="22"/>
  <c r="AA75" i="22"/>
  <c r="AC71" i="22"/>
  <c r="AG49" i="13"/>
  <c r="AI69" i="13"/>
  <c r="AI57" i="13"/>
  <c r="L72" i="13"/>
  <c r="N72" i="13"/>
  <c r="P74" i="13"/>
  <c r="R73" i="13"/>
  <c r="U71" i="13"/>
  <c r="W74" i="13"/>
  <c r="Y71" i="13"/>
  <c r="AB71" i="13"/>
  <c r="AD74" i="13"/>
  <c r="AI55" i="13"/>
  <c r="J71" i="13"/>
  <c r="U74" i="13"/>
  <c r="AB73" i="13"/>
  <c r="AE49" i="13"/>
  <c r="AI66" i="13"/>
  <c r="N74" i="13"/>
  <c r="X75" i="13"/>
  <c r="AE72" i="13"/>
  <c r="J49" i="13"/>
  <c r="AI68" i="13"/>
  <c r="AI56" i="13"/>
  <c r="L71" i="13"/>
  <c r="N75" i="13"/>
  <c r="P73" i="13"/>
  <c r="R71" i="13"/>
  <c r="U75" i="13"/>
  <c r="W72" i="13"/>
  <c r="Z72" i="13"/>
  <c r="AB74" i="13"/>
  <c r="AD71" i="13"/>
  <c r="AI67" i="13"/>
  <c r="K75" i="13"/>
  <c r="P72" i="13"/>
  <c r="S75" i="13"/>
  <c r="W73" i="13"/>
  <c r="Z73" i="13"/>
  <c r="AE71" i="13"/>
  <c r="AI54" i="13"/>
  <c r="P71" i="13"/>
  <c r="S74" i="13"/>
  <c r="U72" i="13"/>
  <c r="Z75" i="13"/>
  <c r="AB72" i="13"/>
  <c r="V73" i="13"/>
  <c r="AI65" i="13"/>
  <c r="AI53" i="13"/>
  <c r="N73" i="13"/>
  <c r="Q72" i="13"/>
  <c r="S71" i="13"/>
  <c r="U73" i="13"/>
  <c r="X71" i="13"/>
  <c r="Z74" i="13"/>
  <c r="AC74" i="13"/>
  <c r="AE75" i="13"/>
  <c r="Y49" i="13"/>
  <c r="AI64" i="13"/>
  <c r="AI52" i="13"/>
  <c r="N71" i="13"/>
  <c r="Q71" i="13"/>
  <c r="S73" i="13"/>
  <c r="V75" i="13"/>
  <c r="X74" i="13"/>
  <c r="Z71" i="13"/>
  <c r="AC75" i="13"/>
  <c r="AE74" i="13"/>
  <c r="AF73" i="13"/>
  <c r="K49" i="13"/>
  <c r="AI75" i="13"/>
  <c r="AI63" i="13"/>
  <c r="AI51" i="13"/>
  <c r="AI50" i="13"/>
  <c r="K71" i="13"/>
  <c r="O75" i="13"/>
  <c r="Q75" i="13"/>
  <c r="S72" i="13"/>
  <c r="V71" i="13"/>
  <c r="X73" i="13"/>
  <c r="AA72" i="13"/>
  <c r="AC73" i="13"/>
  <c r="AE73" i="13"/>
  <c r="AF75" i="13"/>
  <c r="AI74" i="13"/>
  <c r="AI62" i="13"/>
  <c r="M73" i="13"/>
  <c r="O74" i="13"/>
  <c r="Q74" i="13"/>
  <c r="T75" i="13"/>
  <c r="V74" i="13"/>
  <c r="X72" i="13"/>
  <c r="AA73" i="13"/>
  <c r="AC71" i="13"/>
  <c r="AF74" i="13"/>
  <c r="AI73" i="13"/>
  <c r="AI61" i="13"/>
  <c r="M75" i="13"/>
  <c r="O73" i="13"/>
  <c r="Q73" i="13"/>
  <c r="T74" i="13"/>
  <c r="Y75" i="13"/>
  <c r="AA71" i="13"/>
  <c r="AC72" i="13"/>
  <c r="AF72" i="13"/>
  <c r="AB74" i="22"/>
  <c r="Y73" i="13"/>
  <c r="O71" i="13"/>
  <c r="AH55" i="22"/>
  <c r="AI60" i="13"/>
  <c r="S71" i="22"/>
  <c r="Y74" i="13"/>
  <c r="O72" i="13"/>
  <c r="AH58" i="22"/>
  <c r="AI70" i="13"/>
  <c r="S72" i="22"/>
  <c r="W71" i="13"/>
  <c r="M71" i="13"/>
  <c r="AH66" i="22"/>
  <c r="AI71" i="13"/>
  <c r="S75" i="22"/>
  <c r="W75" i="13"/>
  <c r="M72" i="13"/>
  <c r="AH67" i="16"/>
  <c r="L75" i="16"/>
  <c r="N74" i="16"/>
  <c r="P71" i="16"/>
  <c r="S72" i="16"/>
  <c r="U72" i="16"/>
  <c r="W72" i="16"/>
  <c r="Z72" i="16"/>
  <c r="AB72" i="16"/>
  <c r="AF74" i="16"/>
  <c r="L73" i="16"/>
  <c r="Q74" i="16"/>
  <c r="S74" i="16"/>
  <c r="U71" i="16"/>
  <c r="X74" i="16"/>
  <c r="Z74" i="16"/>
  <c r="AC75" i="16"/>
  <c r="AF72" i="16"/>
  <c r="AH72" i="16"/>
  <c r="L72" i="16"/>
  <c r="Q75" i="16"/>
  <c r="V75" i="16"/>
  <c r="AC71" i="16"/>
  <c r="R75" i="16"/>
  <c r="AH74" i="16"/>
  <c r="L74" i="16"/>
  <c r="N73" i="16"/>
  <c r="P73" i="16"/>
  <c r="S71" i="16"/>
  <c r="U75" i="16"/>
  <c r="X75" i="16"/>
  <c r="Z75" i="16"/>
  <c r="AB71" i="16"/>
  <c r="AF73" i="16"/>
  <c r="AH73" i="16"/>
  <c r="N72" i="16"/>
  <c r="AE72" i="16"/>
  <c r="N71" i="16"/>
  <c r="S75" i="16"/>
  <c r="X73" i="16"/>
  <c r="Z73" i="16"/>
  <c r="AF71" i="16"/>
  <c r="Q49" i="16"/>
  <c r="O71" i="16"/>
  <c r="AH70" i="16"/>
  <c r="AE71" i="16"/>
  <c r="AE74" i="16"/>
  <c r="L71" i="16"/>
  <c r="O74" i="16"/>
  <c r="Q71" i="16"/>
  <c r="S73" i="16"/>
  <c r="V74" i="16"/>
  <c r="X71" i="16"/>
  <c r="AA75" i="16"/>
  <c r="AC74" i="16"/>
  <c r="Y49" i="16"/>
  <c r="AH64" i="16"/>
  <c r="M71" i="16"/>
  <c r="O75" i="16"/>
  <c r="Q73" i="16"/>
  <c r="T73" i="16"/>
  <c r="V71" i="16"/>
  <c r="X72" i="16"/>
  <c r="AA74" i="16"/>
  <c r="AC73" i="16"/>
  <c r="Z49" i="16"/>
  <c r="AH62" i="16"/>
  <c r="M73" i="16"/>
  <c r="O73" i="16"/>
  <c r="Q72" i="16"/>
  <c r="T75" i="16"/>
  <c r="V73" i="16"/>
  <c r="Y75" i="16"/>
  <c r="AA71" i="16"/>
  <c r="AC72" i="16"/>
  <c r="V49" i="16"/>
  <c r="AH61" i="16"/>
  <c r="AE73" i="16"/>
  <c r="K71" i="16"/>
  <c r="J71" i="16"/>
  <c r="O72" i="16"/>
  <c r="R74" i="16"/>
  <c r="T74" i="16"/>
  <c r="V72" i="16"/>
  <c r="Y72" i="16"/>
  <c r="AA73" i="16"/>
  <c r="AD75" i="16"/>
  <c r="AH60" i="16"/>
  <c r="M75" i="16"/>
  <c r="T72" i="16"/>
  <c r="W75" i="16"/>
  <c r="Y74" i="16"/>
  <c r="AA72" i="16"/>
  <c r="AH58" i="16"/>
  <c r="AI72" i="13"/>
  <c r="AF75" i="16"/>
  <c r="AE71" i="22"/>
  <c r="AD72" i="16"/>
  <c r="U73" i="16"/>
  <c r="AD72" i="14"/>
  <c r="AF71" i="13"/>
  <c r="V72" i="13"/>
  <c r="M74" i="13"/>
  <c r="AD75" i="13"/>
  <c r="T71" i="13"/>
  <c r="L73" i="13"/>
  <c r="AD74" i="16"/>
  <c r="T71" i="16"/>
  <c r="K75" i="16"/>
  <c r="AD72" i="13"/>
  <c r="T72" i="13"/>
  <c r="L74" i="13"/>
  <c r="AD73" i="13"/>
  <c r="T73" i="13"/>
  <c r="L75" i="13"/>
  <c r="R75" i="14"/>
  <c r="T71" i="14"/>
  <c r="AA71" i="14"/>
  <c r="R73" i="14"/>
  <c r="T72" i="14"/>
  <c r="W75" i="14"/>
  <c r="W72" i="14"/>
  <c r="AH68" i="14"/>
  <c r="Y72" i="14"/>
  <c r="AH56" i="14"/>
  <c r="Y71" i="14"/>
  <c r="M72" i="14"/>
  <c r="AB74" i="16"/>
  <c r="R71" i="16"/>
  <c r="O71" i="14"/>
  <c r="AB75" i="13"/>
  <c r="R74" i="13"/>
  <c r="AI49" i="22"/>
  <c r="AH39" i="15"/>
  <c r="AH39" i="23"/>
  <c r="AD74" i="19"/>
  <c r="AB75" i="19"/>
  <c r="Y73" i="19"/>
  <c r="W73" i="19"/>
  <c r="U74" i="19"/>
  <c r="R71" i="19"/>
  <c r="P72" i="19"/>
  <c r="M72" i="19"/>
  <c r="T72" i="17"/>
  <c r="AF71" i="19"/>
  <c r="AH62" i="19"/>
  <c r="AJ49" i="13"/>
  <c r="AD72" i="19"/>
  <c r="AB74" i="19"/>
  <c r="Y72" i="19"/>
  <c r="W75" i="19"/>
  <c r="T73" i="19"/>
  <c r="R73" i="19"/>
  <c r="P75" i="19"/>
  <c r="M75" i="19"/>
  <c r="T74" i="17"/>
  <c r="AF72" i="19"/>
  <c r="AI49" i="21"/>
  <c r="AH70" i="19"/>
  <c r="AJ64" i="21"/>
  <c r="AH73" i="19"/>
  <c r="AC71" i="19"/>
  <c r="AA72" i="19"/>
  <c r="Y74" i="19"/>
  <c r="V74" i="19"/>
  <c r="T71" i="19"/>
  <c r="Q74" i="19"/>
  <c r="O73" i="19"/>
  <c r="J71" i="19"/>
  <c r="AD74" i="17"/>
  <c r="O75" i="17"/>
  <c r="AH74" i="19"/>
  <c r="AD75" i="19"/>
  <c r="AA73" i="19"/>
  <c r="Y71" i="19"/>
  <c r="V72" i="19"/>
  <c r="T75" i="19"/>
  <c r="R75" i="19"/>
  <c r="O72" i="19"/>
  <c r="M74" i="19"/>
  <c r="K75" i="19"/>
  <c r="AC72" i="19"/>
  <c r="AA74" i="19"/>
  <c r="X72" i="19"/>
  <c r="V71" i="19"/>
  <c r="T72" i="19"/>
  <c r="Q75" i="19"/>
  <c r="O74" i="19"/>
  <c r="M71" i="19"/>
  <c r="AD75" i="17"/>
  <c r="AI49" i="16"/>
  <c r="AE75" i="17"/>
  <c r="AG51" i="17"/>
  <c r="AG66" i="17"/>
  <c r="AG54" i="17"/>
  <c r="AG62" i="17"/>
  <c r="AG71" i="17"/>
  <c r="AH50" i="17"/>
  <c r="AG67" i="17"/>
  <c r="AG65" i="17"/>
  <c r="AG53" i="17"/>
  <c r="AG64" i="17"/>
  <c r="AG52" i="17"/>
  <c r="AG74" i="17"/>
  <c r="AG68" i="17"/>
  <c r="AG75" i="17"/>
  <c r="AG63" i="17"/>
  <c r="AG59" i="17"/>
  <c r="AG73" i="17"/>
  <c r="AG61" i="17"/>
  <c r="AG72" i="17"/>
  <c r="AG60" i="17"/>
  <c r="AG55" i="17"/>
  <c r="AG70" i="17"/>
  <c r="AG58" i="17"/>
  <c r="AG69" i="17"/>
  <c r="AG57" i="17"/>
  <c r="AG50" i="17"/>
  <c r="AG56" i="17"/>
  <c r="AK75" i="21"/>
  <c r="AK74" i="21"/>
  <c r="AK73" i="21"/>
  <c r="AK72" i="21"/>
  <c r="AK71" i="21"/>
  <c r="AK70" i="21"/>
  <c r="AK69" i="21"/>
  <c r="AK68" i="21"/>
  <c r="AK67" i="21"/>
  <c r="AK66" i="21"/>
  <c r="AK65" i="21"/>
  <c r="AK64" i="21"/>
  <c r="AK63" i="21"/>
  <c r="AK62" i="21"/>
  <c r="AK61" i="21"/>
  <c r="AK60" i="21"/>
  <c r="AK59" i="21"/>
  <c r="AK58" i="21"/>
  <c r="AK57" i="21"/>
  <c r="AK56" i="21"/>
  <c r="AK55" i="21"/>
  <c r="AK54" i="21"/>
  <c r="AK53" i="21"/>
  <c r="AK52" i="21"/>
  <c r="AK51" i="21"/>
  <c r="AK50" i="21"/>
  <c r="AE75" i="14"/>
  <c r="AG48" i="14"/>
  <c r="AH48" i="14"/>
  <c r="AI48" i="14"/>
  <c r="AG51" i="14"/>
  <c r="AG69" i="14"/>
  <c r="AG57" i="14"/>
  <c r="AG50" i="14"/>
  <c r="AG68" i="14"/>
  <c r="AG56" i="14"/>
  <c r="AG62" i="14"/>
  <c r="AG71" i="14"/>
  <c r="AG70" i="14"/>
  <c r="AG67" i="14"/>
  <c r="AG55" i="14"/>
  <c r="AG65" i="14"/>
  <c r="AG74" i="14"/>
  <c r="AG66" i="14"/>
  <c r="AG54" i="14"/>
  <c r="AG53" i="14"/>
  <c r="AG64" i="14"/>
  <c r="AG52" i="14"/>
  <c r="AG75" i="14"/>
  <c r="AG63" i="14"/>
  <c r="AG73" i="14"/>
  <c r="AG61" i="14"/>
  <c r="AG72" i="14"/>
  <c r="AG60" i="14"/>
  <c r="AG59" i="14"/>
  <c r="AG58" i="14"/>
  <c r="AJ6" i="15"/>
  <c r="AI74" i="15"/>
  <c r="AI73" i="15"/>
  <c r="AI72" i="15"/>
  <c r="AI71" i="15"/>
  <c r="AI70" i="15"/>
  <c r="AI69" i="15"/>
  <c r="AI68" i="15"/>
  <c r="AI67" i="15"/>
  <c r="AI66" i="15"/>
  <c r="AI65" i="15"/>
  <c r="AI64" i="15"/>
  <c r="AI63" i="15"/>
  <c r="AI62" i="15"/>
  <c r="AI61" i="15"/>
  <c r="AI60" i="15"/>
  <c r="AI59" i="15"/>
  <c r="AI58" i="15"/>
  <c r="AI57" i="15"/>
  <c r="AI56" i="15"/>
  <c r="AI55" i="15"/>
  <c r="AI54" i="15"/>
  <c r="AI53" i="15"/>
  <c r="AI52" i="15"/>
  <c r="AI51" i="15"/>
  <c r="AI50" i="15"/>
  <c r="AI49" i="15"/>
  <c r="AI48" i="15"/>
  <c r="AH59" i="17"/>
  <c r="AH57" i="14"/>
  <c r="AH71" i="17"/>
  <c r="W49" i="22"/>
  <c r="AE48" i="18"/>
  <c r="AE76" i="18" s="1"/>
  <c r="AE39" i="18"/>
  <c r="AC71" i="17"/>
  <c r="AA73" i="17"/>
  <c r="Y75" i="17"/>
  <c r="V72" i="17"/>
  <c r="T73" i="17"/>
  <c r="Q73" i="17"/>
  <c r="O71" i="17"/>
  <c r="J71" i="17"/>
  <c r="AF48" i="15"/>
  <c r="AF76" i="15" s="1"/>
  <c r="AF39" i="15"/>
  <c r="AC75" i="22"/>
  <c r="Z73" i="22"/>
  <c r="X74" i="22"/>
  <c r="U72" i="22"/>
  <c r="S73" i="22"/>
  <c r="Q75" i="22"/>
  <c r="N72" i="22"/>
  <c r="L73" i="22"/>
  <c r="AD75" i="14"/>
  <c r="AA72" i="14"/>
  <c r="Y74" i="14"/>
  <c r="V72" i="14"/>
  <c r="T73" i="14"/>
  <c r="R74" i="14"/>
  <c r="O72" i="14"/>
  <c r="M73" i="14"/>
  <c r="K75" i="14"/>
  <c r="AH56" i="22"/>
  <c r="AH68" i="22"/>
  <c r="AH39" i="18"/>
  <c r="AG39" i="23"/>
  <c r="AJ6" i="20"/>
  <c r="AI75" i="20"/>
  <c r="AI74" i="20"/>
  <c r="AI73" i="20"/>
  <c r="AI72" i="20"/>
  <c r="AI71" i="20"/>
  <c r="AI70" i="20"/>
  <c r="AI69" i="20"/>
  <c r="AI68" i="20"/>
  <c r="AI67" i="20"/>
  <c r="AI66" i="20"/>
  <c r="AI65" i="20"/>
  <c r="AI64" i="20"/>
  <c r="AI63" i="20"/>
  <c r="AI62" i="20"/>
  <c r="AI61" i="20"/>
  <c r="AI60" i="20"/>
  <c r="AI59" i="20"/>
  <c r="AI58" i="20"/>
  <c r="AI57" i="20"/>
  <c r="AI56" i="20"/>
  <c r="AI55" i="20"/>
  <c r="AI54" i="20"/>
  <c r="AI53" i="20"/>
  <c r="AI52" i="20"/>
  <c r="AI51" i="20"/>
  <c r="AI50" i="20"/>
  <c r="AI49" i="20"/>
  <c r="AH60" i="17"/>
  <c r="AH72" i="17"/>
  <c r="AH60" i="19"/>
  <c r="AH72" i="19"/>
  <c r="AH58" i="14"/>
  <c r="AH70" i="14"/>
  <c r="AJ54" i="21"/>
  <c r="AJ66" i="21"/>
  <c r="AH69" i="14"/>
  <c r="AE73" i="14"/>
  <c r="AC72" i="17"/>
  <c r="AA74" i="17"/>
  <c r="X71" i="17"/>
  <c r="V74" i="17"/>
  <c r="T75" i="17"/>
  <c r="Q74" i="17"/>
  <c r="O72" i="17"/>
  <c r="M72" i="17"/>
  <c r="AE71" i="14"/>
  <c r="AB71" i="22"/>
  <c r="Z72" i="22"/>
  <c r="X75" i="22"/>
  <c r="U74" i="22"/>
  <c r="S74" i="22"/>
  <c r="P71" i="22"/>
  <c r="N73" i="22"/>
  <c r="L74" i="22"/>
  <c r="AC71" i="14"/>
  <c r="AA73" i="14"/>
  <c r="Y75" i="14"/>
  <c r="V75" i="14"/>
  <c r="T74" i="14"/>
  <c r="Q71" i="14"/>
  <c r="O73" i="14"/>
  <c r="M74" i="14"/>
  <c r="AE72" i="17"/>
  <c r="AH57" i="22"/>
  <c r="AH61" i="17"/>
  <c r="AH73" i="17"/>
  <c r="AE73" i="19"/>
  <c r="AH48" i="19"/>
  <c r="AI48" i="19"/>
  <c r="AG48" i="19"/>
  <c r="AG51" i="19"/>
  <c r="AG75" i="19"/>
  <c r="AG63" i="19"/>
  <c r="AG56" i="19"/>
  <c r="AG74" i="19"/>
  <c r="AG62" i="19"/>
  <c r="AG71" i="19"/>
  <c r="AG68" i="19"/>
  <c r="AG52" i="19"/>
  <c r="AG73" i="19"/>
  <c r="AG61" i="19"/>
  <c r="AG50" i="19"/>
  <c r="AG72" i="19"/>
  <c r="AG60" i="19"/>
  <c r="AG59" i="19"/>
  <c r="AG53" i="19"/>
  <c r="AG70" i="19"/>
  <c r="AG58" i="19"/>
  <c r="AG69" i="19"/>
  <c r="AG57" i="19"/>
  <c r="AG65" i="19"/>
  <c r="AG67" i="19"/>
  <c r="AG55" i="19"/>
  <c r="AG66" i="19"/>
  <c r="AG54" i="19"/>
  <c r="AG64" i="19"/>
  <c r="AH59" i="14"/>
  <c r="AH71" i="14"/>
  <c r="AJ55" i="21"/>
  <c r="AJ67" i="21"/>
  <c r="AH51" i="16"/>
  <c r="AH63" i="16"/>
  <c r="AH75" i="16"/>
  <c r="AF39" i="23"/>
  <c r="AC73" i="17"/>
  <c r="AA75" i="17"/>
  <c r="X72" i="17"/>
  <c r="V73" i="17"/>
  <c r="S72" i="17"/>
  <c r="Q72" i="17"/>
  <c r="AC73" i="14"/>
  <c r="AA75" i="14"/>
  <c r="X72" i="14"/>
  <c r="V71" i="14"/>
  <c r="T75" i="14"/>
  <c r="Q72" i="14"/>
  <c r="O74" i="14"/>
  <c r="M75" i="14"/>
  <c r="AH62" i="17"/>
  <c r="AH74" i="17"/>
  <c r="AE75" i="22"/>
  <c r="AG48" i="22"/>
  <c r="AH48" i="22"/>
  <c r="AI48" i="22"/>
  <c r="AG64" i="22"/>
  <c r="AG52" i="22"/>
  <c r="AG50" i="22"/>
  <c r="AG72" i="22"/>
  <c r="AG66" i="22"/>
  <c r="AG75" i="22"/>
  <c r="AG63" i="22"/>
  <c r="AH50" i="22"/>
  <c r="AG51" i="22"/>
  <c r="AG74" i="22"/>
  <c r="AG62" i="22"/>
  <c r="AG60" i="22"/>
  <c r="AG65" i="22"/>
  <c r="AG73" i="22"/>
  <c r="AG61" i="22"/>
  <c r="AG57" i="22"/>
  <c r="AG71" i="22"/>
  <c r="AG59" i="22"/>
  <c r="AG70" i="22"/>
  <c r="AG58" i="22"/>
  <c r="AG69" i="22"/>
  <c r="AG53" i="22"/>
  <c r="AG68" i="22"/>
  <c r="AG56" i="22"/>
  <c r="AG67" i="22"/>
  <c r="AG55" i="22"/>
  <c r="AG54" i="22"/>
  <c r="AH60" i="14"/>
  <c r="AH72" i="14"/>
  <c r="AK6" i="13"/>
  <c r="AK48" i="13" s="1"/>
  <c r="AJ75" i="13"/>
  <c r="AJ74" i="13"/>
  <c r="AJ73" i="13"/>
  <c r="AJ72" i="13"/>
  <c r="AJ71" i="13"/>
  <c r="AJ70" i="13"/>
  <c r="AJ69" i="13"/>
  <c r="AJ68" i="13"/>
  <c r="AJ67" i="13"/>
  <c r="AJ66" i="13"/>
  <c r="AJ65" i="13"/>
  <c r="AJ64" i="13"/>
  <c r="AJ63" i="13"/>
  <c r="AJ62" i="13"/>
  <c r="AJ61" i="13"/>
  <c r="AJ60" i="13"/>
  <c r="AJ59" i="13"/>
  <c r="AJ58" i="13"/>
  <c r="AJ57" i="13"/>
  <c r="AJ56" i="13"/>
  <c r="AJ55" i="13"/>
  <c r="AJ54" i="13"/>
  <c r="AJ53" i="13"/>
  <c r="AJ52" i="13"/>
  <c r="AJ51" i="13"/>
  <c r="AJ50" i="13"/>
  <c r="M49" i="17"/>
  <c r="AF71" i="22"/>
  <c r="AC74" i="17"/>
  <c r="Z73" i="17"/>
  <c r="X73" i="17"/>
  <c r="V75" i="17"/>
  <c r="S73" i="17"/>
  <c r="Q71" i="17"/>
  <c r="N71" i="17"/>
  <c r="L71" i="17"/>
  <c r="AF71" i="14"/>
  <c r="AD71" i="22"/>
  <c r="AB72" i="22"/>
  <c r="Z75" i="22"/>
  <c r="W72" i="22"/>
  <c r="U73" i="22"/>
  <c r="R72" i="22"/>
  <c r="P72" i="22"/>
  <c r="N75" i="22"/>
  <c r="K75" i="22"/>
  <c r="AC72" i="14"/>
  <c r="AA74" i="14"/>
  <c r="X73" i="14"/>
  <c r="V73" i="14"/>
  <c r="S72" i="14"/>
  <c r="Q74" i="14"/>
  <c r="O75" i="14"/>
  <c r="L74" i="14"/>
  <c r="AF73" i="19"/>
  <c r="AE71" i="19"/>
  <c r="AH59" i="22"/>
  <c r="AH71" i="22"/>
  <c r="AI39" i="18"/>
  <c r="AH51" i="17"/>
  <c r="AH63" i="17"/>
  <c r="AH75" i="17"/>
  <c r="AH39" i="20"/>
  <c r="AH51" i="19"/>
  <c r="AH63" i="19"/>
  <c r="AH75" i="19"/>
  <c r="AH61" i="14"/>
  <c r="AH73" i="14"/>
  <c r="AJ57" i="21"/>
  <c r="AJ69" i="21"/>
  <c r="AH53" i="16"/>
  <c r="AH65" i="16"/>
  <c r="AG48" i="13"/>
  <c r="AH48" i="13"/>
  <c r="AJ48" i="13"/>
  <c r="AI48" i="13"/>
  <c r="AG52" i="13"/>
  <c r="AG73" i="13"/>
  <c r="AG61" i="13"/>
  <c r="AG51" i="13"/>
  <c r="AG57" i="13"/>
  <c r="AG72" i="13"/>
  <c r="AG60" i="13"/>
  <c r="AG68" i="13"/>
  <c r="AG55" i="13"/>
  <c r="AG62" i="13"/>
  <c r="AG71" i="13"/>
  <c r="AG59" i="13"/>
  <c r="AG56" i="13"/>
  <c r="AG70" i="13"/>
  <c r="AG58" i="13"/>
  <c r="AG69" i="13"/>
  <c r="AG67" i="13"/>
  <c r="AG74" i="13"/>
  <c r="AG66" i="13"/>
  <c r="AG54" i="13"/>
  <c r="AG75" i="13"/>
  <c r="AG63" i="13"/>
  <c r="AG65" i="13"/>
  <c r="AG53" i="13"/>
  <c r="AG64" i="13"/>
  <c r="AH51" i="13"/>
  <c r="AH73" i="13"/>
  <c r="AH61" i="13"/>
  <c r="AH62" i="13"/>
  <c r="AH72" i="13"/>
  <c r="AH60" i="13"/>
  <c r="AH69" i="13"/>
  <c r="AH57" i="13"/>
  <c r="AH71" i="13"/>
  <c r="AH59" i="13"/>
  <c r="AH66" i="13"/>
  <c r="AH74" i="13"/>
  <c r="AH70" i="13"/>
  <c r="AH58" i="13"/>
  <c r="AH54" i="13"/>
  <c r="AH68" i="13"/>
  <c r="AH56" i="13"/>
  <c r="AH67" i="13"/>
  <c r="AH55" i="13"/>
  <c r="AH50" i="13"/>
  <c r="AH65" i="13"/>
  <c r="AH53" i="13"/>
  <c r="AH64" i="13"/>
  <c r="AH52" i="13"/>
  <c r="AH75" i="13"/>
  <c r="AH63" i="13"/>
  <c r="AG50" i="13"/>
  <c r="P49" i="17"/>
  <c r="AF72" i="22"/>
  <c r="AC75" i="17"/>
  <c r="Z74" i="17"/>
  <c r="X74" i="17"/>
  <c r="U73" i="17"/>
  <c r="S71" i="17"/>
  <c r="Q75" i="17"/>
  <c r="N72" i="17"/>
  <c r="L72" i="17"/>
  <c r="AF72" i="14"/>
  <c r="AD72" i="22"/>
  <c r="AB73" i="22"/>
  <c r="Y72" i="22"/>
  <c r="W73" i="22"/>
  <c r="U71" i="22"/>
  <c r="R73" i="22"/>
  <c r="P74" i="22"/>
  <c r="J71" i="22"/>
  <c r="K71" i="22"/>
  <c r="AC74" i="14"/>
  <c r="Z75" i="14"/>
  <c r="X75" i="14"/>
  <c r="V74" i="14"/>
  <c r="S73" i="14"/>
  <c r="Q73" i="14"/>
  <c r="N72" i="14"/>
  <c r="L71" i="14"/>
  <c r="AF74" i="19"/>
  <c r="AE73" i="22"/>
  <c r="AH60" i="22"/>
  <c r="AH72" i="22"/>
  <c r="AG39" i="18"/>
  <c r="AK49" i="21"/>
  <c r="AH52" i="17"/>
  <c r="AH64" i="17"/>
  <c r="AJ6" i="17"/>
  <c r="AI75" i="17"/>
  <c r="AI74" i="17"/>
  <c r="AI73" i="17"/>
  <c r="AI72" i="17"/>
  <c r="AI71" i="17"/>
  <c r="AI70" i="17"/>
  <c r="AI69" i="17"/>
  <c r="AI68" i="17"/>
  <c r="AI67" i="17"/>
  <c r="AI66" i="17"/>
  <c r="AI65" i="17"/>
  <c r="AI64" i="17"/>
  <c r="AI63" i="17"/>
  <c r="AI62" i="17"/>
  <c r="AI61" i="17"/>
  <c r="AI60" i="17"/>
  <c r="AI59" i="17"/>
  <c r="AI58" i="17"/>
  <c r="AI57" i="17"/>
  <c r="AI56" i="17"/>
  <c r="AI55" i="17"/>
  <c r="AI54" i="17"/>
  <c r="AI53" i="17"/>
  <c r="AI52" i="17"/>
  <c r="AI51" i="17"/>
  <c r="AI50" i="17"/>
  <c r="AH52" i="19"/>
  <c r="AH64" i="19"/>
  <c r="AJ6" i="19"/>
  <c r="AJ48" i="19" s="1"/>
  <c r="AI75" i="19"/>
  <c r="AI74" i="19"/>
  <c r="AI73" i="19"/>
  <c r="AI72" i="19"/>
  <c r="AI71" i="19"/>
  <c r="AI70" i="19"/>
  <c r="AI69" i="19"/>
  <c r="AI68" i="19"/>
  <c r="AI67" i="19"/>
  <c r="AI66" i="19"/>
  <c r="AI65" i="19"/>
  <c r="AI64" i="19"/>
  <c r="AI63" i="19"/>
  <c r="AI62" i="19"/>
  <c r="AI61" i="19"/>
  <c r="AI60" i="19"/>
  <c r="AI59" i="19"/>
  <c r="AI58" i="19"/>
  <c r="AI57" i="19"/>
  <c r="AI56" i="19"/>
  <c r="AI55" i="19"/>
  <c r="AI54" i="19"/>
  <c r="AI53" i="19"/>
  <c r="AI52" i="19"/>
  <c r="AI51" i="19"/>
  <c r="AI50" i="19"/>
  <c r="AJ6" i="9"/>
  <c r="AI75" i="9"/>
  <c r="AI74" i="9"/>
  <c r="AI73" i="9"/>
  <c r="AI72" i="9"/>
  <c r="AI71" i="9"/>
  <c r="AI70" i="9"/>
  <c r="AI69" i="9"/>
  <c r="AI68" i="9"/>
  <c r="AI67" i="9"/>
  <c r="AI66" i="9"/>
  <c r="AI65" i="9"/>
  <c r="AI64" i="9"/>
  <c r="AI63" i="9"/>
  <c r="AI62" i="9"/>
  <c r="AI61" i="9"/>
  <c r="AI60" i="9"/>
  <c r="AI59" i="9"/>
  <c r="AI58" i="9"/>
  <c r="AI57" i="9"/>
  <c r="AI56" i="9"/>
  <c r="AI55" i="9"/>
  <c r="AI54" i="9"/>
  <c r="AI53" i="9"/>
  <c r="AI52" i="9"/>
  <c r="AI51" i="9"/>
  <c r="AI50" i="9"/>
  <c r="AI49" i="9"/>
  <c r="AH62" i="14"/>
  <c r="AH74" i="14"/>
  <c r="AH49" i="16"/>
  <c r="AJ58" i="21"/>
  <c r="AJ70" i="21"/>
  <c r="AH54" i="16"/>
  <c r="AH66" i="16"/>
  <c r="L74" i="17"/>
  <c r="AF48" i="20"/>
  <c r="AF76" i="20" s="1"/>
  <c r="AF39" i="20"/>
  <c r="AE74" i="14"/>
  <c r="AF73" i="22"/>
  <c r="AB71" i="17"/>
  <c r="Z71" i="17"/>
  <c r="X75" i="17"/>
  <c r="U71" i="17"/>
  <c r="S74" i="17"/>
  <c r="P72" i="17"/>
  <c r="N73" i="17"/>
  <c r="L73" i="17"/>
  <c r="AF73" i="14"/>
  <c r="AD73" i="22"/>
  <c r="AB75" i="22"/>
  <c r="Y73" i="22"/>
  <c r="W74" i="22"/>
  <c r="T71" i="22"/>
  <c r="R71" i="22"/>
  <c r="P75" i="22"/>
  <c r="M71" i="22"/>
  <c r="AC75" i="14"/>
  <c r="Z72" i="14"/>
  <c r="X71" i="14"/>
  <c r="U75" i="14"/>
  <c r="S74" i="14"/>
  <c r="Q75" i="14"/>
  <c r="N73" i="14"/>
  <c r="L75" i="14"/>
  <c r="AE71" i="17"/>
  <c r="AH61" i="22"/>
  <c r="AH73" i="22"/>
  <c r="AH53" i="17"/>
  <c r="AH65" i="17"/>
  <c r="AH53" i="19"/>
  <c r="AH65" i="19"/>
  <c r="AH49" i="17"/>
  <c r="AH51" i="14"/>
  <c r="AH63" i="14"/>
  <c r="AH75" i="14"/>
  <c r="AG49" i="16"/>
  <c r="AJ59" i="21"/>
  <c r="AH55" i="16"/>
  <c r="AG49" i="14"/>
  <c r="AF48" i="18"/>
  <c r="AF76" i="18" s="1"/>
  <c r="AF39" i="18"/>
  <c r="AE48" i="20"/>
  <c r="AE76" i="20" s="1"/>
  <c r="AE39" i="20"/>
  <c r="AE72" i="22"/>
  <c r="AE72" i="14"/>
  <c r="AF74" i="22"/>
  <c r="AB72" i="17"/>
  <c r="Z72" i="17"/>
  <c r="W71" i="17"/>
  <c r="U72" i="17"/>
  <c r="S75" i="17"/>
  <c r="P71" i="17"/>
  <c r="N74" i="17"/>
  <c r="L75" i="17"/>
  <c r="AF74" i="14"/>
  <c r="AD74" i="22"/>
  <c r="AA71" i="22"/>
  <c r="Y74" i="22"/>
  <c r="W75" i="22"/>
  <c r="T73" i="22"/>
  <c r="R74" i="22"/>
  <c r="O71" i="22"/>
  <c r="M74" i="22"/>
  <c r="AB71" i="14"/>
  <c r="Z73" i="14"/>
  <c r="X74" i="14"/>
  <c r="U72" i="14"/>
  <c r="S71" i="14"/>
  <c r="P72" i="14"/>
  <c r="N75" i="14"/>
  <c r="L72" i="14"/>
  <c r="AE73" i="17"/>
  <c r="AF71" i="17"/>
  <c r="AH62" i="22"/>
  <c r="AH74" i="22"/>
  <c r="AK6" i="18"/>
  <c r="AJ75" i="18"/>
  <c r="AJ74" i="18"/>
  <c r="AJ73" i="18"/>
  <c r="AJ72" i="18"/>
  <c r="AJ71" i="18"/>
  <c r="AJ70" i="18"/>
  <c r="AJ69" i="18"/>
  <c r="AJ68" i="18"/>
  <c r="AJ67" i="18"/>
  <c r="AJ66" i="18"/>
  <c r="AJ65" i="18"/>
  <c r="AJ64" i="18"/>
  <c r="AJ63" i="18"/>
  <c r="AJ62" i="18"/>
  <c r="AJ61" i="18"/>
  <c r="AJ60" i="18"/>
  <c r="AJ59" i="18"/>
  <c r="AJ58" i="18"/>
  <c r="AJ57" i="18"/>
  <c r="AJ56" i="18"/>
  <c r="AJ55" i="18"/>
  <c r="AJ54" i="18"/>
  <c r="AJ53" i="18"/>
  <c r="AJ52" i="18"/>
  <c r="AJ51" i="18"/>
  <c r="AJ50" i="18"/>
  <c r="AJ49" i="18"/>
  <c r="AG48" i="21"/>
  <c r="AH48" i="21"/>
  <c r="AI48" i="21"/>
  <c r="AJ48" i="21"/>
  <c r="AK48" i="21"/>
  <c r="AG64" i="21"/>
  <c r="AG75" i="21"/>
  <c r="AG70" i="21"/>
  <c r="AG69" i="21"/>
  <c r="AG63" i="21"/>
  <c r="AG74" i="21"/>
  <c r="AG62" i="21"/>
  <c r="AG61" i="21"/>
  <c r="AG71" i="21"/>
  <c r="AG57" i="21"/>
  <c r="AG52" i="21"/>
  <c r="AG73" i="21"/>
  <c r="AG59" i="21"/>
  <c r="AG58" i="21"/>
  <c r="AH52" i="21"/>
  <c r="AG66" i="21"/>
  <c r="AG65" i="21"/>
  <c r="AG72" i="21"/>
  <c r="AG60" i="21"/>
  <c r="AG54" i="21"/>
  <c r="AG68" i="21"/>
  <c r="AG56" i="21"/>
  <c r="AG67" i="21"/>
  <c r="AG55" i="21"/>
  <c r="AG53" i="21"/>
  <c r="AH67" i="21"/>
  <c r="AH55" i="21"/>
  <c r="AH62" i="21"/>
  <c r="AH68" i="21"/>
  <c r="AH66" i="21"/>
  <c r="AH54" i="21"/>
  <c r="AH75" i="21"/>
  <c r="AH73" i="21"/>
  <c r="AH65" i="21"/>
  <c r="AH53" i="21"/>
  <c r="AH63" i="21"/>
  <c r="AH64" i="21"/>
  <c r="AH74" i="21"/>
  <c r="AH61" i="21"/>
  <c r="AG51" i="21"/>
  <c r="AH51" i="21"/>
  <c r="AH72" i="21"/>
  <c r="AH60" i="21"/>
  <c r="AH56" i="21"/>
  <c r="AH71" i="21"/>
  <c r="AH59" i="21"/>
  <c r="AH70" i="21"/>
  <c r="AH58" i="21"/>
  <c r="AH69" i="21"/>
  <c r="AH57" i="21"/>
  <c r="AI70" i="21"/>
  <c r="AI58" i="21"/>
  <c r="AI75" i="21"/>
  <c r="AI60" i="21"/>
  <c r="AI51" i="21"/>
  <c r="AI69" i="21"/>
  <c r="AI57" i="21"/>
  <c r="AI66" i="21"/>
  <c r="AI59" i="21"/>
  <c r="AI68" i="21"/>
  <c r="AI56" i="21"/>
  <c r="AI71" i="21"/>
  <c r="AI67" i="21"/>
  <c r="AI55" i="21"/>
  <c r="AI54" i="21"/>
  <c r="AI63" i="21"/>
  <c r="AH50" i="21"/>
  <c r="AI72" i="21"/>
  <c r="AI65" i="21"/>
  <c r="AI53" i="21"/>
  <c r="AI64" i="21"/>
  <c r="AI52" i="21"/>
  <c r="AG50" i="21"/>
  <c r="AI74" i="21"/>
  <c r="AI62" i="21"/>
  <c r="AI50" i="21"/>
  <c r="AI73" i="21"/>
  <c r="AI61" i="21"/>
  <c r="AJ50" i="21"/>
  <c r="AH54" i="17"/>
  <c r="AH66" i="17"/>
  <c r="AI48" i="20"/>
  <c r="AH54" i="19"/>
  <c r="AH66" i="19"/>
  <c r="AI49" i="17"/>
  <c r="AH52" i="14"/>
  <c r="AH64" i="14"/>
  <c r="AJ6" i="14"/>
  <c r="AI75" i="14"/>
  <c r="AI74" i="14"/>
  <c r="AI73" i="14"/>
  <c r="AI72" i="14"/>
  <c r="AI71" i="14"/>
  <c r="AI70" i="14"/>
  <c r="AI69" i="14"/>
  <c r="AI68" i="14"/>
  <c r="AI67" i="14"/>
  <c r="AI66" i="14"/>
  <c r="AI65" i="14"/>
  <c r="AI64" i="14"/>
  <c r="AI63" i="14"/>
  <c r="AI62" i="14"/>
  <c r="AI61" i="14"/>
  <c r="AI60" i="14"/>
  <c r="AI59" i="14"/>
  <c r="AI58" i="14"/>
  <c r="AI57" i="14"/>
  <c r="AI56" i="14"/>
  <c r="AI55" i="14"/>
  <c r="AI54" i="14"/>
  <c r="AI53" i="14"/>
  <c r="AI52" i="14"/>
  <c r="AI51" i="14"/>
  <c r="AI50" i="14"/>
  <c r="AE75" i="16"/>
  <c r="AG48" i="16"/>
  <c r="AI48" i="16"/>
  <c r="AH48" i="16"/>
  <c r="AG72" i="16"/>
  <c r="AG60" i="16"/>
  <c r="AG56" i="16"/>
  <c r="AG62" i="16"/>
  <c r="AG71" i="16"/>
  <c r="AG59" i="16"/>
  <c r="AG70" i="16"/>
  <c r="AG58" i="16"/>
  <c r="AG53" i="16"/>
  <c r="AG50" i="16"/>
  <c r="AG69" i="16"/>
  <c r="AG57" i="16"/>
  <c r="AG68" i="16"/>
  <c r="AG74" i="16"/>
  <c r="AG67" i="16"/>
  <c r="AG55" i="16"/>
  <c r="AG66" i="16"/>
  <c r="AG54" i="16"/>
  <c r="AG51" i="16"/>
  <c r="AG65" i="16"/>
  <c r="AG61" i="16"/>
  <c r="AG64" i="16"/>
  <c r="AG52" i="16"/>
  <c r="AH50" i="16"/>
  <c r="AG75" i="16"/>
  <c r="AG63" i="16"/>
  <c r="AG73" i="16"/>
  <c r="AJ60" i="21"/>
  <c r="AJ72" i="21"/>
  <c r="AH56" i="16"/>
  <c r="AH68" i="16"/>
  <c r="AI49" i="14"/>
  <c r="AI48" i="9"/>
  <c r="AJ6" i="23"/>
  <c r="O73" i="17"/>
  <c r="AD49" i="14"/>
  <c r="AF76" i="9"/>
  <c r="AF39" i="9"/>
  <c r="AF75" i="22"/>
  <c r="AD71" i="17"/>
  <c r="AB73" i="17"/>
  <c r="Z75" i="17"/>
  <c r="W72" i="17"/>
  <c r="U74" i="17"/>
  <c r="R72" i="17"/>
  <c r="P75" i="17"/>
  <c r="N75" i="17"/>
  <c r="K71" i="17"/>
  <c r="AF75" i="14"/>
  <c r="AD75" i="22"/>
  <c r="AA72" i="22"/>
  <c r="Y71" i="22"/>
  <c r="V71" i="22"/>
  <c r="T75" i="22"/>
  <c r="R75" i="22"/>
  <c r="O72" i="22"/>
  <c r="M75" i="22"/>
  <c r="AB72" i="14"/>
  <c r="Z71" i="14"/>
  <c r="W71" i="14"/>
  <c r="U73" i="14"/>
  <c r="S75" i="14"/>
  <c r="P73" i="14"/>
  <c r="N71" i="14"/>
  <c r="L73" i="14"/>
  <c r="AF72" i="17"/>
  <c r="AH51" i="22"/>
  <c r="AH63" i="22"/>
  <c r="AH75" i="22"/>
  <c r="AH55" i="17"/>
  <c r="AH67" i="17"/>
  <c r="AG39" i="20"/>
  <c r="AH55" i="19"/>
  <c r="AH67" i="19"/>
  <c r="AG49" i="17"/>
  <c r="AH53" i="14"/>
  <c r="AH65" i="14"/>
  <c r="AJ61" i="21"/>
  <c r="AJ73" i="21"/>
  <c r="AH57" i="16"/>
  <c r="AH69" i="16"/>
  <c r="AH49" i="14"/>
  <c r="AH39" i="9"/>
  <c r="AH50" i="14"/>
  <c r="AJ6" i="16"/>
  <c r="AJ48" i="16" s="1"/>
  <c r="AI75" i="16"/>
  <c r="AI74" i="16"/>
  <c r="AI73" i="16"/>
  <c r="AI72" i="16"/>
  <c r="AI71" i="16"/>
  <c r="AI70" i="16"/>
  <c r="AI69" i="16"/>
  <c r="AI68" i="16"/>
  <c r="AI67" i="16"/>
  <c r="AI66" i="16"/>
  <c r="AI65" i="16"/>
  <c r="AI64" i="16"/>
  <c r="AI63" i="16"/>
  <c r="AI62" i="16"/>
  <c r="AI61" i="16"/>
  <c r="AI60" i="16"/>
  <c r="AI59" i="16"/>
  <c r="AI58" i="16"/>
  <c r="AI57" i="16"/>
  <c r="AI56" i="16"/>
  <c r="AI55" i="16"/>
  <c r="AI54" i="16"/>
  <c r="AI53" i="16"/>
  <c r="AI52" i="16"/>
  <c r="AI51" i="16"/>
  <c r="AI50" i="16"/>
  <c r="AE76" i="9"/>
  <c r="AE39" i="9"/>
  <c r="AD72" i="17"/>
  <c r="AB74" i="17"/>
  <c r="Y73" i="17"/>
  <c r="W73" i="17"/>
  <c r="U75" i="17"/>
  <c r="R71" i="17"/>
  <c r="P73" i="17"/>
  <c r="M74" i="17"/>
  <c r="AC72" i="22"/>
  <c r="AA73" i="22"/>
  <c r="Y75" i="22"/>
  <c r="V73" i="22"/>
  <c r="T72" i="22"/>
  <c r="Q72" i="22"/>
  <c r="O73" i="22"/>
  <c r="M72" i="22"/>
  <c r="AD73" i="14"/>
  <c r="AB74" i="14"/>
  <c r="Z74" i="14"/>
  <c r="W73" i="14"/>
  <c r="U71" i="14"/>
  <c r="R71" i="14"/>
  <c r="P71" i="14"/>
  <c r="N74" i="14"/>
  <c r="K71" i="14"/>
  <c r="AF73" i="17"/>
  <c r="AH52" i="22"/>
  <c r="AH64" i="22"/>
  <c r="AJ6" i="22"/>
  <c r="AJ48" i="22" s="1"/>
  <c r="AI75" i="22"/>
  <c r="AI74" i="22"/>
  <c r="AI73" i="22"/>
  <c r="AI72" i="22"/>
  <c r="AI71" i="22"/>
  <c r="AI70" i="22"/>
  <c r="AI69" i="22"/>
  <c r="AI68" i="22"/>
  <c r="AI67" i="22"/>
  <c r="AI66" i="22"/>
  <c r="AI65" i="22"/>
  <c r="AI64" i="22"/>
  <c r="AI63" i="22"/>
  <c r="AI62" i="22"/>
  <c r="AI61" i="22"/>
  <c r="AI60" i="22"/>
  <c r="AI59" i="22"/>
  <c r="AI58" i="22"/>
  <c r="AI57" i="22"/>
  <c r="AI56" i="22"/>
  <c r="AI55" i="22"/>
  <c r="AI54" i="22"/>
  <c r="AI53" i="22"/>
  <c r="AI52" i="22"/>
  <c r="AI51" i="22"/>
  <c r="AI50" i="22"/>
  <c r="AH56" i="17"/>
  <c r="AH68" i="17"/>
  <c r="AH56" i="19"/>
  <c r="AH68" i="19"/>
  <c r="AH54" i="14"/>
  <c r="AH66" i="14"/>
  <c r="AJ62" i="21"/>
  <c r="AJ74" i="21"/>
  <c r="AG39" i="9"/>
  <c r="AH50" i="19"/>
  <c r="AE39" i="23"/>
  <c r="AD73" i="17"/>
  <c r="AB75" i="17"/>
  <c r="Y71" i="17"/>
  <c r="W74" i="17"/>
  <c r="T71" i="17"/>
  <c r="R73" i="17"/>
  <c r="P74" i="17"/>
  <c r="M75" i="17"/>
  <c r="AC73" i="22"/>
  <c r="AA74" i="22"/>
  <c r="X71" i="22"/>
  <c r="V74" i="22"/>
  <c r="T74" i="22"/>
  <c r="Q73" i="22"/>
  <c r="O74" i="22"/>
  <c r="M73" i="22"/>
  <c r="AD71" i="14"/>
  <c r="AB73" i="14"/>
  <c r="Y73" i="14"/>
  <c r="W74" i="14"/>
  <c r="U74" i="14"/>
  <c r="R72" i="14"/>
  <c r="P74" i="14"/>
  <c r="AF74" i="17"/>
  <c r="AH53" i="22"/>
  <c r="AH65" i="22"/>
  <c r="AH57" i="17"/>
  <c r="AH69" i="17"/>
  <c r="AH49" i="22"/>
  <c r="AH57" i="19"/>
  <c r="AH69" i="19"/>
  <c r="AH55" i="14"/>
  <c r="AH67" i="14"/>
  <c r="AJ51" i="21"/>
  <c r="AJ63" i="21"/>
  <c r="AJ75" i="21"/>
  <c r="AH59" i="16"/>
  <c r="AH71" i="16"/>
  <c r="J49" i="9"/>
  <c r="AB49" i="17"/>
  <c r="Z49" i="13"/>
  <c r="Q49" i="13"/>
  <c r="M49" i="13"/>
  <c r="N49" i="13"/>
  <c r="S49" i="21"/>
  <c r="O49" i="13"/>
  <c r="AA49" i="16"/>
  <c r="W49" i="17"/>
  <c r="R49" i="16"/>
  <c r="AF49" i="13"/>
  <c r="AA49" i="17"/>
  <c r="AD49" i="21"/>
  <c r="AE49" i="21"/>
  <c r="P49" i="13"/>
  <c r="U49" i="13"/>
  <c r="Z49" i="21"/>
  <c r="T49" i="17"/>
  <c r="L49" i="13"/>
  <c r="S49" i="13"/>
  <c r="AF49" i="17"/>
  <c r="Y49" i="21"/>
  <c r="AC49" i="17"/>
  <c r="X49" i="13"/>
  <c r="T49" i="13"/>
  <c r="O39" i="9"/>
  <c r="V49" i="17"/>
  <c r="V49" i="13"/>
  <c r="AD49" i="13"/>
  <c r="AC76" i="9"/>
  <c r="AC39" i="9"/>
  <c r="AD76" i="9"/>
  <c r="AD39" i="9"/>
  <c r="J50" i="9"/>
  <c r="J39" i="9"/>
  <c r="L49" i="9"/>
  <c r="V39" i="20"/>
  <c r="V48" i="20"/>
  <c r="V76" i="20" s="1"/>
  <c r="J62" i="20"/>
  <c r="O39" i="20"/>
  <c r="O48" i="20"/>
  <c r="O76" i="20" s="1"/>
  <c r="J59" i="20"/>
  <c r="K76" i="15"/>
  <c r="K49" i="22"/>
  <c r="AE55" i="22"/>
  <c r="AE62" i="22"/>
  <c r="AE54" i="22"/>
  <c r="AE61" i="22"/>
  <c r="AE57" i="22"/>
  <c r="AE56" i="22"/>
  <c r="AE66" i="22"/>
  <c r="AE60" i="22"/>
  <c r="AE59" i="22"/>
  <c r="AE70" i="22"/>
  <c r="AE58" i="22"/>
  <c r="AE69" i="22"/>
  <c r="AE68" i="22"/>
  <c r="AE65" i="22"/>
  <c r="AE64" i="22"/>
  <c r="AE67" i="22"/>
  <c r="AE63" i="22"/>
  <c r="AF66" i="22"/>
  <c r="AF54" i="22"/>
  <c r="AF60" i="22"/>
  <c r="AF68" i="22"/>
  <c r="AF65" i="22"/>
  <c r="AF62" i="22"/>
  <c r="AF56" i="22"/>
  <c r="AE53" i="22"/>
  <c r="AF64" i="22"/>
  <c r="AF53" i="22"/>
  <c r="AF63" i="22"/>
  <c r="AF67" i="22"/>
  <c r="AF59" i="22"/>
  <c r="AF55" i="22"/>
  <c r="AF61" i="22"/>
  <c r="AF70" i="22"/>
  <c r="AF58" i="22"/>
  <c r="AF69" i="22"/>
  <c r="AF57" i="22"/>
  <c r="AE52" i="22"/>
  <c r="AF52" i="22"/>
  <c r="L69" i="22"/>
  <c r="N68" i="22"/>
  <c r="N64" i="22"/>
  <c r="R69" i="22"/>
  <c r="M63" i="22"/>
  <c r="S69" i="22"/>
  <c r="T64" i="22"/>
  <c r="U61" i="22"/>
  <c r="P60" i="22"/>
  <c r="U67" i="22"/>
  <c r="V67" i="22"/>
  <c r="V69" i="22"/>
  <c r="W68" i="22"/>
  <c r="W62" i="22"/>
  <c r="N57" i="22"/>
  <c r="X69" i="22"/>
  <c r="O57" i="22"/>
  <c r="Y60" i="22"/>
  <c r="Y59" i="22"/>
  <c r="Z59" i="22"/>
  <c r="X55" i="22"/>
  <c r="V55" i="22"/>
  <c r="AA62" i="22"/>
  <c r="T54" i="22"/>
  <c r="AB62" i="22"/>
  <c r="AB57" i="22"/>
  <c r="T52" i="22"/>
  <c r="AC53" i="22"/>
  <c r="AC64" i="22"/>
  <c r="AD51" i="22"/>
  <c r="AD67" i="22"/>
  <c r="P51" i="22"/>
  <c r="Y51" i="22"/>
  <c r="R50" i="22"/>
  <c r="M66" i="22"/>
  <c r="L65" i="22"/>
  <c r="Q69" i="22"/>
  <c r="N63" i="22"/>
  <c r="R70" i="22"/>
  <c r="P62" i="22"/>
  <c r="P61" i="22"/>
  <c r="M61" i="22"/>
  <c r="R60" i="22"/>
  <c r="U60" i="22"/>
  <c r="V63" i="22"/>
  <c r="W64" i="22"/>
  <c r="Q58" i="22"/>
  <c r="Q57" i="22"/>
  <c r="V57" i="22"/>
  <c r="X70" i="22"/>
  <c r="L56" i="22"/>
  <c r="Y55" i="22"/>
  <c r="Z68" i="22"/>
  <c r="S54" i="22"/>
  <c r="AA70" i="22"/>
  <c r="AA57" i="22"/>
  <c r="P53" i="22"/>
  <c r="Y53" i="22"/>
  <c r="AB67" i="22"/>
  <c r="AC54" i="22"/>
  <c r="U52" i="22"/>
  <c r="W52" i="22"/>
  <c r="AD56" i="22"/>
  <c r="AD55" i="22"/>
  <c r="AD70" i="22"/>
  <c r="Q51" i="22"/>
  <c r="V50" i="22"/>
  <c r="O66" i="22"/>
  <c r="N67" i="22"/>
  <c r="K69" i="22"/>
  <c r="O67" i="22"/>
  <c r="Q70" i="22"/>
  <c r="R65" i="22"/>
  <c r="R67" i="22"/>
  <c r="S63" i="22"/>
  <c r="K61" i="22"/>
  <c r="S61" i="22"/>
  <c r="U63" i="22"/>
  <c r="U68" i="22"/>
  <c r="V70" i="22"/>
  <c r="V64" i="22"/>
  <c r="M58" i="22"/>
  <c r="O58" i="22"/>
  <c r="X65" i="22"/>
  <c r="T57" i="22"/>
  <c r="K57" i="22"/>
  <c r="Y65" i="22"/>
  <c r="Y62" i="22"/>
  <c r="K55" i="22"/>
  <c r="Z57" i="22"/>
  <c r="Z66" i="22"/>
  <c r="P54" i="22"/>
  <c r="AA67" i="22"/>
  <c r="AA56" i="22"/>
  <c r="L53" i="22"/>
  <c r="AB69" i="22"/>
  <c r="AB55" i="22"/>
  <c r="O52" i="22"/>
  <c r="Y52" i="22"/>
  <c r="AC63" i="22"/>
  <c r="AD53" i="22"/>
  <c r="W51" i="22"/>
  <c r="T51" i="22"/>
  <c r="U51" i="22"/>
  <c r="X50" i="22"/>
  <c r="L70" i="22"/>
  <c r="N66" i="22"/>
  <c r="K68" i="22"/>
  <c r="P65" i="22"/>
  <c r="P70" i="22"/>
  <c r="K64" i="22"/>
  <c r="M62" i="22"/>
  <c r="S67" i="22"/>
  <c r="L61" i="22"/>
  <c r="U69" i="22"/>
  <c r="T60" i="22"/>
  <c r="P59" i="22"/>
  <c r="S59" i="22"/>
  <c r="X58" i="22"/>
  <c r="W61" i="22"/>
  <c r="R57" i="22"/>
  <c r="X63" i="22"/>
  <c r="Y67" i="22"/>
  <c r="V56" i="22"/>
  <c r="M56" i="22"/>
  <c r="Z64" i="22"/>
  <c r="U55" i="22"/>
  <c r="R55" i="22"/>
  <c r="U54" i="22"/>
  <c r="X54" i="22"/>
  <c r="N54" i="22"/>
  <c r="W53" i="22"/>
  <c r="O53" i="22"/>
  <c r="N53" i="22"/>
  <c r="Z52" i="22"/>
  <c r="AC56" i="22"/>
  <c r="V51" i="22"/>
  <c r="AD65" i="22"/>
  <c r="AD68" i="22"/>
  <c r="M50" i="22"/>
  <c r="S50" i="22"/>
  <c r="O70" i="22"/>
  <c r="P69" i="22"/>
  <c r="Q65" i="22"/>
  <c r="K65" i="22"/>
  <c r="L63" i="22"/>
  <c r="O62" i="22"/>
  <c r="S62" i="22"/>
  <c r="T68" i="22"/>
  <c r="T70" i="22"/>
  <c r="U70" i="22"/>
  <c r="N59" i="22"/>
  <c r="V66" i="22"/>
  <c r="W63" i="22"/>
  <c r="S58" i="22"/>
  <c r="P57" i="22"/>
  <c r="X57" i="22"/>
  <c r="X56" i="22"/>
  <c r="U56" i="22"/>
  <c r="Y61" i="22"/>
  <c r="Z55" i="22"/>
  <c r="Z63" i="22"/>
  <c r="AA61" i="22"/>
  <c r="AA65" i="22"/>
  <c r="Z54" i="22"/>
  <c r="AB54" i="22"/>
  <c r="AB65" i="22"/>
  <c r="AB66" i="22"/>
  <c r="AB52" i="22"/>
  <c r="Q52" i="22"/>
  <c r="AC59" i="22"/>
  <c r="AD64" i="22"/>
  <c r="X51" i="22"/>
  <c r="AA51" i="22"/>
  <c r="P50" i="22"/>
  <c r="Z50" i="22"/>
  <c r="O69" i="22"/>
  <c r="N65" i="22"/>
  <c r="Q68" i="22"/>
  <c r="O63" i="22"/>
  <c r="O61" i="22"/>
  <c r="T66" i="22"/>
  <c r="L60" i="22"/>
  <c r="S60" i="22"/>
  <c r="L59" i="22"/>
  <c r="V65" i="22"/>
  <c r="L58" i="22"/>
  <c r="V58" i="22"/>
  <c r="X61" i="22"/>
  <c r="W57" i="22"/>
  <c r="P56" i="22"/>
  <c r="Y64" i="22"/>
  <c r="Y68" i="22"/>
  <c r="Q55" i="22"/>
  <c r="Z62" i="22"/>
  <c r="O55" i="22"/>
  <c r="Y54" i="22"/>
  <c r="Q54" i="22"/>
  <c r="O54" i="22"/>
  <c r="AB56" i="22"/>
  <c r="Z53" i="22"/>
  <c r="T53" i="22"/>
  <c r="N52" i="22"/>
  <c r="AC60" i="22"/>
  <c r="L52" i="22"/>
  <c r="K51" i="22"/>
  <c r="AC51" i="22"/>
  <c r="L51" i="22"/>
  <c r="Y50" i="22"/>
  <c r="AC50" i="22"/>
  <c r="L67" i="22"/>
  <c r="P66" i="22"/>
  <c r="Q66" i="22"/>
  <c r="P63" i="22"/>
  <c r="N62" i="22"/>
  <c r="L62" i="22"/>
  <c r="U66" i="22"/>
  <c r="O60" i="22"/>
  <c r="O59" i="22"/>
  <c r="W66" i="22"/>
  <c r="P58" i="22"/>
  <c r="R58" i="22"/>
  <c r="X64" i="22"/>
  <c r="Y57" i="22"/>
  <c r="Y58" i="22"/>
  <c r="Y70" i="22"/>
  <c r="T55" i="22"/>
  <c r="L55" i="22"/>
  <c r="AA63" i="22"/>
  <c r="L54" i="22"/>
  <c r="AA59" i="22"/>
  <c r="AA53" i="22"/>
  <c r="Q53" i="22"/>
  <c r="AB60" i="22"/>
  <c r="AC68" i="22"/>
  <c r="AC55" i="22"/>
  <c r="K11" i="22"/>
  <c r="Q64" i="22"/>
  <c r="P64" i="22"/>
  <c r="R63" i="22"/>
  <c r="Q62" i="22"/>
  <c r="K62" i="22"/>
  <c r="Q61" i="22"/>
  <c r="U65" i="22"/>
  <c r="M60" i="22"/>
  <c r="U59" i="22"/>
  <c r="K59" i="22"/>
  <c r="N58" i="22"/>
  <c r="U58" i="22"/>
  <c r="W69" i="22"/>
  <c r="L57" i="22"/>
  <c r="Y66" i="22"/>
  <c r="Y63" i="22"/>
  <c r="Z56" i="22"/>
  <c r="N55" i="22"/>
  <c r="Z67" i="22"/>
  <c r="R54" i="22"/>
  <c r="AA69" i="22"/>
  <c r="M54" i="22"/>
  <c r="AB59" i="22"/>
  <c r="AB61" i="22"/>
  <c r="U53" i="22"/>
  <c r="AC58" i="22"/>
  <c r="S52" i="22"/>
  <c r="AC66" i="22"/>
  <c r="AC61" i="22"/>
  <c r="AD61" i="22"/>
  <c r="S51" i="22"/>
  <c r="AD58" i="22"/>
  <c r="AD50" i="22"/>
  <c r="K50" i="22"/>
  <c r="AE51" i="22"/>
  <c r="N70" i="22"/>
  <c r="M67" i="22"/>
  <c r="M64" i="22"/>
  <c r="R64" i="22"/>
  <c r="R68" i="22"/>
  <c r="S70" i="22"/>
  <c r="S64" i="22"/>
  <c r="N61" i="22"/>
  <c r="K60" i="22"/>
  <c r="N60" i="22"/>
  <c r="V61" i="22"/>
  <c r="M59" i="22"/>
  <c r="W58" i="22"/>
  <c r="T58" i="22"/>
  <c r="M57" i="22"/>
  <c r="U57" i="22"/>
  <c r="W56" i="22"/>
  <c r="S56" i="22"/>
  <c r="T56" i="22"/>
  <c r="P55" i="22"/>
  <c r="M55" i="22"/>
  <c r="AA66" i="22"/>
  <c r="AA60" i="22"/>
  <c r="AA68" i="22"/>
  <c r="AB68" i="22"/>
  <c r="K53" i="22"/>
  <c r="AB58" i="22"/>
  <c r="V52" i="22"/>
  <c r="AA52" i="22"/>
  <c r="AC52" i="22"/>
  <c r="M52" i="22"/>
  <c r="O51" i="22"/>
  <c r="AD69" i="22"/>
  <c r="AB51" i="22"/>
  <c r="U50" i="22"/>
  <c r="O50" i="22"/>
  <c r="M68" i="22"/>
  <c r="S68" i="22"/>
  <c r="U62" i="22"/>
  <c r="Q56" i="22"/>
  <c r="S55" i="22"/>
  <c r="X53" i="22"/>
  <c r="AC57" i="22"/>
  <c r="AD62" i="22"/>
  <c r="W50" i="22"/>
  <c r="Q60" i="22"/>
  <c r="W67" i="22"/>
  <c r="N56" i="22"/>
  <c r="S53" i="22"/>
  <c r="M70" i="22"/>
  <c r="P68" i="22"/>
  <c r="S66" i="22"/>
  <c r="V62" i="22"/>
  <c r="W70" i="22"/>
  <c r="K56" i="22"/>
  <c r="Z61" i="22"/>
  <c r="AB53" i="22"/>
  <c r="X52" i="22"/>
  <c r="AD66" i="22"/>
  <c r="Q50" i="22"/>
  <c r="Q67" i="22"/>
  <c r="K70" i="22"/>
  <c r="L66" i="22"/>
  <c r="S65" i="22"/>
  <c r="V60" i="22"/>
  <c r="W60" i="22"/>
  <c r="AA55" i="22"/>
  <c r="AB64" i="22"/>
  <c r="AC69" i="22"/>
  <c r="AD54" i="22"/>
  <c r="N50" i="22"/>
  <c r="K66" i="22"/>
  <c r="O64" i="22"/>
  <c r="R61" i="22"/>
  <c r="V59" i="22"/>
  <c r="X66" i="22"/>
  <c r="R56" i="22"/>
  <c r="K54" i="22"/>
  <c r="R53" i="22"/>
  <c r="AD52" i="22"/>
  <c r="N51" i="22"/>
  <c r="AA50" i="22"/>
  <c r="P67" i="22"/>
  <c r="T61" i="22"/>
  <c r="T59" i="22"/>
  <c r="X59" i="22"/>
  <c r="Y69" i="22"/>
  <c r="AA54" i="22"/>
  <c r="AB70" i="22"/>
  <c r="AC62" i="22"/>
  <c r="L68" i="22"/>
  <c r="L64" i="22"/>
  <c r="T69" i="22"/>
  <c r="V68" i="22"/>
  <c r="X60" i="22"/>
  <c r="O56" i="22"/>
  <c r="V54" i="22"/>
  <c r="V53" i="22"/>
  <c r="AC65" i="22"/>
  <c r="AD60" i="22"/>
  <c r="AF51" i="22"/>
  <c r="O68" i="22"/>
  <c r="Q63" i="22"/>
  <c r="T65" i="22"/>
  <c r="W59" i="22"/>
  <c r="X67" i="22"/>
  <c r="Z70" i="22"/>
  <c r="AA64" i="22"/>
  <c r="M53" i="22"/>
  <c r="K52" i="22"/>
  <c r="AD59" i="22"/>
  <c r="N69" i="22"/>
  <c r="K63" i="22"/>
  <c r="T67" i="22"/>
  <c r="R59" i="22"/>
  <c r="X62" i="22"/>
  <c r="Z58" i="22"/>
  <c r="R52" i="22"/>
  <c r="R51" i="22"/>
  <c r="AD57" i="22"/>
  <c r="O65" i="22"/>
  <c r="U64" i="22"/>
  <c r="W65" i="22"/>
  <c r="X68" i="22"/>
  <c r="W55" i="22"/>
  <c r="AA58" i="22"/>
  <c r="AC67" i="22"/>
  <c r="AD63" i="22"/>
  <c r="T50" i="22"/>
  <c r="M65" i="22"/>
  <c r="Z65" i="22"/>
  <c r="L50" i="22"/>
  <c r="M69" i="22"/>
  <c r="T62" i="22"/>
  <c r="K58" i="22"/>
  <c r="Y56" i="22"/>
  <c r="Z60" i="22"/>
  <c r="AB63" i="22"/>
  <c r="AC70" i="22"/>
  <c r="Z51" i="22"/>
  <c r="AB50" i="22"/>
  <c r="R62" i="22"/>
  <c r="M51" i="22"/>
  <c r="P52" i="22"/>
  <c r="K67" i="22"/>
  <c r="Q59" i="22"/>
  <c r="Z69" i="22"/>
  <c r="W54" i="22"/>
  <c r="R66" i="22"/>
  <c r="T63" i="22"/>
  <c r="S57" i="22"/>
  <c r="AE50" i="22"/>
  <c r="AF50" i="22"/>
  <c r="Z49" i="14"/>
  <c r="AE62" i="14"/>
  <c r="AE54" i="14"/>
  <c r="AE56" i="14"/>
  <c r="AF53" i="14"/>
  <c r="AE61" i="14"/>
  <c r="AE60" i="14"/>
  <c r="AE63" i="14"/>
  <c r="AE59" i="14"/>
  <c r="AE64" i="14"/>
  <c r="AE70" i="14"/>
  <c r="AE58" i="14"/>
  <c r="AE68" i="14"/>
  <c r="AE67" i="14"/>
  <c r="AE55" i="14"/>
  <c r="AE69" i="14"/>
  <c r="AE57" i="14"/>
  <c r="AE66" i="14"/>
  <c r="AE53" i="14"/>
  <c r="AE65" i="14"/>
  <c r="AF59" i="14"/>
  <c r="AE52" i="14"/>
  <c r="AF70" i="14"/>
  <c r="AF58" i="14"/>
  <c r="AF52" i="14"/>
  <c r="AF69" i="14"/>
  <c r="AF57" i="14"/>
  <c r="AF68" i="14"/>
  <c r="AF56" i="14"/>
  <c r="AF63" i="14"/>
  <c r="AF62" i="14"/>
  <c r="AF61" i="14"/>
  <c r="AF60" i="14"/>
  <c r="AF54" i="14"/>
  <c r="AF66" i="14"/>
  <c r="AF65" i="14"/>
  <c r="AF64" i="14"/>
  <c r="AF67" i="14"/>
  <c r="AF55" i="14"/>
  <c r="AF51" i="14"/>
  <c r="AE51" i="14"/>
  <c r="AE50" i="14"/>
  <c r="M66" i="14"/>
  <c r="O66" i="14"/>
  <c r="L66" i="14"/>
  <c r="L65" i="14"/>
  <c r="S69" i="14"/>
  <c r="L61" i="14"/>
  <c r="AA49" i="14"/>
  <c r="M67" i="14"/>
  <c r="O68" i="14"/>
  <c r="K66" i="14"/>
  <c r="O65" i="14"/>
  <c r="Q65" i="14"/>
  <c r="Q69" i="14"/>
  <c r="Q63" i="14"/>
  <c r="S65" i="14"/>
  <c r="M62" i="14"/>
  <c r="T63" i="14"/>
  <c r="T70" i="14"/>
  <c r="N60" i="14"/>
  <c r="U59" i="14"/>
  <c r="T59" i="14"/>
  <c r="V70" i="14"/>
  <c r="W58" i="14"/>
  <c r="W62" i="14"/>
  <c r="K57" i="14"/>
  <c r="X64" i="14"/>
  <c r="Y59" i="14"/>
  <c r="Y63" i="14"/>
  <c r="L55" i="14"/>
  <c r="Y55" i="14"/>
  <c r="AA55" i="14"/>
  <c r="W54" i="14"/>
  <c r="V54" i="14"/>
  <c r="O53" i="14"/>
  <c r="AB58" i="14"/>
  <c r="AB63" i="14"/>
  <c r="V52" i="14"/>
  <c r="AC55" i="14"/>
  <c r="N52" i="14"/>
  <c r="AC64" i="14"/>
  <c r="AD61" i="14"/>
  <c r="AD56" i="14"/>
  <c r="U51" i="14"/>
  <c r="V50" i="14"/>
  <c r="T50" i="14"/>
  <c r="T49" i="14"/>
  <c r="Y49" i="14"/>
  <c r="K70" i="14"/>
  <c r="K68" i="14"/>
  <c r="P68" i="14"/>
  <c r="M64" i="14"/>
  <c r="Q64" i="14"/>
  <c r="P63" i="14"/>
  <c r="S67" i="14"/>
  <c r="Q61" i="14"/>
  <c r="S60" i="14"/>
  <c r="U70" i="14"/>
  <c r="V59" i="14"/>
  <c r="N59" i="14"/>
  <c r="S58" i="14"/>
  <c r="W61" i="14"/>
  <c r="X59" i="14"/>
  <c r="X62" i="14"/>
  <c r="Y67" i="14"/>
  <c r="Y62" i="14"/>
  <c r="Z67" i="14"/>
  <c r="Y54" i="14"/>
  <c r="AA63" i="14"/>
  <c r="L53" i="14"/>
  <c r="AB69" i="14"/>
  <c r="AB61" i="14"/>
  <c r="Y52" i="14"/>
  <c r="AC66" i="14"/>
  <c r="AC67" i="14"/>
  <c r="AC63" i="14"/>
  <c r="L51" i="14"/>
  <c r="AD53" i="14"/>
  <c r="AD65" i="14"/>
  <c r="L50" i="14"/>
  <c r="M50" i="14"/>
  <c r="S49" i="14"/>
  <c r="R49" i="14"/>
  <c r="N70" i="14"/>
  <c r="L69" i="14"/>
  <c r="Q70" i="14"/>
  <c r="R68" i="14"/>
  <c r="Q62" i="14"/>
  <c r="M60" i="14"/>
  <c r="U67" i="14"/>
  <c r="V63" i="14"/>
  <c r="P69" i="14"/>
  <c r="Q67" i="14"/>
  <c r="S64" i="14"/>
  <c r="S61" i="14"/>
  <c r="K67" i="14"/>
  <c r="O70" i="14"/>
  <c r="L68" i="14"/>
  <c r="P67" i="14"/>
  <c r="R64" i="14"/>
  <c r="L63" i="14"/>
  <c r="N63" i="14"/>
  <c r="S70" i="14"/>
  <c r="N61" i="14"/>
  <c r="AF50" i="14"/>
  <c r="N68" i="14"/>
  <c r="P70" i="14"/>
  <c r="Q68" i="14"/>
  <c r="R65" i="14"/>
  <c r="T67" i="14"/>
  <c r="U66" i="14"/>
  <c r="V62" i="14"/>
  <c r="L59" i="14"/>
  <c r="W64" i="14"/>
  <c r="X58" i="14"/>
  <c r="U57" i="14"/>
  <c r="T57" i="14"/>
  <c r="V56" i="14"/>
  <c r="T56" i="14"/>
  <c r="Z70" i="14"/>
  <c r="Z60" i="14"/>
  <c r="AA68" i="14"/>
  <c r="AA56" i="14"/>
  <c r="U54" i="14"/>
  <c r="AB66" i="14"/>
  <c r="X53" i="14"/>
  <c r="U52" i="14"/>
  <c r="O52" i="14"/>
  <c r="Z52" i="14"/>
  <c r="Y51" i="14"/>
  <c r="W51" i="14"/>
  <c r="AD70" i="14"/>
  <c r="Y50" i="14"/>
  <c r="N49" i="14"/>
  <c r="N66" i="14"/>
  <c r="L64" i="14"/>
  <c r="U61" i="14"/>
  <c r="M61" i="14"/>
  <c r="V60" i="14"/>
  <c r="W59" i="14"/>
  <c r="M59" i="14"/>
  <c r="W60" i="14"/>
  <c r="V57" i="14"/>
  <c r="N56" i="14"/>
  <c r="Y61" i="14"/>
  <c r="P55" i="14"/>
  <c r="O55" i="14"/>
  <c r="P54" i="14"/>
  <c r="AB54" i="14"/>
  <c r="AB70" i="14"/>
  <c r="Z53" i="14"/>
  <c r="R52" i="14"/>
  <c r="AC57" i="14"/>
  <c r="AC62" i="14"/>
  <c r="AD68" i="14"/>
  <c r="AD67" i="14"/>
  <c r="W50" i="14"/>
  <c r="R50" i="14"/>
  <c r="L49" i="14"/>
  <c r="K65" i="14"/>
  <c r="N64" i="14"/>
  <c r="O62" i="14"/>
  <c r="T65" i="14"/>
  <c r="U60" i="14"/>
  <c r="Q59" i="14"/>
  <c r="K59" i="14"/>
  <c r="X60" i="14"/>
  <c r="Q57" i="14"/>
  <c r="Y60" i="14"/>
  <c r="Y69" i="14"/>
  <c r="L56" i="14"/>
  <c r="Z69" i="14"/>
  <c r="M55" i="14"/>
  <c r="AA54" i="14"/>
  <c r="AB59" i="14"/>
  <c r="AB64" i="14"/>
  <c r="AD52" i="14"/>
  <c r="AC68" i="14"/>
  <c r="AD57" i="14"/>
  <c r="AD55" i="14"/>
  <c r="Q50" i="14"/>
  <c r="AB50" i="14"/>
  <c r="M49" i="14"/>
  <c r="R63" i="14"/>
  <c r="R61" i="14"/>
  <c r="U63" i="14"/>
  <c r="V69" i="14"/>
  <c r="W69" i="14"/>
  <c r="X69" i="14"/>
  <c r="Y56" i="14"/>
  <c r="T55" i="14"/>
  <c r="Z66" i="14"/>
  <c r="M54" i="14"/>
  <c r="P53" i="14"/>
  <c r="M53" i="14"/>
  <c r="X52" i="14"/>
  <c r="AB51" i="14"/>
  <c r="AC51" i="14"/>
  <c r="AD50" i="14"/>
  <c r="O49" i="14"/>
  <c r="L54" i="14"/>
  <c r="U56" i="14"/>
  <c r="AA51" i="14"/>
  <c r="M65" i="14"/>
  <c r="K53" i="14"/>
  <c r="L58" i="14"/>
  <c r="AA69" i="14"/>
  <c r="AC61" i="14"/>
  <c r="L70" i="14"/>
  <c r="R62" i="14"/>
  <c r="U65" i="14"/>
  <c r="O57" i="14"/>
  <c r="N55" i="14"/>
  <c r="K54" i="14"/>
  <c r="U53" i="14"/>
  <c r="O51" i="14"/>
  <c r="AC50" i="14"/>
  <c r="Y66" i="14"/>
  <c r="Q52" i="14"/>
  <c r="L67" i="14"/>
  <c r="T69" i="14"/>
  <c r="V61" i="14"/>
  <c r="W68" i="14"/>
  <c r="X65" i="14"/>
  <c r="Z58" i="14"/>
  <c r="AA65" i="14"/>
  <c r="AB60" i="14"/>
  <c r="AC53" i="14"/>
  <c r="X61" i="14"/>
  <c r="AB52" i="14"/>
  <c r="L60" i="14"/>
  <c r="AD63" i="14"/>
  <c r="K51" i="14"/>
  <c r="O64" i="14"/>
  <c r="R66" i="14"/>
  <c r="S66" i="14"/>
  <c r="P61" i="14"/>
  <c r="K60" i="14"/>
  <c r="P60" i="14"/>
  <c r="T58" i="14"/>
  <c r="U58" i="14"/>
  <c r="N57" i="14"/>
  <c r="Z57" i="14"/>
  <c r="S55" i="14"/>
  <c r="AA70" i="14"/>
  <c r="AA64" i="14"/>
  <c r="AB68" i="14"/>
  <c r="AC52" i="14"/>
  <c r="AC49" i="14"/>
  <c r="V49" i="14"/>
  <c r="N67" i="14"/>
  <c r="O67" i="14"/>
  <c r="P66" i="14"/>
  <c r="R69" i="14"/>
  <c r="P62" i="14"/>
  <c r="T66" i="14"/>
  <c r="U62" i="14"/>
  <c r="U68" i="14"/>
  <c r="W70" i="14"/>
  <c r="K58" i="14"/>
  <c r="Y57" i="14"/>
  <c r="X66" i="14"/>
  <c r="Y58" i="14"/>
  <c r="Y64" i="14"/>
  <c r="K55" i="14"/>
  <c r="Z64" i="14"/>
  <c r="Q54" i="14"/>
  <c r="R54" i="14"/>
  <c r="AB56" i="14"/>
  <c r="V53" i="14"/>
  <c r="T53" i="14"/>
  <c r="M52" i="14"/>
  <c r="P52" i="14"/>
  <c r="AD59" i="14"/>
  <c r="AD66" i="14"/>
  <c r="S50" i="14"/>
  <c r="Q49" i="14"/>
  <c r="N62" i="14"/>
  <c r="Z55" i="14"/>
  <c r="V51" i="14"/>
  <c r="R53" i="14"/>
  <c r="AA60" i="14"/>
  <c r="O69" i="14"/>
  <c r="M68" i="14"/>
  <c r="K64" i="14"/>
  <c r="S63" i="14"/>
  <c r="T62" i="14"/>
  <c r="T64" i="14"/>
  <c r="U69" i="14"/>
  <c r="S59" i="14"/>
  <c r="W63" i="14"/>
  <c r="W67" i="14"/>
  <c r="S57" i="14"/>
  <c r="R57" i="14"/>
  <c r="R56" i="14"/>
  <c r="Y70" i="14"/>
  <c r="Z65" i="14"/>
  <c r="Z68" i="14"/>
  <c r="N54" i="14"/>
  <c r="Z54" i="14"/>
  <c r="S53" i="14"/>
  <c r="AB65" i="14"/>
  <c r="AC59" i="14"/>
  <c r="T52" i="14"/>
  <c r="K52" i="14"/>
  <c r="AD58" i="14"/>
  <c r="AD69" i="14"/>
  <c r="R51" i="14"/>
  <c r="U50" i="14"/>
  <c r="P49" i="14"/>
  <c r="R70" i="14"/>
  <c r="T61" i="14"/>
  <c r="P59" i="14"/>
  <c r="O58" i="14"/>
  <c r="X70" i="14"/>
  <c r="Y65" i="14"/>
  <c r="Z59" i="14"/>
  <c r="W55" i="14"/>
  <c r="AA67" i="14"/>
  <c r="W53" i="14"/>
  <c r="AC56" i="14"/>
  <c r="P51" i="14"/>
  <c r="AA50" i="14"/>
  <c r="X49" i="14"/>
  <c r="K63" i="14"/>
  <c r="Q60" i="14"/>
  <c r="O60" i="14"/>
  <c r="W66" i="14"/>
  <c r="X63" i="14"/>
  <c r="Z56" i="14"/>
  <c r="U55" i="14"/>
  <c r="Q53" i="14"/>
  <c r="AC65" i="14"/>
  <c r="P50" i="14"/>
  <c r="V68" i="14"/>
  <c r="AD51" i="14"/>
  <c r="K69" i="14"/>
  <c r="P64" i="14"/>
  <c r="O63" i="14"/>
  <c r="L62" i="14"/>
  <c r="K61" i="14"/>
  <c r="U64" i="14"/>
  <c r="V66" i="14"/>
  <c r="O59" i="14"/>
  <c r="Q58" i="14"/>
  <c r="N58" i="14"/>
  <c r="P57" i="14"/>
  <c r="X67" i="14"/>
  <c r="Q56" i="14"/>
  <c r="Y68" i="14"/>
  <c r="Z63" i="14"/>
  <c r="Q55" i="14"/>
  <c r="AA59" i="14"/>
  <c r="AA58" i="14"/>
  <c r="AA62" i="14"/>
  <c r="AB53" i="14"/>
  <c r="AC69" i="14"/>
  <c r="AA52" i="14"/>
  <c r="L52" i="14"/>
  <c r="AD64" i="14"/>
  <c r="N51" i="14"/>
  <c r="Z51" i="14"/>
  <c r="N50" i="14"/>
  <c r="K49" i="14"/>
  <c r="M69" i="14"/>
  <c r="K62" i="14"/>
  <c r="T60" i="14"/>
  <c r="R58" i="14"/>
  <c r="X68" i="14"/>
  <c r="X56" i="14"/>
  <c r="R55" i="14"/>
  <c r="AA66" i="14"/>
  <c r="AB57" i="14"/>
  <c r="AB62" i="14"/>
  <c r="AC54" i="14"/>
  <c r="T51" i="14"/>
  <c r="Z50" i="14"/>
  <c r="P65" i="14"/>
  <c r="M56" i="14"/>
  <c r="Y53" i="14"/>
  <c r="AD54" i="14"/>
  <c r="W56" i="14"/>
  <c r="K50" i="14"/>
  <c r="M70" i="14"/>
  <c r="R67" i="14"/>
  <c r="S68" i="14"/>
  <c r="O61" i="14"/>
  <c r="R60" i="14"/>
  <c r="V65" i="14"/>
  <c r="V67" i="14"/>
  <c r="P58" i="14"/>
  <c r="W65" i="14"/>
  <c r="L57" i="14"/>
  <c r="W57" i="14"/>
  <c r="O56" i="14"/>
  <c r="S56" i="14"/>
  <c r="Z61" i="14"/>
  <c r="X55" i="14"/>
  <c r="S54" i="14"/>
  <c r="AA57" i="14"/>
  <c r="AA61" i="14"/>
  <c r="N53" i="14"/>
  <c r="AB67" i="14"/>
  <c r="AC58" i="14"/>
  <c r="W52" i="14"/>
  <c r="Q51" i="14"/>
  <c r="AD62" i="14"/>
  <c r="M51" i="14"/>
  <c r="O50" i="14"/>
  <c r="AB49" i="14"/>
  <c r="AD60" i="14"/>
  <c r="X51" i="14"/>
  <c r="W49" i="14"/>
  <c r="K11" i="14"/>
  <c r="N69" i="14"/>
  <c r="N65" i="14"/>
  <c r="Q66" i="14"/>
  <c r="M63" i="14"/>
  <c r="S62" i="14"/>
  <c r="T68" i="14"/>
  <c r="V64" i="14"/>
  <c r="R59" i="14"/>
  <c r="V58" i="14"/>
  <c r="M58" i="14"/>
  <c r="X57" i="14"/>
  <c r="M57" i="14"/>
  <c r="K56" i="14"/>
  <c r="P56" i="14"/>
  <c r="V55" i="14"/>
  <c r="Z62" i="14"/>
  <c r="T54" i="14"/>
  <c r="X54" i="14"/>
  <c r="O54" i="14"/>
  <c r="AA53" i="14"/>
  <c r="AB55" i="14"/>
  <c r="AC60" i="14"/>
  <c r="S52" i="14"/>
  <c r="AC70" i="14"/>
  <c r="S51" i="14"/>
  <c r="X50" i="14"/>
  <c r="AE48" i="21"/>
  <c r="AF48" i="21"/>
  <c r="AE59" i="21"/>
  <c r="AE64" i="21"/>
  <c r="AE63" i="21"/>
  <c r="AE62" i="21"/>
  <c r="AE65" i="21"/>
  <c r="AE61" i="21"/>
  <c r="AF58" i="21"/>
  <c r="AE69" i="21"/>
  <c r="AE60" i="21"/>
  <c r="AE70" i="21"/>
  <c r="AE58" i="21"/>
  <c r="AE68" i="21"/>
  <c r="AE67" i="21"/>
  <c r="AE66" i="21"/>
  <c r="AF64" i="21"/>
  <c r="AF57" i="21"/>
  <c r="AF69" i="21"/>
  <c r="AE57" i="21"/>
  <c r="AF63" i="21"/>
  <c r="AF62" i="21"/>
  <c r="AF61" i="21"/>
  <c r="AF70" i="21"/>
  <c r="AF60" i="21"/>
  <c r="AF59" i="21"/>
  <c r="AF65" i="21"/>
  <c r="AF68" i="21"/>
  <c r="AF66" i="21"/>
  <c r="AF67" i="21"/>
  <c r="AF56" i="21"/>
  <c r="AE56" i="21"/>
  <c r="AF55" i="21"/>
  <c r="AE55" i="21"/>
  <c r="AE54" i="21"/>
  <c r="AF54" i="21"/>
  <c r="AE53" i="21"/>
  <c r="AF53" i="21"/>
  <c r="AD48" i="21"/>
  <c r="T65" i="21"/>
  <c r="O66" i="21"/>
  <c r="K65" i="21"/>
  <c r="Q67" i="21"/>
  <c r="P66" i="21"/>
  <c r="U69" i="21"/>
  <c r="T62" i="21"/>
  <c r="P62" i="21"/>
  <c r="O61" i="21"/>
  <c r="M60" i="21"/>
  <c r="P60" i="21"/>
  <c r="Y67" i="21"/>
  <c r="Y60" i="21"/>
  <c r="X59" i="21"/>
  <c r="Q58" i="21"/>
  <c r="AA61" i="21"/>
  <c r="AA59" i="21"/>
  <c r="AA65" i="21"/>
  <c r="AB67" i="21"/>
  <c r="AA56" i="21"/>
  <c r="M56" i="21"/>
  <c r="S55" i="21"/>
  <c r="AC61" i="21"/>
  <c r="AC69" i="21"/>
  <c r="U54" i="21"/>
  <c r="S54" i="21"/>
  <c r="Z53" i="21"/>
  <c r="L52" i="21"/>
  <c r="AC48" i="21"/>
  <c r="T64" i="21"/>
  <c r="R68" i="21"/>
  <c r="L65" i="21"/>
  <c r="R69" i="21"/>
  <c r="K70" i="21"/>
  <c r="L63" i="21"/>
  <c r="V64" i="21"/>
  <c r="V68" i="21"/>
  <c r="W67" i="21"/>
  <c r="M61" i="21"/>
  <c r="X65" i="21"/>
  <c r="U60" i="21"/>
  <c r="O59" i="21"/>
  <c r="R59" i="21"/>
  <c r="N59" i="21"/>
  <c r="P58" i="21"/>
  <c r="U57" i="21"/>
  <c r="R57" i="21"/>
  <c r="Z57" i="21"/>
  <c r="Z56" i="21"/>
  <c r="L56" i="21"/>
  <c r="AB58" i="21"/>
  <c r="AC58" i="21"/>
  <c r="Q55" i="21"/>
  <c r="Z55" i="21"/>
  <c r="N54" i="21"/>
  <c r="AD56" i="21"/>
  <c r="AD58" i="21"/>
  <c r="M53" i="21"/>
  <c r="N52" i="21"/>
  <c r="AE52" i="21"/>
  <c r="U48" i="21"/>
  <c r="W48" i="21"/>
  <c r="R65" i="21"/>
  <c r="N64" i="21"/>
  <c r="K69" i="21"/>
  <c r="P65" i="21"/>
  <c r="O65" i="21"/>
  <c r="S69" i="21"/>
  <c r="M64" i="21"/>
  <c r="U67" i="21"/>
  <c r="V66" i="21"/>
  <c r="U61" i="21"/>
  <c r="W69" i="21"/>
  <c r="K60" i="21"/>
  <c r="L60" i="21"/>
  <c r="Y65" i="21"/>
  <c r="W59" i="21"/>
  <c r="Z65" i="21"/>
  <c r="Z70" i="21"/>
  <c r="V58" i="21"/>
  <c r="O57" i="21"/>
  <c r="AA57" i="21"/>
  <c r="L57" i="21"/>
  <c r="Q56" i="21"/>
  <c r="N56" i="21"/>
  <c r="AC56" i="21"/>
  <c r="Y55" i="21"/>
  <c r="AC59" i="21"/>
  <c r="AD55" i="21"/>
  <c r="AD61" i="21"/>
  <c r="X54" i="21"/>
  <c r="P54" i="21"/>
  <c r="Y53" i="21"/>
  <c r="R52" i="21"/>
  <c r="Q52" i="21"/>
  <c r="AF52" i="21"/>
  <c r="S65" i="21"/>
  <c r="P69" i="21"/>
  <c r="K67" i="21"/>
  <c r="Q66" i="21"/>
  <c r="M67" i="21"/>
  <c r="K64" i="21"/>
  <c r="S63" i="21"/>
  <c r="Q63" i="21"/>
  <c r="K62" i="21"/>
  <c r="U62" i="21"/>
  <c r="W62" i="21"/>
  <c r="W70" i="21"/>
  <c r="Q60" i="21"/>
  <c r="X66" i="21"/>
  <c r="Y68" i="21"/>
  <c r="Y63" i="21"/>
  <c r="W58" i="21"/>
  <c r="X58" i="21"/>
  <c r="N58" i="21"/>
  <c r="AA64" i="21"/>
  <c r="W57" i="21"/>
  <c r="AA63" i="21"/>
  <c r="X56" i="21"/>
  <c r="AB70" i="21"/>
  <c r="U55" i="21"/>
  <c r="L55" i="21"/>
  <c r="M55" i="21"/>
  <c r="W54" i="21"/>
  <c r="AD60" i="21"/>
  <c r="T54" i="21"/>
  <c r="AA54" i="21"/>
  <c r="AD53" i="21"/>
  <c r="O52" i="21"/>
  <c r="U52" i="21"/>
  <c r="AA48" i="21"/>
  <c r="M69" i="21"/>
  <c r="L69" i="21"/>
  <c r="S67" i="21"/>
  <c r="Q69" i="21"/>
  <c r="T67" i="21"/>
  <c r="M70" i="21"/>
  <c r="L66" i="21"/>
  <c r="U63" i="21"/>
  <c r="V67" i="21"/>
  <c r="W66" i="21"/>
  <c r="R61" i="21"/>
  <c r="L61" i="21"/>
  <c r="W60" i="21"/>
  <c r="X68" i="21"/>
  <c r="Y59" i="21"/>
  <c r="L59" i="21"/>
  <c r="Z58" i="21"/>
  <c r="Z60" i="21"/>
  <c r="AA62" i="21"/>
  <c r="N57" i="21"/>
  <c r="P57" i="21"/>
  <c r="AB62" i="21"/>
  <c r="K56" i="21"/>
  <c r="T55" i="21"/>
  <c r="AC64" i="21"/>
  <c r="V54" i="21"/>
  <c r="O54" i="21"/>
  <c r="AC54" i="21"/>
  <c r="N53" i="21"/>
  <c r="AB53" i="21"/>
  <c r="AA52" i="21"/>
  <c r="T52" i="21"/>
  <c r="X48" i="21"/>
  <c r="Z48" i="21"/>
  <c r="N66" i="21"/>
  <c r="R66" i="21"/>
  <c r="N68" i="21"/>
  <c r="R67" i="21"/>
  <c r="S64" i="21"/>
  <c r="N70" i="21"/>
  <c r="M63" i="21"/>
  <c r="P63" i="21"/>
  <c r="N62" i="21"/>
  <c r="V61" i="21"/>
  <c r="T61" i="21"/>
  <c r="V60" i="21"/>
  <c r="R60" i="21"/>
  <c r="O60" i="21"/>
  <c r="Y70" i="21"/>
  <c r="T58" i="21"/>
  <c r="R58" i="21"/>
  <c r="V57" i="21"/>
  <c r="AA66" i="21"/>
  <c r="X57" i="21"/>
  <c r="AB57" i="21"/>
  <c r="V56" i="21"/>
  <c r="AB69" i="21"/>
  <c r="AC67" i="21"/>
  <c r="AC68" i="21"/>
  <c r="AC63" i="21"/>
  <c r="AD62" i="21"/>
  <c r="AD64" i="21"/>
  <c r="AD65" i="21"/>
  <c r="V53" i="21"/>
  <c r="R53" i="21"/>
  <c r="Z52" i="21"/>
  <c r="W52" i="21"/>
  <c r="V48" i="21"/>
  <c r="S70" i="21"/>
  <c r="O70" i="21"/>
  <c r="P70" i="21"/>
  <c r="U64" i="21"/>
  <c r="N67" i="21"/>
  <c r="L70" i="21"/>
  <c r="U70" i="21"/>
  <c r="T63" i="21"/>
  <c r="O62" i="21"/>
  <c r="P61" i="21"/>
  <c r="W63" i="21"/>
  <c r="S60" i="21"/>
  <c r="X69" i="21"/>
  <c r="Y66" i="21"/>
  <c r="Y64" i="21"/>
  <c r="Y69" i="21"/>
  <c r="Z62" i="21"/>
  <c r="K58" i="21"/>
  <c r="AA58" i="21"/>
  <c r="M57" i="21"/>
  <c r="AA67" i="21"/>
  <c r="T56" i="21"/>
  <c r="AB61" i="21"/>
  <c r="AB59" i="21"/>
  <c r="AC60" i="21"/>
  <c r="W55" i="21"/>
  <c r="X55" i="21"/>
  <c r="L54" i="21"/>
  <c r="Y54" i="21"/>
  <c r="Q54" i="21"/>
  <c r="U53" i="21"/>
  <c r="S53" i="21"/>
  <c r="P52" i="21"/>
  <c r="Y48" i="21"/>
  <c r="S66" i="21"/>
  <c r="T66" i="21"/>
  <c r="T68" i="21"/>
  <c r="M65" i="21"/>
  <c r="K66" i="21"/>
  <c r="T70" i="21"/>
  <c r="R63" i="21"/>
  <c r="V65" i="21"/>
  <c r="V70" i="21"/>
  <c r="K61" i="21"/>
  <c r="Q61" i="21"/>
  <c r="X70" i="21"/>
  <c r="U59" i="21"/>
  <c r="T59" i="21"/>
  <c r="S59" i="21"/>
  <c r="Y58" i="21"/>
  <c r="Z68" i="21"/>
  <c r="K57" i="21"/>
  <c r="Q57" i="21"/>
  <c r="O56" i="21"/>
  <c r="AB64" i="21"/>
  <c r="R56" i="21"/>
  <c r="N55" i="21"/>
  <c r="P55" i="21"/>
  <c r="AC62" i="21"/>
  <c r="AD67" i="21"/>
  <c r="AD70" i="21"/>
  <c r="X53" i="21"/>
  <c r="W53" i="21"/>
  <c r="S52" i="21"/>
  <c r="AB48" i="21"/>
  <c r="N65" i="21"/>
  <c r="O68" i="21"/>
  <c r="N63" i="21"/>
  <c r="N61" i="21"/>
  <c r="X64" i="21"/>
  <c r="Z64" i="21"/>
  <c r="AA60" i="21"/>
  <c r="U56" i="21"/>
  <c r="AD66" i="21"/>
  <c r="P53" i="21"/>
  <c r="AA51" i="21"/>
  <c r="K11" i="21"/>
  <c r="M68" i="21"/>
  <c r="O69" i="21"/>
  <c r="K63" i="21"/>
  <c r="W64" i="21"/>
  <c r="X60" i="21"/>
  <c r="Z63" i="21"/>
  <c r="T57" i="21"/>
  <c r="AB63" i="21"/>
  <c r="V55" i="21"/>
  <c r="Z54" i="21"/>
  <c r="AA53" i="21"/>
  <c r="N51" i="21"/>
  <c r="Q64" i="21"/>
  <c r="Q70" i="21"/>
  <c r="V62" i="21"/>
  <c r="X61" i="21"/>
  <c r="Q59" i="21"/>
  <c r="Z67" i="21"/>
  <c r="AA69" i="21"/>
  <c r="W56" i="21"/>
  <c r="K55" i="21"/>
  <c r="R54" i="21"/>
  <c r="K51" i="21"/>
  <c r="O64" i="21"/>
  <c r="T69" i="21"/>
  <c r="L64" i="21"/>
  <c r="Q62" i="21"/>
  <c r="W68" i="21"/>
  <c r="V59" i="21"/>
  <c r="Z61" i="21"/>
  <c r="S57" i="21"/>
  <c r="AB68" i="21"/>
  <c r="AC65" i="21"/>
  <c r="AB54" i="21"/>
  <c r="AB52" i="21"/>
  <c r="AC51" i="21"/>
  <c r="L67" i="21"/>
  <c r="O67" i="21"/>
  <c r="W61" i="21"/>
  <c r="U58" i="21"/>
  <c r="AB60" i="21"/>
  <c r="AC70" i="21"/>
  <c r="AD69" i="21"/>
  <c r="V52" i="21"/>
  <c r="P68" i="21"/>
  <c r="N69" i="21"/>
  <c r="L68" i="21"/>
  <c r="M62" i="21"/>
  <c r="K59" i="21"/>
  <c r="Z69" i="21"/>
  <c r="AA70" i="21"/>
  <c r="S56" i="21"/>
  <c r="O55" i="21"/>
  <c r="AD59" i="21"/>
  <c r="K52" i="21"/>
  <c r="Y51" i="21"/>
  <c r="R64" i="21"/>
  <c r="M66" i="21"/>
  <c r="S62" i="21"/>
  <c r="M59" i="21"/>
  <c r="Z66" i="21"/>
  <c r="AB66" i="21"/>
  <c r="AA55" i="21"/>
  <c r="K54" i="21"/>
  <c r="O53" i="21"/>
  <c r="AC52" i="21"/>
  <c r="Q68" i="21"/>
  <c r="R70" i="21"/>
  <c r="V63" i="21"/>
  <c r="R62" i="21"/>
  <c r="X62" i="21"/>
  <c r="Y61" i="21"/>
  <c r="L58" i="21"/>
  <c r="AB56" i="21"/>
  <c r="AC55" i="21"/>
  <c r="AD54" i="21"/>
  <c r="Q53" i="21"/>
  <c r="Y52" i="21"/>
  <c r="K68" i="21"/>
  <c r="P64" i="21"/>
  <c r="U65" i="21"/>
  <c r="W65" i="21"/>
  <c r="N60" i="21"/>
  <c r="S58" i="21"/>
  <c r="Y57" i="21"/>
  <c r="Y56" i="21"/>
  <c r="AC66" i="21"/>
  <c r="AD57" i="21"/>
  <c r="T53" i="21"/>
  <c r="AD52" i="21"/>
  <c r="T48" i="21"/>
  <c r="V69" i="21"/>
  <c r="P56" i="21"/>
  <c r="M52" i="21"/>
  <c r="L62" i="21"/>
  <c r="X52" i="21"/>
  <c r="K53" i="21"/>
  <c r="S61" i="21"/>
  <c r="AB65" i="21"/>
  <c r="R51" i="21"/>
  <c r="O63" i="21"/>
  <c r="X63" i="21"/>
  <c r="R55" i="21"/>
  <c r="W51" i="21"/>
  <c r="L53" i="21"/>
  <c r="Q65" i="21"/>
  <c r="T60" i="21"/>
  <c r="AC57" i="21"/>
  <c r="S51" i="21"/>
  <c r="M58" i="21"/>
  <c r="X67" i="21"/>
  <c r="AB55" i="21"/>
  <c r="AA68" i="21"/>
  <c r="S68" i="21"/>
  <c r="P59" i="21"/>
  <c r="M54" i="21"/>
  <c r="Y62" i="21"/>
  <c r="AD63" i="21"/>
  <c r="U66" i="21"/>
  <c r="P67" i="21"/>
  <c r="Z59" i="21"/>
  <c r="AD68" i="21"/>
  <c r="U68" i="21"/>
  <c r="O58" i="21"/>
  <c r="AC53" i="21"/>
  <c r="P51" i="21"/>
  <c r="V51" i="21"/>
  <c r="L51" i="21"/>
  <c r="X51" i="21"/>
  <c r="M51" i="21"/>
  <c r="AE51" i="21"/>
  <c r="O51" i="21"/>
  <c r="AD51" i="21"/>
  <c r="Q51" i="21"/>
  <c r="Z51" i="21"/>
  <c r="AF51" i="21"/>
  <c r="AB51" i="21"/>
  <c r="T51" i="21"/>
  <c r="U51" i="21"/>
  <c r="L50" i="21"/>
  <c r="T50" i="21"/>
  <c r="V50" i="21"/>
  <c r="X50" i="21"/>
  <c r="O50" i="21"/>
  <c r="P50" i="21"/>
  <c r="Q50" i="21"/>
  <c r="R50" i="21"/>
  <c r="S50" i="21"/>
  <c r="K50" i="21"/>
  <c r="Y50" i="21"/>
  <c r="AC50" i="21"/>
  <c r="Z50" i="21"/>
  <c r="AE50" i="21"/>
  <c r="W50" i="21"/>
  <c r="U50" i="21"/>
  <c r="AF50" i="21"/>
  <c r="AA50" i="21"/>
  <c r="N50" i="21"/>
  <c r="AD50" i="21"/>
  <c r="AB50" i="21"/>
  <c r="M50" i="21"/>
  <c r="R49" i="17"/>
  <c r="N49" i="17"/>
  <c r="M49" i="16"/>
  <c r="N49" i="16"/>
  <c r="U39" i="9"/>
  <c r="U76" i="9"/>
  <c r="AA76" i="9"/>
  <c r="AA39" i="9"/>
  <c r="J63" i="9"/>
  <c r="N39" i="9"/>
  <c r="J66" i="9"/>
  <c r="J70" i="9"/>
  <c r="J68" i="20"/>
  <c r="J69" i="20"/>
  <c r="J55" i="20"/>
  <c r="W48" i="20"/>
  <c r="W76" i="20" s="1"/>
  <c r="W39" i="20"/>
  <c r="AC48" i="20"/>
  <c r="AC76" i="20" s="1"/>
  <c r="AC39" i="20"/>
  <c r="Q49" i="22"/>
  <c r="AD49" i="22"/>
  <c r="T49" i="21"/>
  <c r="X49" i="21"/>
  <c r="L49" i="17"/>
  <c r="AE49" i="17"/>
  <c r="W49" i="16"/>
  <c r="K49" i="16"/>
  <c r="AF49" i="14"/>
  <c r="J52" i="9"/>
  <c r="M76" i="9"/>
  <c r="J67" i="9"/>
  <c r="K39" i="9"/>
  <c r="AB48" i="20"/>
  <c r="AB76" i="20" s="1"/>
  <c r="AB39" i="20"/>
  <c r="Q39" i="20"/>
  <c r="Q48" i="20"/>
  <c r="Q76" i="20" s="1"/>
  <c r="P49" i="22"/>
  <c r="AB49" i="21"/>
  <c r="AF49" i="21"/>
  <c r="X49" i="17"/>
  <c r="AD49" i="17"/>
  <c r="O49" i="16"/>
  <c r="AE49" i="14"/>
  <c r="M39" i="9"/>
  <c r="Z39" i="9"/>
  <c r="Z76" i="9"/>
  <c r="X39" i="20"/>
  <c r="X48" i="20"/>
  <c r="X76" i="20" s="1"/>
  <c r="K39" i="20"/>
  <c r="K48" i="20"/>
  <c r="R49" i="22"/>
  <c r="AF49" i="22"/>
  <c r="J59" i="9"/>
  <c r="S39" i="9"/>
  <c r="S76" i="9"/>
  <c r="L39" i="20"/>
  <c r="L48" i="20"/>
  <c r="L76" i="20" s="1"/>
  <c r="U48" i="20"/>
  <c r="U76" i="20" s="1"/>
  <c r="U39" i="20"/>
  <c r="R39" i="20"/>
  <c r="R48" i="20"/>
  <c r="R76" i="20" s="1"/>
  <c r="J66" i="20"/>
  <c r="AC49" i="22"/>
  <c r="AE49" i="22"/>
  <c r="J51" i="9"/>
  <c r="J50" i="20"/>
  <c r="J58" i="20"/>
  <c r="X49" i="22"/>
  <c r="L49" i="22"/>
  <c r="K49" i="21"/>
  <c r="L49" i="21"/>
  <c r="S49" i="16"/>
  <c r="AC49" i="19"/>
  <c r="AE61" i="19"/>
  <c r="AE60" i="19"/>
  <c r="AE59" i="19"/>
  <c r="AE70" i="19"/>
  <c r="AE66" i="19"/>
  <c r="AE69" i="19"/>
  <c r="AE64" i="19"/>
  <c r="AE68" i="19"/>
  <c r="AE67" i="19"/>
  <c r="AE65" i="19"/>
  <c r="AE58" i="19"/>
  <c r="AF58" i="19"/>
  <c r="AE63" i="19"/>
  <c r="AE62" i="19"/>
  <c r="AF70" i="19"/>
  <c r="AF65" i="19"/>
  <c r="AF64" i="19"/>
  <c r="AF69" i="19"/>
  <c r="AF68" i="19"/>
  <c r="AF67" i="19"/>
  <c r="AF59" i="19"/>
  <c r="AF66" i="19"/>
  <c r="AE57" i="19"/>
  <c r="AF57" i="19"/>
  <c r="AF63" i="19"/>
  <c r="AF62" i="19"/>
  <c r="AF60" i="19"/>
  <c r="AF61" i="19"/>
  <c r="AE56" i="19"/>
  <c r="AF56" i="19"/>
  <c r="AE55" i="19"/>
  <c r="AF55" i="19"/>
  <c r="AF54" i="19"/>
  <c r="AE54" i="19"/>
  <c r="AE53" i="19"/>
  <c r="AF53" i="19"/>
  <c r="AE52" i="19"/>
  <c r="AF52" i="19"/>
  <c r="AE51" i="19"/>
  <c r="AF51" i="19"/>
  <c r="P69" i="19"/>
  <c r="M67" i="19"/>
  <c r="T69" i="19"/>
  <c r="R70" i="19"/>
  <c r="U69" i="19"/>
  <c r="U67" i="19"/>
  <c r="V70" i="19"/>
  <c r="M63" i="19"/>
  <c r="U62" i="19"/>
  <c r="V61" i="19"/>
  <c r="N61" i="19"/>
  <c r="Z65" i="19"/>
  <c r="X60" i="19"/>
  <c r="U59" i="19"/>
  <c r="V59" i="19"/>
  <c r="Z58" i="19"/>
  <c r="S58" i="19"/>
  <c r="Z57" i="19"/>
  <c r="U57" i="19"/>
  <c r="AC68" i="19"/>
  <c r="AD61" i="19"/>
  <c r="AD58" i="19"/>
  <c r="T56" i="19"/>
  <c r="O55" i="19"/>
  <c r="AC55" i="19"/>
  <c r="O53" i="19"/>
  <c r="L53" i="19"/>
  <c r="M52" i="19"/>
  <c r="T52" i="19"/>
  <c r="Y51" i="19"/>
  <c r="M51" i="19"/>
  <c r="M50" i="19"/>
  <c r="S49" i="19"/>
  <c r="N69" i="19"/>
  <c r="Q69" i="19"/>
  <c r="M68" i="19"/>
  <c r="L70" i="19"/>
  <c r="T65" i="19"/>
  <c r="N65" i="19"/>
  <c r="W64" i="19"/>
  <c r="M64" i="19"/>
  <c r="N63" i="19"/>
  <c r="X67" i="19"/>
  <c r="S62" i="19"/>
  <c r="Y69" i="19"/>
  <c r="S61" i="19"/>
  <c r="K61" i="19"/>
  <c r="Z63" i="19"/>
  <c r="Z70" i="19"/>
  <c r="AA66" i="19"/>
  <c r="R59" i="19"/>
  <c r="AB61" i="19"/>
  <c r="M58" i="19"/>
  <c r="T58" i="19"/>
  <c r="AA57" i="19"/>
  <c r="L57" i="19"/>
  <c r="R57" i="19"/>
  <c r="AD64" i="19"/>
  <c r="AD57" i="19"/>
  <c r="K55" i="19"/>
  <c r="AA55" i="19"/>
  <c r="AB54" i="19"/>
  <c r="V53" i="19"/>
  <c r="M53" i="19"/>
  <c r="P52" i="19"/>
  <c r="O52" i="19"/>
  <c r="U51" i="19"/>
  <c r="Z51" i="19"/>
  <c r="Z50" i="19"/>
  <c r="K67" i="19"/>
  <c r="S68" i="19"/>
  <c r="T68" i="19"/>
  <c r="K68" i="19"/>
  <c r="U66" i="19"/>
  <c r="N64" i="19"/>
  <c r="L63" i="19"/>
  <c r="K63" i="19"/>
  <c r="Q62" i="19"/>
  <c r="M62" i="19"/>
  <c r="O61" i="19"/>
  <c r="Q61" i="19"/>
  <c r="Q60" i="19"/>
  <c r="P60" i="19"/>
  <c r="Z60" i="19"/>
  <c r="AA59" i="19"/>
  <c r="AA62" i="19"/>
  <c r="AB66" i="19"/>
  <c r="N58" i="19"/>
  <c r="O57" i="19"/>
  <c r="AC69" i="19"/>
  <c r="AC67" i="19"/>
  <c r="AD59" i="19"/>
  <c r="U56" i="19"/>
  <c r="N56" i="19"/>
  <c r="W55" i="19"/>
  <c r="T54" i="19"/>
  <c r="X54" i="19"/>
  <c r="AB53" i="19"/>
  <c r="T53" i="19"/>
  <c r="W52" i="19"/>
  <c r="Q52" i="19"/>
  <c r="K51" i="19"/>
  <c r="N50" i="19"/>
  <c r="W50" i="19"/>
  <c r="O67" i="19"/>
  <c r="T66" i="19"/>
  <c r="O70" i="19"/>
  <c r="O66" i="19"/>
  <c r="U70" i="19"/>
  <c r="R65" i="19"/>
  <c r="U63" i="19"/>
  <c r="Q63" i="19"/>
  <c r="P62" i="19"/>
  <c r="X62" i="19"/>
  <c r="U61" i="19"/>
  <c r="Y67" i="19"/>
  <c r="R60" i="19"/>
  <c r="O60" i="19"/>
  <c r="V60" i="19"/>
  <c r="Q59" i="19"/>
  <c r="AA69" i="19"/>
  <c r="AB59" i="19"/>
  <c r="W58" i="19"/>
  <c r="AB65" i="19"/>
  <c r="AC64" i="19"/>
  <c r="AC57" i="19"/>
  <c r="M57" i="19"/>
  <c r="AD70" i="19"/>
  <c r="AC56" i="19"/>
  <c r="AD69" i="19"/>
  <c r="R55" i="19"/>
  <c r="S54" i="19"/>
  <c r="P54" i="19"/>
  <c r="Y53" i="19"/>
  <c r="AD53" i="19"/>
  <c r="K52" i="19"/>
  <c r="N52" i="19"/>
  <c r="P51" i="19"/>
  <c r="Q50" i="19"/>
  <c r="Y50" i="19"/>
  <c r="N67" i="19"/>
  <c r="R66" i="19"/>
  <c r="N70" i="19"/>
  <c r="M66" i="19"/>
  <c r="S65" i="19"/>
  <c r="K65" i="19"/>
  <c r="T64" i="19"/>
  <c r="T63" i="19"/>
  <c r="P63" i="19"/>
  <c r="N62" i="19"/>
  <c r="R62" i="19"/>
  <c r="R61" i="19"/>
  <c r="X61" i="19"/>
  <c r="Z68" i="19"/>
  <c r="M60" i="19"/>
  <c r="M59" i="19"/>
  <c r="X59" i="19"/>
  <c r="AA58" i="19"/>
  <c r="U58" i="19"/>
  <c r="R58" i="19"/>
  <c r="T57" i="19"/>
  <c r="AC61" i="19"/>
  <c r="V57" i="19"/>
  <c r="AB56" i="19"/>
  <c r="X56" i="19"/>
  <c r="W56" i="19"/>
  <c r="K54" i="19"/>
  <c r="W54" i="19"/>
  <c r="AA53" i="19"/>
  <c r="X53" i="19"/>
  <c r="S52" i="19"/>
  <c r="AC52" i="19"/>
  <c r="V51" i="19"/>
  <c r="AA50" i="19"/>
  <c r="V50" i="19"/>
  <c r="W49" i="19"/>
  <c r="Y49" i="19"/>
  <c r="P49" i="19"/>
  <c r="L49" i="19"/>
  <c r="T49" i="19"/>
  <c r="S67" i="19"/>
  <c r="T70" i="19"/>
  <c r="N66" i="19"/>
  <c r="S70" i="19"/>
  <c r="M65" i="19"/>
  <c r="Q65" i="19"/>
  <c r="O64" i="19"/>
  <c r="W70" i="19"/>
  <c r="X64" i="19"/>
  <c r="W62" i="19"/>
  <c r="Y70" i="19"/>
  <c r="T61" i="19"/>
  <c r="Y60" i="19"/>
  <c r="Z64" i="19"/>
  <c r="AA70" i="19"/>
  <c r="AA60" i="19"/>
  <c r="AB70" i="19"/>
  <c r="X58" i="19"/>
  <c r="AB64" i="19"/>
  <c r="W57" i="19"/>
  <c r="Y57" i="19"/>
  <c r="AD68" i="19"/>
  <c r="AD66" i="19"/>
  <c r="Z56" i="19"/>
  <c r="Q55" i="19"/>
  <c r="Y55" i="19"/>
  <c r="Z54" i="19"/>
  <c r="L54" i="19"/>
  <c r="P53" i="19"/>
  <c r="Y52" i="19"/>
  <c r="AA51" i="19"/>
  <c r="Q51" i="19"/>
  <c r="X50" i="19"/>
  <c r="AD50" i="19"/>
  <c r="AA49" i="19"/>
  <c r="K11" i="19"/>
  <c r="R67" i="19"/>
  <c r="P68" i="19"/>
  <c r="R68" i="19"/>
  <c r="V64" i="19"/>
  <c r="V68" i="19"/>
  <c r="W67" i="19"/>
  <c r="W69" i="19"/>
  <c r="L62" i="19"/>
  <c r="X70" i="19"/>
  <c r="Z61" i="19"/>
  <c r="Y66" i="19"/>
  <c r="W60" i="19"/>
  <c r="W59" i="19"/>
  <c r="P59" i="19"/>
  <c r="Y59" i="19"/>
  <c r="AB60" i="19"/>
  <c r="L58" i="19"/>
  <c r="AB63" i="19"/>
  <c r="AC63" i="19"/>
  <c r="P57" i="19"/>
  <c r="L56" i="19"/>
  <c r="Y56" i="19"/>
  <c r="S56" i="19"/>
  <c r="T55" i="19"/>
  <c r="AB55" i="19"/>
  <c r="V54" i="19"/>
  <c r="Q54" i="19"/>
  <c r="U53" i="19"/>
  <c r="Z53" i="19"/>
  <c r="X52" i="19"/>
  <c r="S51" i="19"/>
  <c r="X51" i="19"/>
  <c r="S50" i="19"/>
  <c r="K50" i="19"/>
  <c r="P67" i="19"/>
  <c r="N68" i="19"/>
  <c r="P70" i="19"/>
  <c r="Q68" i="19"/>
  <c r="V65" i="19"/>
  <c r="R64" i="19"/>
  <c r="V67" i="19"/>
  <c r="S63" i="19"/>
  <c r="O62" i="19"/>
  <c r="X65" i="19"/>
  <c r="Y64" i="19"/>
  <c r="Y65" i="19"/>
  <c r="N60" i="19"/>
  <c r="Z62" i="19"/>
  <c r="S59" i="19"/>
  <c r="AA61" i="19"/>
  <c r="AA68" i="19"/>
  <c r="AB68" i="19"/>
  <c r="AB69" i="19"/>
  <c r="AC66" i="19"/>
  <c r="AC59" i="19"/>
  <c r="AC60" i="19"/>
  <c r="P56" i="19"/>
  <c r="AD60" i="19"/>
  <c r="AD63" i="19"/>
  <c r="P55" i="19"/>
  <c r="L55" i="19"/>
  <c r="AA54" i="19"/>
  <c r="AC54" i="19"/>
  <c r="S53" i="19"/>
  <c r="Z52" i="19"/>
  <c r="V52" i="19"/>
  <c r="T51" i="19"/>
  <c r="N51" i="19"/>
  <c r="T50" i="19"/>
  <c r="O50" i="19"/>
  <c r="R49" i="19"/>
  <c r="N49" i="19"/>
  <c r="U49" i="19"/>
  <c r="K69" i="19"/>
  <c r="M69" i="19"/>
  <c r="T67" i="19"/>
  <c r="P66" i="19"/>
  <c r="M70" i="19"/>
  <c r="Q66" i="19"/>
  <c r="U68" i="19"/>
  <c r="U64" i="19"/>
  <c r="Q64" i="19"/>
  <c r="W66" i="19"/>
  <c r="R63" i="19"/>
  <c r="T62" i="19"/>
  <c r="X68" i="19"/>
  <c r="Y61" i="19"/>
  <c r="L60" i="19"/>
  <c r="U60" i="19"/>
  <c r="AA67" i="19"/>
  <c r="AA64" i="19"/>
  <c r="T59" i="19"/>
  <c r="Y58" i="19"/>
  <c r="O58" i="19"/>
  <c r="K57" i="19"/>
  <c r="AC70" i="19"/>
  <c r="AB57" i="19"/>
  <c r="AD67" i="19"/>
  <c r="R56" i="19"/>
  <c r="AD56" i="19"/>
  <c r="Z55" i="19"/>
  <c r="M55" i="19"/>
  <c r="N54" i="19"/>
  <c r="O54" i="19"/>
  <c r="K53" i="19"/>
  <c r="AB52" i="19"/>
  <c r="AD51" i="19"/>
  <c r="R51" i="19"/>
  <c r="P50" i="19"/>
  <c r="R50" i="19"/>
  <c r="AE50" i="19"/>
  <c r="L69" i="19"/>
  <c r="O69" i="19"/>
  <c r="Q67" i="19"/>
  <c r="L66" i="19"/>
  <c r="O68" i="19"/>
  <c r="K66" i="19"/>
  <c r="P65" i="19"/>
  <c r="L64" i="19"/>
  <c r="P64" i="19"/>
  <c r="O63" i="19"/>
  <c r="X63" i="19"/>
  <c r="V62" i="19"/>
  <c r="X66" i="19"/>
  <c r="Y68" i="19"/>
  <c r="Y63" i="19"/>
  <c r="Z66" i="19"/>
  <c r="Z69" i="19"/>
  <c r="Z59" i="19"/>
  <c r="O59" i="19"/>
  <c r="N59" i="19"/>
  <c r="AB67" i="19"/>
  <c r="AB58" i="19"/>
  <c r="Q57" i="19"/>
  <c r="N57" i="19"/>
  <c r="AA56" i="19"/>
  <c r="AD65" i="19"/>
  <c r="O56" i="19"/>
  <c r="N55" i="19"/>
  <c r="AD55" i="19"/>
  <c r="AD54" i="19"/>
  <c r="M54" i="19"/>
  <c r="R53" i="19"/>
  <c r="AD52" i="19"/>
  <c r="R52" i="19"/>
  <c r="W51" i="19"/>
  <c r="L51" i="19"/>
  <c r="AC50" i="19"/>
  <c r="X49" i="19"/>
  <c r="Q49" i="19"/>
  <c r="AF50" i="19"/>
  <c r="L67" i="19"/>
  <c r="V69" i="19"/>
  <c r="M61" i="19"/>
  <c r="AC58" i="19"/>
  <c r="Q53" i="19"/>
  <c r="L50" i="19"/>
  <c r="M49" i="19"/>
  <c r="Z49" i="19"/>
  <c r="AC53" i="19"/>
  <c r="V66" i="19"/>
  <c r="Y62" i="19"/>
  <c r="K58" i="19"/>
  <c r="K56" i="19"/>
  <c r="W65" i="19"/>
  <c r="K60" i="19"/>
  <c r="Q58" i="19"/>
  <c r="AD62" i="19"/>
  <c r="AA52" i="19"/>
  <c r="S64" i="19"/>
  <c r="P61" i="19"/>
  <c r="V58" i="19"/>
  <c r="V56" i="19"/>
  <c r="U50" i="19"/>
  <c r="W53" i="19"/>
  <c r="Q70" i="19"/>
  <c r="W63" i="19"/>
  <c r="Z67" i="19"/>
  <c r="P58" i="19"/>
  <c r="M56" i="19"/>
  <c r="N53" i="19"/>
  <c r="K70" i="19"/>
  <c r="X55" i="19"/>
  <c r="V63" i="19"/>
  <c r="S60" i="19"/>
  <c r="AB62" i="19"/>
  <c r="V55" i="19"/>
  <c r="L52" i="19"/>
  <c r="W68" i="19"/>
  <c r="T60" i="19"/>
  <c r="AC65" i="19"/>
  <c r="U52" i="19"/>
  <c r="L68" i="19"/>
  <c r="K62" i="19"/>
  <c r="L59" i="19"/>
  <c r="X57" i="19"/>
  <c r="U55" i="19"/>
  <c r="O65" i="19"/>
  <c r="AC62" i="19"/>
  <c r="S55" i="19"/>
  <c r="L65" i="19"/>
  <c r="X69" i="19"/>
  <c r="AA65" i="19"/>
  <c r="U54" i="19"/>
  <c r="O51" i="19"/>
  <c r="S66" i="19"/>
  <c r="AC51" i="19"/>
  <c r="R69" i="19"/>
  <c r="U65" i="19"/>
  <c r="W61" i="19"/>
  <c r="AA63" i="19"/>
  <c r="S57" i="19"/>
  <c r="Y54" i="19"/>
  <c r="AB51" i="19"/>
  <c r="O49" i="19"/>
  <c r="S69" i="19"/>
  <c r="K64" i="19"/>
  <c r="L61" i="19"/>
  <c r="K59" i="19"/>
  <c r="Q56" i="19"/>
  <c r="R54" i="19"/>
  <c r="AB50" i="19"/>
  <c r="Q76" i="9"/>
  <c r="J68" i="9"/>
  <c r="J54" i="9"/>
  <c r="J55" i="9"/>
  <c r="M48" i="20"/>
  <c r="M76" i="20" s="1"/>
  <c r="M39" i="20"/>
  <c r="J64" i="20"/>
  <c r="J56" i="20"/>
  <c r="V49" i="22"/>
  <c r="M49" i="22"/>
  <c r="X49" i="16"/>
  <c r="AE69" i="16"/>
  <c r="AE57" i="16"/>
  <c r="AE56" i="16"/>
  <c r="AE55" i="16"/>
  <c r="AE68" i="16"/>
  <c r="AE66" i="16"/>
  <c r="AE67" i="16"/>
  <c r="AE65" i="16"/>
  <c r="AE64" i="16"/>
  <c r="AE63" i="16"/>
  <c r="AE62" i="16"/>
  <c r="AE54" i="16"/>
  <c r="AE61" i="16"/>
  <c r="AE60" i="16"/>
  <c r="AE59" i="16"/>
  <c r="AE70" i="16"/>
  <c r="AE58" i="16"/>
  <c r="AF65" i="16"/>
  <c r="AF64" i="16"/>
  <c r="AF63" i="16"/>
  <c r="AF58" i="16"/>
  <c r="AF54" i="16"/>
  <c r="AF62" i="16"/>
  <c r="AF59" i="16"/>
  <c r="AF67" i="16"/>
  <c r="AF66" i="16"/>
  <c r="AF61" i="16"/>
  <c r="AF70" i="16"/>
  <c r="AE53" i="16"/>
  <c r="AF60" i="16"/>
  <c r="AF69" i="16"/>
  <c r="AF57" i="16"/>
  <c r="AF55" i="16"/>
  <c r="AF53" i="16"/>
  <c r="AF68" i="16"/>
  <c r="AF56" i="16"/>
  <c r="AF52" i="16"/>
  <c r="K68" i="16"/>
  <c r="P69" i="16"/>
  <c r="K67" i="16"/>
  <c r="Q68" i="16"/>
  <c r="R68" i="16"/>
  <c r="R65" i="16"/>
  <c r="Q61" i="16"/>
  <c r="M60" i="16"/>
  <c r="M59" i="16"/>
  <c r="O59" i="16"/>
  <c r="V66" i="16"/>
  <c r="V59" i="16"/>
  <c r="O57" i="16"/>
  <c r="T57" i="16"/>
  <c r="W68" i="16"/>
  <c r="X63" i="16"/>
  <c r="W56" i="16"/>
  <c r="K55" i="16"/>
  <c r="Y64" i="16"/>
  <c r="Y68" i="16"/>
  <c r="Z57" i="16"/>
  <c r="AA54" i="16"/>
  <c r="Z56" i="16"/>
  <c r="AA58" i="16"/>
  <c r="R53" i="16"/>
  <c r="AB53" i="16"/>
  <c r="AB55" i="16"/>
  <c r="AB68" i="16"/>
  <c r="AC64" i="16"/>
  <c r="AC59" i="16"/>
  <c r="AD64" i="16"/>
  <c r="AD65" i="16"/>
  <c r="AE52" i="16"/>
  <c r="K65" i="16"/>
  <c r="N70" i="16"/>
  <c r="O63" i="16"/>
  <c r="S61" i="16"/>
  <c r="S65" i="16"/>
  <c r="T67" i="16"/>
  <c r="P59" i="16"/>
  <c r="U62" i="16"/>
  <c r="V70" i="16"/>
  <c r="Q58" i="16"/>
  <c r="W65" i="16"/>
  <c r="W66" i="16"/>
  <c r="P56" i="16"/>
  <c r="X68" i="16"/>
  <c r="O56" i="16"/>
  <c r="R55" i="16"/>
  <c r="Y57" i="16"/>
  <c r="Z65" i="16"/>
  <c r="Z54" i="16"/>
  <c r="M53" i="16"/>
  <c r="AA63" i="16"/>
  <c r="R52" i="16"/>
  <c r="Y52" i="16"/>
  <c r="X52" i="16"/>
  <c r="AC53" i="16"/>
  <c r="AC62" i="16"/>
  <c r="AC69" i="16"/>
  <c r="AD68" i="16"/>
  <c r="O66" i="16"/>
  <c r="N66" i="16"/>
  <c r="M69" i="16"/>
  <c r="P63" i="16"/>
  <c r="Q65" i="16"/>
  <c r="Q62" i="16"/>
  <c r="T66" i="16"/>
  <c r="T59" i="16"/>
  <c r="Q59" i="16"/>
  <c r="V60" i="16"/>
  <c r="K58" i="16"/>
  <c r="R57" i="16"/>
  <c r="W62" i="16"/>
  <c r="X61" i="16"/>
  <c r="X66" i="16"/>
  <c r="L56" i="16"/>
  <c r="U55" i="16"/>
  <c r="Y55" i="16"/>
  <c r="Z62" i="16"/>
  <c r="Z69" i="16"/>
  <c r="Z66" i="16"/>
  <c r="AA69" i="16"/>
  <c r="X53" i="16"/>
  <c r="Z52" i="16"/>
  <c r="AB66" i="16"/>
  <c r="AB69" i="16"/>
  <c r="R51" i="16"/>
  <c r="AA51" i="16"/>
  <c r="AC67" i="16"/>
  <c r="AD59" i="16"/>
  <c r="M65" i="16"/>
  <c r="N68" i="16"/>
  <c r="L69" i="16"/>
  <c r="P64" i="16"/>
  <c r="N63" i="16"/>
  <c r="R63" i="16"/>
  <c r="N62" i="16"/>
  <c r="K61" i="16"/>
  <c r="S64" i="16"/>
  <c r="L60" i="16"/>
  <c r="U66" i="16"/>
  <c r="U70" i="16"/>
  <c r="V58" i="16"/>
  <c r="P58" i="16"/>
  <c r="K57" i="16"/>
  <c r="S57" i="16"/>
  <c r="V56" i="16"/>
  <c r="R56" i="16"/>
  <c r="Y62" i="16"/>
  <c r="W55" i="16"/>
  <c r="T55" i="16"/>
  <c r="R54" i="16"/>
  <c r="Z59" i="16"/>
  <c r="AA67" i="16"/>
  <c r="P53" i="16"/>
  <c r="K53" i="16"/>
  <c r="M52" i="16"/>
  <c r="AB54" i="16"/>
  <c r="AB60" i="16"/>
  <c r="AC66" i="16"/>
  <c r="AC60" i="16"/>
  <c r="P51" i="16"/>
  <c r="O65" i="16"/>
  <c r="K70" i="16"/>
  <c r="M64" i="16"/>
  <c r="M70" i="16"/>
  <c r="Q66" i="16"/>
  <c r="L63" i="16"/>
  <c r="O62" i="16"/>
  <c r="S70" i="16"/>
  <c r="Q60" i="16"/>
  <c r="T65" i="16"/>
  <c r="L59" i="16"/>
  <c r="U69" i="16"/>
  <c r="V63" i="16"/>
  <c r="S58" i="16"/>
  <c r="Q57" i="16"/>
  <c r="W61" i="16"/>
  <c r="N56" i="16"/>
  <c r="X69" i="16"/>
  <c r="Q55" i="16"/>
  <c r="Y70" i="16"/>
  <c r="Y67" i="16"/>
  <c r="X54" i="16"/>
  <c r="T54" i="16"/>
  <c r="AA55" i="16"/>
  <c r="AA56" i="16"/>
  <c r="AA68" i="16"/>
  <c r="V52" i="16"/>
  <c r="L52" i="16"/>
  <c r="AC52" i="16"/>
  <c r="V51" i="16"/>
  <c r="O51" i="16"/>
  <c r="AC70" i="16"/>
  <c r="AD56" i="16"/>
  <c r="AD61" i="16"/>
  <c r="P65" i="16"/>
  <c r="K66" i="16"/>
  <c r="L64" i="16"/>
  <c r="M63" i="16"/>
  <c r="L62" i="16"/>
  <c r="T61" i="16"/>
  <c r="U60" i="16"/>
  <c r="V69" i="16"/>
  <c r="V67" i="16"/>
  <c r="W64" i="16"/>
  <c r="W58" i="16"/>
  <c r="Y56" i="16"/>
  <c r="X58" i="16"/>
  <c r="Y59" i="16"/>
  <c r="N55" i="16"/>
  <c r="W54" i="16"/>
  <c r="M54" i="16"/>
  <c r="O53" i="16"/>
  <c r="N53" i="16"/>
  <c r="AA62" i="16"/>
  <c r="P52" i="16"/>
  <c r="Q52" i="16"/>
  <c r="W52" i="16"/>
  <c r="AC68" i="16"/>
  <c r="AC58" i="16"/>
  <c r="AC57" i="16"/>
  <c r="AD51" i="16"/>
  <c r="P62" i="16"/>
  <c r="T56" i="16"/>
  <c r="Y66" i="16"/>
  <c r="Y65" i="16"/>
  <c r="Z70" i="16"/>
  <c r="U53" i="16"/>
  <c r="AA64" i="16"/>
  <c r="AB57" i="16"/>
  <c r="AB63" i="16"/>
  <c r="AB59" i="16"/>
  <c r="W51" i="16"/>
  <c r="AD57" i="16"/>
  <c r="O68" i="16"/>
  <c r="P67" i="16"/>
  <c r="P66" i="16"/>
  <c r="O70" i="16"/>
  <c r="R64" i="16"/>
  <c r="S68" i="16"/>
  <c r="O60" i="16"/>
  <c r="T68" i="16"/>
  <c r="N59" i="16"/>
  <c r="R59" i="16"/>
  <c r="T58" i="16"/>
  <c r="U58" i="16"/>
  <c r="M57" i="16"/>
  <c r="W60" i="16"/>
  <c r="Y63" i="16"/>
  <c r="Z61" i="16"/>
  <c r="W53" i="16"/>
  <c r="AC55" i="16"/>
  <c r="L65" i="16"/>
  <c r="P68" i="16"/>
  <c r="K69" i="16"/>
  <c r="K63" i="16"/>
  <c r="R66" i="16"/>
  <c r="O61" i="16"/>
  <c r="S67" i="16"/>
  <c r="P60" i="16"/>
  <c r="T62" i="16"/>
  <c r="U64" i="16"/>
  <c r="V62" i="16"/>
  <c r="N58" i="16"/>
  <c r="W67" i="16"/>
  <c r="W70" i="16"/>
  <c r="S56" i="16"/>
  <c r="M56" i="16"/>
  <c r="Z55" i="16"/>
  <c r="Y58" i="16"/>
  <c r="U54" i="16"/>
  <c r="Q54" i="16"/>
  <c r="AA66" i="16"/>
  <c r="AA60" i="16"/>
  <c r="AA70" i="16"/>
  <c r="AA52" i="16"/>
  <c r="S52" i="16"/>
  <c r="AB58" i="16"/>
  <c r="AC54" i="16"/>
  <c r="K51" i="16"/>
  <c r="X51" i="16"/>
  <c r="M68" i="16"/>
  <c r="K64" i="16"/>
  <c r="N67" i="16"/>
  <c r="Q67" i="16"/>
  <c r="K62" i="16"/>
  <c r="S63" i="16"/>
  <c r="R61" i="16"/>
  <c r="T70" i="16"/>
  <c r="T64" i="16"/>
  <c r="U59" i="16"/>
  <c r="V68" i="16"/>
  <c r="U57" i="16"/>
  <c r="X57" i="16"/>
  <c r="X70" i="16"/>
  <c r="X65" i="16"/>
  <c r="V55" i="16"/>
  <c r="S55" i="16"/>
  <c r="K54" i="16"/>
  <c r="Z60" i="16"/>
  <c r="N54" i="16"/>
  <c r="L53" i="16"/>
  <c r="AA59" i="16"/>
  <c r="S53" i="16"/>
  <c r="AB64" i="16"/>
  <c r="AB52" i="16"/>
  <c r="AB70" i="16"/>
  <c r="T51" i="16"/>
  <c r="L51" i="16"/>
  <c r="AD67" i="16"/>
  <c r="K11" i="16"/>
  <c r="P70" i="16"/>
  <c r="M66" i="16"/>
  <c r="L70" i="16"/>
  <c r="Q64" i="16"/>
  <c r="R69" i="16"/>
  <c r="M61" i="16"/>
  <c r="S66" i="16"/>
  <c r="N60" i="16"/>
  <c r="K60" i="16"/>
  <c r="U61" i="16"/>
  <c r="V61" i="16"/>
  <c r="L58" i="16"/>
  <c r="W69" i="16"/>
  <c r="W59" i="16"/>
  <c r="X62" i="16"/>
  <c r="X59" i="16"/>
  <c r="K56" i="16"/>
  <c r="M55" i="16"/>
  <c r="Z63" i="16"/>
  <c r="V54" i="16"/>
  <c r="Z68" i="16"/>
  <c r="AA65" i="16"/>
  <c r="AA53" i="16"/>
  <c r="T52" i="16"/>
  <c r="AB61" i="16"/>
  <c r="Q51" i="16"/>
  <c r="M51" i="16"/>
  <c r="AC61" i="16"/>
  <c r="AD70" i="16"/>
  <c r="AD54" i="16"/>
  <c r="AD53" i="16"/>
  <c r="N65" i="16"/>
  <c r="Q69" i="16"/>
  <c r="T60" i="16"/>
  <c r="R58" i="16"/>
  <c r="L55" i="16"/>
  <c r="Z53" i="16"/>
  <c r="O52" i="16"/>
  <c r="AD66" i="16"/>
  <c r="M58" i="16"/>
  <c r="L68" i="16"/>
  <c r="Q70" i="16"/>
  <c r="R60" i="16"/>
  <c r="V64" i="16"/>
  <c r="X60" i="16"/>
  <c r="Z64" i="16"/>
  <c r="AD55" i="16"/>
  <c r="O69" i="16"/>
  <c r="Q63" i="16"/>
  <c r="S60" i="16"/>
  <c r="U56" i="16"/>
  <c r="Y54" i="16"/>
  <c r="Q53" i="16"/>
  <c r="AC65" i="16"/>
  <c r="L67" i="16"/>
  <c r="S62" i="16"/>
  <c r="T69" i="16"/>
  <c r="V65" i="16"/>
  <c r="X67" i="16"/>
  <c r="Z67" i="16"/>
  <c r="AA61" i="16"/>
  <c r="S51" i="16"/>
  <c r="AD69" i="16"/>
  <c r="V57" i="16"/>
  <c r="N69" i="16"/>
  <c r="R67" i="16"/>
  <c r="T63" i="16"/>
  <c r="O58" i="16"/>
  <c r="X56" i="16"/>
  <c r="O54" i="16"/>
  <c r="V53" i="16"/>
  <c r="U51" i="16"/>
  <c r="AD58" i="16"/>
  <c r="AA57" i="16"/>
  <c r="AC56" i="16"/>
  <c r="Q56" i="16"/>
  <c r="X55" i="16"/>
  <c r="K52" i="16"/>
  <c r="AD60" i="16"/>
  <c r="O64" i="16"/>
  <c r="R70" i="16"/>
  <c r="U67" i="16"/>
  <c r="P57" i="16"/>
  <c r="X64" i="16"/>
  <c r="L54" i="16"/>
  <c r="AB56" i="16"/>
  <c r="AC63" i="16"/>
  <c r="AD52" i="16"/>
  <c r="S69" i="16"/>
  <c r="N64" i="16"/>
  <c r="M62" i="16"/>
  <c r="S59" i="16"/>
  <c r="N57" i="16"/>
  <c r="P55" i="16"/>
  <c r="Z58" i="16"/>
  <c r="AB67" i="16"/>
  <c r="Z51" i="16"/>
  <c r="AD63" i="16"/>
  <c r="Y69" i="16"/>
  <c r="AB65" i="16"/>
  <c r="L66" i="16"/>
  <c r="R62" i="16"/>
  <c r="U65" i="16"/>
  <c r="W63" i="16"/>
  <c r="Y61" i="16"/>
  <c r="S54" i="16"/>
  <c r="U52" i="16"/>
  <c r="AB51" i="16"/>
  <c r="AD62" i="16"/>
  <c r="P61" i="16"/>
  <c r="U63" i="16"/>
  <c r="W57" i="16"/>
  <c r="Y60" i="16"/>
  <c r="P54" i="16"/>
  <c r="AB62" i="16"/>
  <c r="AC51" i="16"/>
  <c r="O67" i="16"/>
  <c r="Y53" i="16"/>
  <c r="M67" i="16"/>
  <c r="L61" i="16"/>
  <c r="U68" i="16"/>
  <c r="L57" i="16"/>
  <c r="O55" i="16"/>
  <c r="T53" i="16"/>
  <c r="N52" i="16"/>
  <c r="N51" i="16"/>
  <c r="K59" i="16"/>
  <c r="N61" i="16"/>
  <c r="AE51" i="16"/>
  <c r="Y51" i="16"/>
  <c r="AF51" i="16"/>
  <c r="AC50" i="16"/>
  <c r="Y50" i="16"/>
  <c r="AA50" i="16"/>
  <c r="Q50" i="16"/>
  <c r="T50" i="16"/>
  <c r="X50" i="16"/>
  <c r="W50" i="16"/>
  <c r="U50" i="16"/>
  <c r="M50" i="16"/>
  <c r="N50" i="16"/>
  <c r="P50" i="16"/>
  <c r="V50" i="16"/>
  <c r="L50" i="16"/>
  <c r="K50" i="16"/>
  <c r="AE50" i="16"/>
  <c r="AD50" i="16"/>
  <c r="R50" i="16"/>
  <c r="AF50" i="16"/>
  <c r="Z50" i="16"/>
  <c r="O50" i="16"/>
  <c r="S50" i="16"/>
  <c r="AB50" i="16"/>
  <c r="J53" i="9"/>
  <c r="J65" i="9"/>
  <c r="T39" i="20"/>
  <c r="T48" i="20"/>
  <c r="T76" i="20" s="1"/>
  <c r="J67" i="20"/>
  <c r="J54" i="20"/>
  <c r="S49" i="17"/>
  <c r="U49" i="21"/>
  <c r="W49" i="21"/>
  <c r="O49" i="17"/>
  <c r="Q49" i="17"/>
  <c r="L49" i="16"/>
  <c r="T49" i="16"/>
  <c r="AF49" i="19"/>
  <c r="J76" i="15"/>
  <c r="O76" i="9"/>
  <c r="W39" i="9"/>
  <c r="W76" i="9"/>
  <c r="J69" i="9"/>
  <c r="L39" i="9"/>
  <c r="AA48" i="20"/>
  <c r="AA76" i="20" s="1"/>
  <c r="AA39" i="20"/>
  <c r="J63" i="20"/>
  <c r="N49" i="22"/>
  <c r="U49" i="22"/>
  <c r="W49" i="13"/>
  <c r="AC49" i="16"/>
  <c r="AD49" i="16"/>
  <c r="J57" i="9"/>
  <c r="T39" i="9"/>
  <c r="T76" i="9"/>
  <c r="N76" i="9"/>
  <c r="V39" i="9"/>
  <c r="V76" i="9"/>
  <c r="AB76" i="9"/>
  <c r="AB39" i="9"/>
  <c r="J52" i="20"/>
  <c r="N48" i="20"/>
  <c r="N76" i="20" s="1"/>
  <c r="N39" i="20"/>
  <c r="Y39" i="20"/>
  <c r="Y48" i="20"/>
  <c r="Y76" i="20" s="1"/>
  <c r="J60" i="20"/>
  <c r="AD48" i="20"/>
  <c r="AD76" i="20" s="1"/>
  <c r="AD39" i="20"/>
  <c r="S49" i="22"/>
  <c r="R49" i="13"/>
  <c r="AE55" i="13"/>
  <c r="AE69" i="13"/>
  <c r="AE57" i="13"/>
  <c r="AE66" i="13"/>
  <c r="AE68" i="13"/>
  <c r="AE56" i="13"/>
  <c r="AE67" i="13"/>
  <c r="AE65" i="13"/>
  <c r="AE64" i="13"/>
  <c r="AE63" i="13"/>
  <c r="AE62" i="13"/>
  <c r="AE61" i="13"/>
  <c r="AE60" i="13"/>
  <c r="AE59" i="13"/>
  <c r="AE70" i="13"/>
  <c r="AE58" i="13"/>
  <c r="AE54" i="13"/>
  <c r="AF68" i="13"/>
  <c r="AF56" i="13"/>
  <c r="AF57" i="13"/>
  <c r="AE53" i="13"/>
  <c r="AF67" i="13"/>
  <c r="AF55" i="13"/>
  <c r="AF61" i="13"/>
  <c r="AF69" i="13"/>
  <c r="AF53" i="13"/>
  <c r="AF66" i="13"/>
  <c r="AF65" i="13"/>
  <c r="AF64" i="13"/>
  <c r="AF54" i="13"/>
  <c r="AF63" i="13"/>
  <c r="AF62" i="13"/>
  <c r="AF60" i="13"/>
  <c r="AF58" i="13"/>
  <c r="AF59" i="13"/>
  <c r="AF70" i="13"/>
  <c r="AF52" i="13"/>
  <c r="AE52" i="13"/>
  <c r="K67" i="13"/>
  <c r="L69" i="13"/>
  <c r="P66" i="13"/>
  <c r="R68" i="13"/>
  <c r="Q63" i="13"/>
  <c r="N62" i="13"/>
  <c r="S65" i="13"/>
  <c r="Q61" i="13"/>
  <c r="U67" i="13"/>
  <c r="U62" i="13"/>
  <c r="V63" i="13"/>
  <c r="L59" i="13"/>
  <c r="U58" i="13"/>
  <c r="S58" i="13"/>
  <c r="X62" i="13"/>
  <c r="X67" i="13"/>
  <c r="X64" i="13"/>
  <c r="Z56" i="13"/>
  <c r="X56" i="13"/>
  <c r="K56" i="13"/>
  <c r="O55" i="13"/>
  <c r="Z63" i="13"/>
  <c r="AA67" i="13"/>
  <c r="W54" i="13"/>
  <c r="AA57" i="13"/>
  <c r="P53" i="13"/>
  <c r="O53" i="13"/>
  <c r="R53" i="13"/>
  <c r="X52" i="13"/>
  <c r="P52" i="13"/>
  <c r="V52" i="13"/>
  <c r="Z52" i="13"/>
  <c r="AC51" i="13"/>
  <c r="AD67" i="13"/>
  <c r="AD69" i="13"/>
  <c r="L50" i="13"/>
  <c r="K50" i="13"/>
  <c r="M70" i="13"/>
  <c r="P68" i="13"/>
  <c r="M68" i="13"/>
  <c r="Q67" i="13"/>
  <c r="R64" i="13"/>
  <c r="P63" i="13"/>
  <c r="T61" i="13"/>
  <c r="L61" i="13"/>
  <c r="N60" i="13"/>
  <c r="Q60" i="13"/>
  <c r="V60" i="13"/>
  <c r="W68" i="13"/>
  <c r="W57" i="13"/>
  <c r="M57" i="13"/>
  <c r="O57" i="13"/>
  <c r="Q56" i="13"/>
  <c r="O56" i="13"/>
  <c r="Z67" i="13"/>
  <c r="P55" i="13"/>
  <c r="Y55" i="13"/>
  <c r="AA66" i="13"/>
  <c r="N54" i="13"/>
  <c r="AA54" i="13"/>
  <c r="AB59" i="13"/>
  <c r="Z53" i="13"/>
  <c r="AC61" i="13"/>
  <c r="AC56" i="13"/>
  <c r="U51" i="13"/>
  <c r="AD57" i="13"/>
  <c r="AD55" i="13"/>
  <c r="Z51" i="13"/>
  <c r="V50" i="13"/>
  <c r="N70" i="13"/>
  <c r="O65" i="13"/>
  <c r="Q65" i="13"/>
  <c r="Q66" i="13"/>
  <c r="K63" i="13"/>
  <c r="R69" i="13"/>
  <c r="N61" i="13"/>
  <c r="R60" i="13"/>
  <c r="L60" i="13"/>
  <c r="V68" i="13"/>
  <c r="V62" i="13"/>
  <c r="Q58" i="13"/>
  <c r="W70" i="13"/>
  <c r="X66" i="13"/>
  <c r="Y68" i="13"/>
  <c r="Y66" i="13"/>
  <c r="Q55" i="13"/>
  <c r="K55" i="13"/>
  <c r="Z61" i="13"/>
  <c r="R54" i="13"/>
  <c r="AA70" i="13"/>
  <c r="V54" i="13"/>
  <c r="AB58" i="13"/>
  <c r="T53" i="13"/>
  <c r="AB67" i="13"/>
  <c r="R52" i="13"/>
  <c r="T52" i="13"/>
  <c r="N51" i="13"/>
  <c r="W51" i="13"/>
  <c r="AD54" i="13"/>
  <c r="AD70" i="13"/>
  <c r="O50" i="13"/>
  <c r="L70" i="13"/>
  <c r="L68" i="13"/>
  <c r="N66" i="13"/>
  <c r="P64" i="13"/>
  <c r="N63" i="13"/>
  <c r="S69" i="13"/>
  <c r="T70" i="13"/>
  <c r="U61" i="13"/>
  <c r="U70" i="13"/>
  <c r="U60" i="13"/>
  <c r="M59" i="13"/>
  <c r="R59" i="13"/>
  <c r="W63" i="13"/>
  <c r="W60" i="13"/>
  <c r="X61" i="13"/>
  <c r="X59" i="13"/>
  <c r="P57" i="13"/>
  <c r="Y59" i="13"/>
  <c r="W56" i="13"/>
  <c r="Z69" i="13"/>
  <c r="Z62" i="13"/>
  <c r="AA61" i="13"/>
  <c r="AA59" i="13"/>
  <c r="S53" i="13"/>
  <c r="AB57" i="13"/>
  <c r="AB55" i="13"/>
  <c r="Q52" i="13"/>
  <c r="AC68" i="13"/>
  <c r="AC67" i="13"/>
  <c r="AD63" i="13"/>
  <c r="AB51" i="13"/>
  <c r="O51" i="13"/>
  <c r="K51" i="13"/>
  <c r="Q50" i="13"/>
  <c r="O66" i="13"/>
  <c r="P65" i="13"/>
  <c r="M69" i="13"/>
  <c r="Q68" i="13"/>
  <c r="R67" i="13"/>
  <c r="R70" i="13"/>
  <c r="S68" i="13"/>
  <c r="K61" i="13"/>
  <c r="O61" i="13"/>
  <c r="U66" i="13"/>
  <c r="O59" i="13"/>
  <c r="P59" i="13"/>
  <c r="W69" i="13"/>
  <c r="T57" i="13"/>
  <c r="R57" i="13"/>
  <c r="X65" i="13"/>
  <c r="Y65" i="13"/>
  <c r="Y64" i="13"/>
  <c r="L55" i="13"/>
  <c r="N55" i="13"/>
  <c r="X54" i="13"/>
  <c r="T54" i="13"/>
  <c r="AA56" i="13"/>
  <c r="AB56" i="13"/>
  <c r="U53" i="13"/>
  <c r="X53" i="13"/>
  <c r="O52" i="13"/>
  <c r="AC58" i="13"/>
  <c r="AC66" i="13"/>
  <c r="X51" i="13"/>
  <c r="M51" i="13"/>
  <c r="AD65" i="13"/>
  <c r="AD56" i="13"/>
  <c r="N50" i="13"/>
  <c r="N69" i="13"/>
  <c r="K69" i="13"/>
  <c r="L64" i="13"/>
  <c r="M63" i="13"/>
  <c r="S64" i="13"/>
  <c r="S63" i="13"/>
  <c r="M61" i="13"/>
  <c r="P61" i="13"/>
  <c r="T60" i="13"/>
  <c r="V67" i="13"/>
  <c r="V61" i="13"/>
  <c r="W66" i="13"/>
  <c r="K58" i="13"/>
  <c r="X63" i="13"/>
  <c r="K57" i="13"/>
  <c r="N57" i="13"/>
  <c r="Y62" i="13"/>
  <c r="Y63" i="13"/>
  <c r="Z66" i="13"/>
  <c r="R55" i="13"/>
  <c r="V55" i="13"/>
  <c r="U54" i="13"/>
  <c r="M54" i="13"/>
  <c r="K54" i="13"/>
  <c r="Y53" i="13"/>
  <c r="AB69" i="13"/>
  <c r="AC69" i="13"/>
  <c r="Y52" i="13"/>
  <c r="AC64" i="13"/>
  <c r="AD60" i="13"/>
  <c r="AD62" i="13"/>
  <c r="AA51" i="13"/>
  <c r="P50" i="13"/>
  <c r="S50" i="13"/>
  <c r="AE51" i="13"/>
  <c r="L67" i="13"/>
  <c r="O68" i="13"/>
  <c r="P70" i="13"/>
  <c r="K65" i="13"/>
  <c r="O64" i="13"/>
  <c r="L63" i="13"/>
  <c r="L62" i="13"/>
  <c r="S67" i="13"/>
  <c r="T65" i="13"/>
  <c r="T69" i="13"/>
  <c r="K60" i="13"/>
  <c r="V70" i="13"/>
  <c r="Q59" i="13"/>
  <c r="V59" i="13"/>
  <c r="W62" i="13"/>
  <c r="T58" i="13"/>
  <c r="X58" i="13"/>
  <c r="S57" i="13"/>
  <c r="L56" i="13"/>
  <c r="Y70" i="13"/>
  <c r="Z58" i="13"/>
  <c r="X55" i="13"/>
  <c r="T55" i="13"/>
  <c r="AA68" i="13"/>
  <c r="AA69" i="13"/>
  <c r="Q54" i="13"/>
  <c r="Q53" i="13"/>
  <c r="AB68" i="13"/>
  <c r="AB64" i="13"/>
  <c r="AC57" i="13"/>
  <c r="AD52" i="13"/>
  <c r="AC63" i="13"/>
  <c r="AD61" i="13"/>
  <c r="P51" i="13"/>
  <c r="AA50" i="13"/>
  <c r="Z50" i="13"/>
  <c r="N67" i="13"/>
  <c r="O69" i="13"/>
  <c r="L66" i="13"/>
  <c r="N68" i="13"/>
  <c r="M64" i="13"/>
  <c r="R63" i="13"/>
  <c r="S70" i="13"/>
  <c r="M62" i="13"/>
  <c r="T64" i="13"/>
  <c r="T67" i="13"/>
  <c r="O60" i="13"/>
  <c r="U59" i="13"/>
  <c r="V66" i="13"/>
  <c r="R58" i="13"/>
  <c r="W61" i="13"/>
  <c r="L58" i="13"/>
  <c r="Q57" i="13"/>
  <c r="X69" i="13"/>
  <c r="Y58" i="13"/>
  <c r="R56" i="13"/>
  <c r="Z57" i="13"/>
  <c r="Z70" i="13"/>
  <c r="Z68" i="13"/>
  <c r="AA60" i="13"/>
  <c r="AA58" i="13"/>
  <c r="K53" i="13"/>
  <c r="V53" i="13"/>
  <c r="AA53" i="13"/>
  <c r="AC53" i="13"/>
  <c r="K52" i="13"/>
  <c r="AC55" i="13"/>
  <c r="N52" i="13"/>
  <c r="AD59" i="13"/>
  <c r="AD68" i="13"/>
  <c r="AD66" i="13"/>
  <c r="M50" i="13"/>
  <c r="X50" i="13"/>
  <c r="O70" i="13"/>
  <c r="L65" i="13"/>
  <c r="P67" i="13"/>
  <c r="Q64" i="13"/>
  <c r="R65" i="13"/>
  <c r="S62" i="13"/>
  <c r="R62" i="13"/>
  <c r="R61" i="13"/>
  <c r="S60" i="13"/>
  <c r="P60" i="13"/>
  <c r="K59" i="13"/>
  <c r="N59" i="13"/>
  <c r="N58" i="13"/>
  <c r="W65" i="13"/>
  <c r="W58" i="13"/>
  <c r="X70" i="13"/>
  <c r="V57" i="13"/>
  <c r="Y69" i="13"/>
  <c r="M56" i="13"/>
  <c r="Y67" i="13"/>
  <c r="Z65" i="13"/>
  <c r="W55" i="13"/>
  <c r="AA62" i="13"/>
  <c r="Z54" i="13"/>
  <c r="AB54" i="13"/>
  <c r="M53" i="13"/>
  <c r="AB61" i="13"/>
  <c r="AB65" i="13"/>
  <c r="AC70" i="13"/>
  <c r="AC54" i="13"/>
  <c r="U52" i="13"/>
  <c r="S52" i="13"/>
  <c r="S51" i="13"/>
  <c r="Q51" i="13"/>
  <c r="AD53" i="13"/>
  <c r="U50" i="13"/>
  <c r="R50" i="13"/>
  <c r="Q62" i="13"/>
  <c r="U69" i="13"/>
  <c r="M58" i="13"/>
  <c r="U56" i="13"/>
  <c r="Z60" i="13"/>
  <c r="L53" i="13"/>
  <c r="AC52" i="13"/>
  <c r="AD64" i="13"/>
  <c r="K11" i="13"/>
  <c r="O58" i="13"/>
  <c r="V56" i="13"/>
  <c r="W52" i="13"/>
  <c r="M67" i="13"/>
  <c r="Q70" i="13"/>
  <c r="S66" i="13"/>
  <c r="W67" i="13"/>
  <c r="P56" i="13"/>
  <c r="P54" i="13"/>
  <c r="AB70" i="13"/>
  <c r="AC65" i="13"/>
  <c r="V51" i="13"/>
  <c r="O67" i="13"/>
  <c r="N64" i="13"/>
  <c r="T66" i="13"/>
  <c r="T59" i="13"/>
  <c r="X68" i="13"/>
  <c r="S56" i="13"/>
  <c r="O54" i="13"/>
  <c r="AB60" i="13"/>
  <c r="AB52" i="13"/>
  <c r="AB50" i="13"/>
  <c r="AB66" i="13"/>
  <c r="AF51" i="13"/>
  <c r="K70" i="13"/>
  <c r="Q69" i="13"/>
  <c r="S61" i="13"/>
  <c r="V64" i="13"/>
  <c r="X60" i="13"/>
  <c r="N56" i="13"/>
  <c r="AA63" i="13"/>
  <c r="AB53" i="13"/>
  <c r="L52" i="13"/>
  <c r="Y50" i="13"/>
  <c r="M66" i="13"/>
  <c r="K64" i="13"/>
  <c r="T63" i="13"/>
  <c r="V65" i="13"/>
  <c r="U57" i="13"/>
  <c r="T56" i="13"/>
  <c r="Y54" i="13"/>
  <c r="W53" i="13"/>
  <c r="AC62" i="13"/>
  <c r="AD50" i="13"/>
  <c r="P69" i="13"/>
  <c r="R66" i="13"/>
  <c r="S59" i="13"/>
  <c r="X57" i="13"/>
  <c r="Z55" i="13"/>
  <c r="AA65" i="13"/>
  <c r="R51" i="13"/>
  <c r="AC50" i="13"/>
  <c r="M60" i="13"/>
  <c r="W64" i="13"/>
  <c r="L57" i="13"/>
  <c r="U55" i="13"/>
  <c r="L54" i="13"/>
  <c r="AC60" i="13"/>
  <c r="AD58" i="13"/>
  <c r="W50" i="13"/>
  <c r="K66" i="13"/>
  <c r="AB62" i="13"/>
  <c r="O62" i="13"/>
  <c r="U65" i="13"/>
  <c r="W59" i="13"/>
  <c r="Y56" i="13"/>
  <c r="Z64" i="13"/>
  <c r="S54" i="13"/>
  <c r="AC59" i="13"/>
  <c r="Y51" i="13"/>
  <c r="M65" i="13"/>
  <c r="T62" i="13"/>
  <c r="U63" i="13"/>
  <c r="V58" i="13"/>
  <c r="Y61" i="13"/>
  <c r="S55" i="13"/>
  <c r="AA52" i="13"/>
  <c r="P62" i="13"/>
  <c r="M55" i="13"/>
  <c r="K68" i="13"/>
  <c r="K62" i="13"/>
  <c r="U64" i="13"/>
  <c r="P58" i="13"/>
  <c r="Y60" i="13"/>
  <c r="AA55" i="13"/>
  <c r="AB63" i="13"/>
  <c r="M52" i="13"/>
  <c r="L51" i="13"/>
  <c r="U68" i="13"/>
  <c r="T51" i="13"/>
  <c r="T50" i="13"/>
  <c r="N65" i="13"/>
  <c r="N53" i="13"/>
  <c r="O63" i="13"/>
  <c r="T68" i="13"/>
  <c r="V69" i="13"/>
  <c r="AD51" i="13"/>
  <c r="Y57" i="13"/>
  <c r="Z59" i="13"/>
  <c r="AA64" i="13"/>
  <c r="AE50" i="13"/>
  <c r="AF50" i="13"/>
  <c r="M49" i="21"/>
  <c r="J49" i="21"/>
  <c r="Z49" i="17"/>
  <c r="U49" i="17"/>
  <c r="U49" i="16"/>
  <c r="AF49" i="16"/>
  <c r="J56" i="9"/>
  <c r="J60" i="9"/>
  <c r="R39" i="9"/>
  <c r="J61" i="20"/>
  <c r="S48" i="20"/>
  <c r="S76" i="20" s="1"/>
  <c r="S39" i="20"/>
  <c r="J51" i="20"/>
  <c r="J65" i="20"/>
  <c r="AB49" i="22"/>
  <c r="T49" i="22"/>
  <c r="AA49" i="13"/>
  <c r="AC49" i="13"/>
  <c r="O49" i="21"/>
  <c r="P49" i="21"/>
  <c r="P49" i="16"/>
  <c r="AE49" i="16"/>
  <c r="J58" i="9"/>
  <c r="J61" i="9"/>
  <c r="P39" i="9"/>
  <c r="X39" i="9"/>
  <c r="X76" i="9"/>
  <c r="J57" i="20"/>
  <c r="AA49" i="22"/>
  <c r="Z49" i="22"/>
  <c r="Y49" i="17"/>
  <c r="AE60" i="17"/>
  <c r="AE66" i="17"/>
  <c r="AE65" i="17"/>
  <c r="AE70" i="17"/>
  <c r="AE69" i="17"/>
  <c r="AE68" i="17"/>
  <c r="AE61" i="17"/>
  <c r="AE67" i="17"/>
  <c r="AE64" i="17"/>
  <c r="AE58" i="17"/>
  <c r="AE63" i="17"/>
  <c r="AE59" i="17"/>
  <c r="AF58" i="17"/>
  <c r="AE62" i="17"/>
  <c r="AF60" i="17"/>
  <c r="AF57" i="17"/>
  <c r="AF59" i="17"/>
  <c r="AF70" i="17"/>
  <c r="AE57" i="17"/>
  <c r="AF69" i="17"/>
  <c r="AF67" i="17"/>
  <c r="AF68" i="17"/>
  <c r="AF66" i="17"/>
  <c r="AF65" i="17"/>
  <c r="AF61" i="17"/>
  <c r="AF64" i="17"/>
  <c r="AF62" i="17"/>
  <c r="AF63" i="17"/>
  <c r="AF56" i="17"/>
  <c r="AE56" i="17"/>
  <c r="AE55" i="17"/>
  <c r="AF55" i="17"/>
  <c r="AE54" i="17"/>
  <c r="AF54" i="17"/>
  <c r="AF53" i="17"/>
  <c r="AE53" i="17"/>
  <c r="S68" i="17"/>
  <c r="R70" i="17"/>
  <c r="K64" i="17"/>
  <c r="P67" i="17"/>
  <c r="R69" i="17"/>
  <c r="K68" i="17"/>
  <c r="S63" i="17"/>
  <c r="U68" i="17"/>
  <c r="T62" i="17"/>
  <c r="V68" i="17"/>
  <c r="P61" i="17"/>
  <c r="W66" i="17"/>
  <c r="X66" i="17"/>
  <c r="X70" i="17"/>
  <c r="Y65" i="17"/>
  <c r="X59" i="17"/>
  <c r="Q58" i="17"/>
  <c r="V58" i="17"/>
  <c r="Z63" i="17"/>
  <c r="AA65" i="17"/>
  <c r="AA60" i="17"/>
  <c r="AB69" i="17"/>
  <c r="AB67" i="17"/>
  <c r="W56" i="17"/>
  <c r="Q55" i="17"/>
  <c r="AC60" i="17"/>
  <c r="AD55" i="17"/>
  <c r="AD69" i="17"/>
  <c r="X54" i="17"/>
  <c r="AD61" i="17"/>
  <c r="U53" i="17"/>
  <c r="U52" i="17"/>
  <c r="AD52" i="17"/>
  <c r="AE52" i="17"/>
  <c r="R65" i="17"/>
  <c r="K70" i="17"/>
  <c r="Q66" i="17"/>
  <c r="K63" i="17"/>
  <c r="U69" i="17"/>
  <c r="L62" i="17"/>
  <c r="S61" i="17"/>
  <c r="V61" i="17"/>
  <c r="U60" i="17"/>
  <c r="X62" i="17"/>
  <c r="Y67" i="17"/>
  <c r="K59" i="17"/>
  <c r="R58" i="17"/>
  <c r="P58" i="17"/>
  <c r="U57" i="17"/>
  <c r="V57" i="17"/>
  <c r="AA59" i="17"/>
  <c r="AB70" i="17"/>
  <c r="V56" i="17"/>
  <c r="M55" i="17"/>
  <c r="AC70" i="17"/>
  <c r="AC69" i="17"/>
  <c r="Y54" i="17"/>
  <c r="AD67" i="17"/>
  <c r="P54" i="17"/>
  <c r="P53" i="17"/>
  <c r="P52" i="17"/>
  <c r="Q51" i="17"/>
  <c r="S65" i="17"/>
  <c r="N69" i="17"/>
  <c r="O67" i="17"/>
  <c r="S67" i="17"/>
  <c r="O69" i="17"/>
  <c r="K67" i="17"/>
  <c r="T67" i="17"/>
  <c r="U65" i="17"/>
  <c r="M62" i="17"/>
  <c r="Q62" i="17"/>
  <c r="W65" i="17"/>
  <c r="K61" i="17"/>
  <c r="Q60" i="17"/>
  <c r="R60" i="17"/>
  <c r="Y63" i="17"/>
  <c r="O58" i="17"/>
  <c r="T58" i="17"/>
  <c r="AA66" i="17"/>
  <c r="AA63" i="17"/>
  <c r="AB59" i="17"/>
  <c r="P56" i="17"/>
  <c r="AC63" i="17"/>
  <c r="Z55" i="17"/>
  <c r="AC58" i="17"/>
  <c r="AB54" i="17"/>
  <c r="AD62" i="17"/>
  <c r="AD60" i="17"/>
  <c r="O53" i="17"/>
  <c r="N52" i="17"/>
  <c r="AA52" i="17"/>
  <c r="AB51" i="17"/>
  <c r="L65" i="17"/>
  <c r="R67" i="17"/>
  <c r="T69" i="17"/>
  <c r="T64" i="17"/>
  <c r="U63" i="17"/>
  <c r="V65" i="17"/>
  <c r="R61" i="17"/>
  <c r="X68" i="17"/>
  <c r="X64" i="17"/>
  <c r="T59" i="17"/>
  <c r="Y69" i="17"/>
  <c r="Z62" i="17"/>
  <c r="AA58" i="17"/>
  <c r="W57" i="17"/>
  <c r="X57" i="17"/>
  <c r="AB68" i="17"/>
  <c r="T56" i="17"/>
  <c r="R55" i="17"/>
  <c r="X55" i="17"/>
  <c r="AD57" i="17"/>
  <c r="O54" i="17"/>
  <c r="M54" i="17"/>
  <c r="R53" i="17"/>
  <c r="T52" i="17"/>
  <c r="M65" i="17"/>
  <c r="O65" i="17"/>
  <c r="K69" i="17"/>
  <c r="M66" i="17"/>
  <c r="T66" i="17"/>
  <c r="O66" i="17"/>
  <c r="Q63" i="17"/>
  <c r="V69" i="17"/>
  <c r="V64" i="17"/>
  <c r="W64" i="17"/>
  <c r="W60" i="17"/>
  <c r="X63" i="17"/>
  <c r="O59" i="17"/>
  <c r="Y59" i="17"/>
  <c r="Z58" i="17"/>
  <c r="AA57" i="17"/>
  <c r="AA62" i="17"/>
  <c r="R56" i="17"/>
  <c r="O56" i="17"/>
  <c r="Q56" i="17"/>
  <c r="AC65" i="17"/>
  <c r="K65" i="17"/>
  <c r="P65" i="17"/>
  <c r="M64" i="17"/>
  <c r="M67" i="17"/>
  <c r="Q68" i="17"/>
  <c r="M68" i="17"/>
  <c r="T63" i="17"/>
  <c r="R62" i="17"/>
  <c r="S62" i="17"/>
  <c r="W70" i="17"/>
  <c r="W68" i="17"/>
  <c r="L60" i="17"/>
  <c r="N60" i="17"/>
  <c r="Y62" i="17"/>
  <c r="S59" i="17"/>
  <c r="M58" i="17"/>
  <c r="Z66" i="17"/>
  <c r="Z57" i="17"/>
  <c r="S57" i="17"/>
  <c r="N56" i="17"/>
  <c r="AB62" i="17"/>
  <c r="AB65" i="17"/>
  <c r="AC62" i="17"/>
  <c r="AA55" i="17"/>
  <c r="T55" i="17"/>
  <c r="Q54" i="17"/>
  <c r="L54" i="17"/>
  <c r="M53" i="17"/>
  <c r="AC53" i="17"/>
  <c r="L52" i="17"/>
  <c r="U51" i="17"/>
  <c r="R51" i="17"/>
  <c r="S69" i="17"/>
  <c r="M69" i="17"/>
  <c r="P66" i="17"/>
  <c r="L68" i="17"/>
  <c r="O68" i="17"/>
  <c r="R63" i="17"/>
  <c r="U62" i="17"/>
  <c r="P62" i="17"/>
  <c r="Q61" i="17"/>
  <c r="V60" i="17"/>
  <c r="K60" i="17"/>
  <c r="V59" i="17"/>
  <c r="Y68" i="17"/>
  <c r="L58" i="17"/>
  <c r="AA69" i="17"/>
  <c r="P57" i="17"/>
  <c r="AB61" i="17"/>
  <c r="L56" i="17"/>
  <c r="AC57" i="17"/>
  <c r="O55" i="17"/>
  <c r="AC55" i="17"/>
  <c r="P70" i="17"/>
  <c r="N61" i="17"/>
  <c r="Z67" i="17"/>
  <c r="AA56" i="17"/>
  <c r="R54" i="17"/>
  <c r="Q53" i="17"/>
  <c r="L53" i="17"/>
  <c r="AC52" i="17"/>
  <c r="Z51" i="17"/>
  <c r="Y51" i="17"/>
  <c r="K11" i="17"/>
  <c r="K48" i="17" s="1"/>
  <c r="I48" i="17" s="1"/>
  <c r="R66" i="17"/>
  <c r="N67" i="17"/>
  <c r="N68" i="17"/>
  <c r="S66" i="17"/>
  <c r="U70" i="17"/>
  <c r="W61" i="17"/>
  <c r="T61" i="17"/>
  <c r="O60" i="17"/>
  <c r="Y60" i="17"/>
  <c r="P59" i="17"/>
  <c r="Z61" i="17"/>
  <c r="Z59" i="17"/>
  <c r="Y58" i="17"/>
  <c r="AA67" i="17"/>
  <c r="AA70" i="17"/>
  <c r="AB60" i="17"/>
  <c r="AB66" i="17"/>
  <c r="S56" i="17"/>
  <c r="S55" i="17"/>
  <c r="Y55" i="17"/>
  <c r="N54" i="17"/>
  <c r="W54" i="17"/>
  <c r="AB53" i="17"/>
  <c r="S53" i="17"/>
  <c r="W52" i="17"/>
  <c r="P51" i="17"/>
  <c r="V51" i="17"/>
  <c r="N65" i="17"/>
  <c r="P68" i="17"/>
  <c r="Q70" i="17"/>
  <c r="N70" i="17"/>
  <c r="P64" i="17"/>
  <c r="N64" i="17"/>
  <c r="V63" i="17"/>
  <c r="P63" i="17"/>
  <c r="O62" i="17"/>
  <c r="M61" i="17"/>
  <c r="L61" i="17"/>
  <c r="X60" i="17"/>
  <c r="X65" i="17"/>
  <c r="Q59" i="17"/>
  <c r="R59" i="17"/>
  <c r="N58" i="17"/>
  <c r="Z70" i="17"/>
  <c r="Z64" i="17"/>
  <c r="L57" i="17"/>
  <c r="R57" i="17"/>
  <c r="AB63" i="17"/>
  <c r="AC64" i="17"/>
  <c r="W55" i="17"/>
  <c r="AC59" i="17"/>
  <c r="V54" i="17"/>
  <c r="AD66" i="17"/>
  <c r="AD63" i="17"/>
  <c r="V53" i="17"/>
  <c r="N53" i="17"/>
  <c r="AB52" i="17"/>
  <c r="M51" i="17"/>
  <c r="L51" i="17"/>
  <c r="S70" i="17"/>
  <c r="O70" i="17"/>
  <c r="P69" i="17"/>
  <c r="T70" i="17"/>
  <c r="L69" i="17"/>
  <c r="U64" i="17"/>
  <c r="U66" i="17"/>
  <c r="O63" i="17"/>
  <c r="V66" i="17"/>
  <c r="W67" i="17"/>
  <c r="O61" i="17"/>
  <c r="S60" i="17"/>
  <c r="P60" i="17"/>
  <c r="U59" i="17"/>
  <c r="Y64" i="17"/>
  <c r="Z69" i="17"/>
  <c r="X58" i="17"/>
  <c r="AA64" i="17"/>
  <c r="N57" i="17"/>
  <c r="AB57" i="17"/>
  <c r="X56" i="17"/>
  <c r="AB55" i="17"/>
  <c r="AC68" i="17"/>
  <c r="V55" i="17"/>
  <c r="R68" i="17"/>
  <c r="M70" i="17"/>
  <c r="W63" i="17"/>
  <c r="Y61" i="17"/>
  <c r="M57" i="17"/>
  <c r="AB64" i="17"/>
  <c r="AD58" i="17"/>
  <c r="Y53" i="17"/>
  <c r="Y52" i="17"/>
  <c r="W51" i="17"/>
  <c r="AC54" i="17"/>
  <c r="L70" i="17"/>
  <c r="R64" i="17"/>
  <c r="U61" i="17"/>
  <c r="L59" i="17"/>
  <c r="Y57" i="17"/>
  <c r="U56" i="17"/>
  <c r="T54" i="17"/>
  <c r="V52" i="17"/>
  <c r="Q64" i="17"/>
  <c r="U67" i="17"/>
  <c r="W69" i="17"/>
  <c r="M59" i="17"/>
  <c r="T57" i="17"/>
  <c r="N55" i="17"/>
  <c r="S54" i="17"/>
  <c r="AA53" i="17"/>
  <c r="X52" i="17"/>
  <c r="Y66" i="17"/>
  <c r="L63" i="17"/>
  <c r="X61" i="17"/>
  <c r="W59" i="17"/>
  <c r="AA61" i="17"/>
  <c r="AC56" i="17"/>
  <c r="AD64" i="17"/>
  <c r="X53" i="17"/>
  <c r="M52" i="17"/>
  <c r="L67" i="17"/>
  <c r="Q57" i="17"/>
  <c r="K66" i="17"/>
  <c r="N63" i="17"/>
  <c r="T60" i="17"/>
  <c r="O57" i="17"/>
  <c r="AC61" i="17"/>
  <c r="Z54" i="17"/>
  <c r="W53" i="17"/>
  <c r="Z52" i="17"/>
  <c r="T68" i="17"/>
  <c r="N62" i="17"/>
  <c r="Y70" i="17"/>
  <c r="Z65" i="17"/>
  <c r="Z56" i="17"/>
  <c r="AD70" i="17"/>
  <c r="AD54" i="17"/>
  <c r="Q52" i="17"/>
  <c r="T51" i="17"/>
  <c r="N66" i="17"/>
  <c r="AD59" i="17"/>
  <c r="O52" i="17"/>
  <c r="Q65" i="17"/>
  <c r="M63" i="17"/>
  <c r="X69" i="17"/>
  <c r="Z60" i="17"/>
  <c r="AA68" i="17"/>
  <c r="L55" i="17"/>
  <c r="AD56" i="17"/>
  <c r="AD53" i="17"/>
  <c r="S64" i="17"/>
  <c r="V70" i="17"/>
  <c r="M60" i="17"/>
  <c r="U58" i="17"/>
  <c r="M56" i="17"/>
  <c r="U55" i="17"/>
  <c r="U54" i="17"/>
  <c r="T53" i="17"/>
  <c r="AA51" i="17"/>
  <c r="AF52" i="17"/>
  <c r="L64" i="17"/>
  <c r="V62" i="17"/>
  <c r="X67" i="17"/>
  <c r="S58" i="17"/>
  <c r="AB56" i="17"/>
  <c r="AC67" i="17"/>
  <c r="AD68" i="17"/>
  <c r="Z53" i="17"/>
  <c r="AC51" i="17"/>
  <c r="L66" i="17"/>
  <c r="T65" i="17"/>
  <c r="V67" i="17"/>
  <c r="Z68" i="17"/>
  <c r="Y56" i="17"/>
  <c r="P55" i="17"/>
  <c r="AD65" i="17"/>
  <c r="R52" i="17"/>
  <c r="AD51" i="17"/>
  <c r="W62" i="17"/>
  <c r="X51" i="17"/>
  <c r="Q67" i="17"/>
  <c r="Q69" i="17"/>
  <c r="K62" i="17"/>
  <c r="N59" i="17"/>
  <c r="W58" i="17"/>
  <c r="AB58" i="17"/>
  <c r="AC66" i="17"/>
  <c r="AA54" i="17"/>
  <c r="S52" i="17"/>
  <c r="S51" i="17"/>
  <c r="O64" i="17"/>
  <c r="AE51" i="17"/>
  <c r="AF51" i="17"/>
  <c r="O51" i="17"/>
  <c r="N51" i="17"/>
  <c r="W50" i="17"/>
  <c r="AC50" i="17"/>
  <c r="Y50" i="17"/>
  <c r="X50" i="17"/>
  <c r="N50" i="17"/>
  <c r="AB50" i="17"/>
  <c r="L50" i="17"/>
  <c r="U50" i="17"/>
  <c r="S50" i="17"/>
  <c r="AD50" i="17"/>
  <c r="M50" i="17"/>
  <c r="Z50" i="17"/>
  <c r="V50" i="17"/>
  <c r="AA50" i="17"/>
  <c r="P50" i="17"/>
  <c r="AF50" i="17"/>
  <c r="O50" i="17"/>
  <c r="AE50" i="17"/>
  <c r="T50" i="17"/>
  <c r="Q50" i="17"/>
  <c r="R50" i="17"/>
  <c r="AB49" i="16"/>
  <c r="U49" i="14"/>
  <c r="J39" i="20"/>
  <c r="J64" i="9"/>
  <c r="Q39" i="9"/>
  <c r="J62" i="9"/>
  <c r="P76" i="9"/>
  <c r="Y76" i="9"/>
  <c r="Y39" i="9"/>
  <c r="P39" i="20"/>
  <c r="P48" i="20"/>
  <c r="P76" i="20" s="1"/>
  <c r="Z39" i="20"/>
  <c r="Z48" i="20"/>
  <c r="Z76" i="20" s="1"/>
  <c r="J53" i="20"/>
  <c r="J70" i="20"/>
  <c r="O49" i="22"/>
  <c r="Y49" i="22"/>
  <c r="AB49" i="13"/>
  <c r="J39" i="23"/>
  <c r="U39" i="23"/>
  <c r="J57" i="18"/>
  <c r="P39" i="23"/>
  <c r="J70" i="18"/>
  <c r="Z39" i="18"/>
  <c r="Z48" i="18"/>
  <c r="Z76" i="18" s="1"/>
  <c r="N39" i="23"/>
  <c r="Y39" i="23"/>
  <c r="J69" i="18"/>
  <c r="Q39" i="18"/>
  <c r="Q48" i="18"/>
  <c r="Q76" i="18" s="1"/>
  <c r="AB39" i="18"/>
  <c r="AB76" i="18"/>
  <c r="R39" i="23"/>
  <c r="J64" i="18"/>
  <c r="AA39" i="18"/>
  <c r="AA76" i="18"/>
  <c r="P39" i="18"/>
  <c r="P48" i="18"/>
  <c r="P76" i="18" s="1"/>
  <c r="J50" i="18"/>
  <c r="J56" i="18"/>
  <c r="X39" i="18"/>
  <c r="X48" i="18"/>
  <c r="X76" i="18" s="1"/>
  <c r="K39" i="23"/>
  <c r="J55" i="18"/>
  <c r="J58" i="18"/>
  <c r="L39" i="18"/>
  <c r="L48" i="18"/>
  <c r="L76" i="18" s="1"/>
  <c r="Z39" i="23"/>
  <c r="J61" i="18"/>
  <c r="R39" i="18"/>
  <c r="R48" i="18"/>
  <c r="R76" i="18" s="1"/>
  <c r="AC39" i="18"/>
  <c r="AC76" i="18"/>
  <c r="V39" i="23"/>
  <c r="O39" i="23"/>
  <c r="W39" i="18"/>
  <c r="W48" i="18"/>
  <c r="W76" i="18" s="1"/>
  <c r="AD39" i="18"/>
  <c r="AD76" i="18"/>
  <c r="AB39" i="23"/>
  <c r="J51" i="18"/>
  <c r="Q39" i="23"/>
  <c r="T39" i="23"/>
  <c r="J53" i="18"/>
  <c r="J54" i="18"/>
  <c r="J68" i="18"/>
  <c r="V39" i="18"/>
  <c r="V48" i="18"/>
  <c r="V76" i="18" s="1"/>
  <c r="M39" i="18"/>
  <c r="M48" i="18"/>
  <c r="M76" i="18" s="1"/>
  <c r="W39" i="23"/>
  <c r="J66" i="18"/>
  <c r="S39" i="18"/>
  <c r="S48" i="18"/>
  <c r="S76" i="18" s="1"/>
  <c r="M39" i="23"/>
  <c r="S39" i="23"/>
  <c r="J62" i="18"/>
  <c r="U39" i="18"/>
  <c r="U48" i="18"/>
  <c r="U76" i="18" s="1"/>
  <c r="Y39" i="18"/>
  <c r="Y48" i="18"/>
  <c r="Y76" i="18" s="1"/>
  <c r="L39" i="23"/>
  <c r="T39" i="18"/>
  <c r="T48" i="18"/>
  <c r="T76" i="18" s="1"/>
  <c r="X39" i="23"/>
  <c r="AD39" i="23"/>
  <c r="N39" i="18"/>
  <c r="N48" i="18"/>
  <c r="N76" i="18" s="1"/>
  <c r="O39" i="18"/>
  <c r="O48" i="18"/>
  <c r="O76" i="18" s="1"/>
  <c r="J65" i="18"/>
  <c r="AC39" i="23"/>
  <c r="AA39" i="23"/>
  <c r="J49" i="18"/>
  <c r="J39" i="18"/>
  <c r="J52" i="18"/>
  <c r="J59" i="18"/>
  <c r="J60" i="18"/>
  <c r="J63" i="18"/>
  <c r="J67" i="18"/>
  <c r="K39" i="18"/>
  <c r="K48" i="18"/>
  <c r="N18" i="11" a="1"/>
  <c r="AA15" i="11" a="1"/>
  <c r="F18" i="11" a="1"/>
  <c r="AB15" i="11" a="1"/>
  <c r="G13" i="11" a="1"/>
  <c r="O18" i="11" a="1"/>
  <c r="Z18" i="11" a="1"/>
  <c r="G11" i="11" a="1"/>
  <c r="Y18" i="11" a="1"/>
  <c r="K15" i="11" a="1"/>
  <c r="J18" i="11" a="1"/>
  <c r="AC11" i="11" a="1"/>
  <c r="K13" i="11" a="1"/>
  <c r="K18" i="11" a="1"/>
  <c r="R18" i="11" a="1"/>
  <c r="H13" i="11" a="1"/>
  <c r="H11" i="11" a="1"/>
  <c r="T18" i="11" a="1"/>
  <c r="L11" i="11" a="1"/>
  <c r="F13" i="11" a="1"/>
  <c r="D8" i="11" a="1"/>
  <c r="I13" i="11" a="1"/>
  <c r="AA18" i="11" a="1"/>
  <c r="P11" i="11" a="1"/>
  <c r="I15" i="11" a="1"/>
  <c r="S11" i="11" a="1"/>
  <c r="AB18" i="11" a="1"/>
  <c r="S15" i="11" a="1"/>
  <c r="Q11" i="11" a="1"/>
  <c r="Y13" i="11" a="1"/>
  <c r="F11" i="11" a="1"/>
  <c r="M11" i="11" a="1"/>
  <c r="E8" i="11" a="1"/>
  <c r="T11" i="11" a="1"/>
  <c r="R15" i="11" a="1"/>
  <c r="AB11" i="11" a="1"/>
  <c r="AA13" i="11" a="1"/>
  <c r="T15" i="11" a="1"/>
  <c r="V18" i="11" a="1"/>
  <c r="V15" i="11" a="1"/>
  <c r="U15" i="11" a="1"/>
  <c r="Z11" i="11" a="1"/>
  <c r="Q13" i="11" a="1"/>
  <c r="X11" i="11" a="1"/>
  <c r="G15" i="11" a="1"/>
  <c r="H18" i="11" a="1"/>
  <c r="Z8" i="11" a="1"/>
  <c r="M13" i="11" a="1"/>
  <c r="N15" i="11" a="1"/>
  <c r="E18" i="11" a="1"/>
  <c r="Y11" i="11" a="1"/>
  <c r="R11" i="11" a="1"/>
  <c r="W11" i="11" a="1"/>
  <c r="N11" i="11" a="1"/>
  <c r="I18" i="11" a="1"/>
  <c r="J13" i="11" a="1"/>
  <c r="G18" i="11" a="1"/>
  <c r="O13" i="11" a="1"/>
  <c r="Y15" i="11" a="1"/>
  <c r="S18" i="11" a="1"/>
  <c r="X13" i="11" a="1"/>
  <c r="R13" i="11" a="1"/>
  <c r="W15" i="11" a="1"/>
  <c r="X15" i="11" a="1"/>
  <c r="AB8" i="11" a="1"/>
  <c r="H15" i="11" a="1"/>
  <c r="V11" i="11" a="1"/>
  <c r="O11" i="11" a="1"/>
  <c r="K11" i="11" a="1"/>
  <c r="AB13" i="11" a="1"/>
  <c r="P13" i="11" a="1"/>
  <c r="P18" i="11" a="1"/>
  <c r="S13" i="11" a="1"/>
  <c r="V13" i="11" a="1"/>
  <c r="M18" i="11" a="1"/>
  <c r="T13" i="11" a="1"/>
  <c r="AA11" i="11" a="1"/>
  <c r="O15" i="11" a="1"/>
  <c r="M15" i="11" a="1"/>
  <c r="J11" i="11" a="1"/>
  <c r="P15" i="11" a="1"/>
  <c r="J15" i="11" a="1"/>
  <c r="Z15" i="11" a="1"/>
  <c r="Q15" i="11" a="1"/>
  <c r="N13" i="11" a="1"/>
  <c r="Z13" i="11" a="1"/>
  <c r="W18" i="11" a="1"/>
  <c r="I11" i="11" a="1"/>
  <c r="W13" i="11" a="1"/>
  <c r="L13" i="11" a="1"/>
  <c r="U18" i="11" a="1"/>
  <c r="Q18" i="11" a="1"/>
  <c r="U13" i="11" a="1"/>
  <c r="X18" i="11" a="1"/>
  <c r="U11" i="11" a="1"/>
  <c r="K74" i="19" l="1"/>
  <c r="K76" i="9"/>
  <c r="K74" i="22"/>
  <c r="K73" i="22"/>
  <c r="I36" i="21"/>
  <c r="I75" i="21"/>
  <c r="I73" i="21"/>
  <c r="I37" i="21"/>
  <c r="I38" i="21"/>
  <c r="I41" i="21" s="1"/>
  <c r="I74" i="21"/>
  <c r="K74" i="13"/>
  <c r="AI75" i="15"/>
  <c r="AI76" i="15" s="1"/>
  <c r="K73" i="13"/>
  <c r="K73" i="19"/>
  <c r="K73" i="16"/>
  <c r="K73" i="17"/>
  <c r="K74" i="16"/>
  <c r="K72" i="19"/>
  <c r="K72" i="13"/>
  <c r="K72" i="22"/>
  <c r="K72" i="21"/>
  <c r="I72" i="21" s="1"/>
  <c r="I35" i="21"/>
  <c r="K72" i="17"/>
  <c r="K72" i="16"/>
  <c r="U13" i="11"/>
  <c r="O15" i="11"/>
  <c r="Q13" i="11"/>
  <c r="Y11" i="11"/>
  <c r="R15" i="11"/>
  <c r="Q15" i="11"/>
  <c r="S13" i="11"/>
  <c r="L13" i="11"/>
  <c r="Z11" i="11"/>
  <c r="Z8" i="11"/>
  <c r="AB13" i="11"/>
  <c r="J15" i="11"/>
  <c r="P15" i="11"/>
  <c r="G15" i="11"/>
  <c r="G13" i="11"/>
  <c r="D8" i="11"/>
  <c r="K13" i="11"/>
  <c r="X15" i="11"/>
  <c r="AC11" i="11"/>
  <c r="AA18" i="11"/>
  <c r="W13" i="11"/>
  <c r="H15" i="11"/>
  <c r="Y18" i="11"/>
  <c r="H13" i="11"/>
  <c r="O13" i="11"/>
  <c r="T15" i="11"/>
  <c r="E8" i="11"/>
  <c r="AB15" i="11"/>
  <c r="Z13" i="11"/>
  <c r="X13" i="11"/>
  <c r="I15" i="11"/>
  <c r="M13" i="11"/>
  <c r="F13" i="11"/>
  <c r="W15" i="11"/>
  <c r="AB11" i="11"/>
  <c r="AB8" i="11"/>
  <c r="Y15" i="11"/>
  <c r="R13" i="11"/>
  <c r="J13" i="11"/>
  <c r="V13" i="11"/>
  <c r="I13" i="11"/>
  <c r="Z18" i="11"/>
  <c r="AA13" i="11"/>
  <c r="U15" i="11"/>
  <c r="P13" i="11"/>
  <c r="AA15" i="11"/>
  <c r="N15" i="11"/>
  <c r="Y13" i="11"/>
  <c r="T13" i="11"/>
  <c r="N13" i="11"/>
  <c r="Z15" i="11"/>
  <c r="AA11" i="11"/>
  <c r="K15" i="11"/>
  <c r="S15" i="11"/>
  <c r="V15" i="11"/>
  <c r="M15" i="11"/>
  <c r="AB18" i="11"/>
  <c r="K74" i="14"/>
  <c r="K73" i="14"/>
  <c r="K72" i="14"/>
  <c r="AI76" i="20"/>
  <c r="AJ76" i="18"/>
  <c r="AG76" i="21"/>
  <c r="AH76" i="21"/>
  <c r="AH76" i="19"/>
  <c r="AG76" i="16"/>
  <c r="AI76" i="9"/>
  <c r="AH76" i="17"/>
  <c r="AI76" i="22"/>
  <c r="AI76" i="21"/>
  <c r="AH76" i="16"/>
  <c r="AI76" i="13"/>
  <c r="AI76" i="14"/>
  <c r="AJ76" i="13"/>
  <c r="AH76" i="14"/>
  <c r="AJ76" i="21"/>
  <c r="AG76" i="17"/>
  <c r="AG76" i="22"/>
  <c r="AH76" i="13"/>
  <c r="AG76" i="14"/>
  <c r="AH76" i="22"/>
  <c r="AG76" i="13"/>
  <c r="AI76" i="17"/>
  <c r="AI76" i="16"/>
  <c r="AK76" i="21"/>
  <c r="AG76" i="19"/>
  <c r="I71" i="21"/>
  <c r="AI76" i="19"/>
  <c r="AF76" i="17"/>
  <c r="AE76" i="17"/>
  <c r="I34" i="21"/>
  <c r="AI39" i="23"/>
  <c r="AI39" i="13"/>
  <c r="AJ39" i="18"/>
  <c r="AE48" i="14"/>
  <c r="AE76" i="14" s="1"/>
  <c r="AE39" i="14"/>
  <c r="AI39" i="15"/>
  <c r="AK6" i="16"/>
  <c r="AJ75" i="16"/>
  <c r="AJ74" i="16"/>
  <c r="AJ73" i="16"/>
  <c r="AJ72" i="16"/>
  <c r="AJ71" i="16"/>
  <c r="AJ70" i="16"/>
  <c r="AJ69" i="16"/>
  <c r="AJ68" i="16"/>
  <c r="AJ67" i="16"/>
  <c r="AJ66" i="16"/>
  <c r="AJ65" i="16"/>
  <c r="AJ64" i="16"/>
  <c r="AJ63" i="16"/>
  <c r="AJ62" i="16"/>
  <c r="AJ61" i="16"/>
  <c r="AJ60" i="16"/>
  <c r="AJ59" i="16"/>
  <c r="AJ58" i="16"/>
  <c r="AJ57" i="16"/>
  <c r="AJ56" i="16"/>
  <c r="AJ55" i="16"/>
  <c r="AJ54" i="16"/>
  <c r="AJ53" i="16"/>
  <c r="AJ52" i="16"/>
  <c r="AJ51" i="16"/>
  <c r="AJ50" i="16"/>
  <c r="AJ49" i="16"/>
  <c r="AI39" i="19"/>
  <c r="AK6" i="9"/>
  <c r="AJ75" i="9"/>
  <c r="AJ74" i="9"/>
  <c r="AJ73" i="9"/>
  <c r="AJ72" i="9"/>
  <c r="AJ71" i="9"/>
  <c r="AJ70" i="9"/>
  <c r="AJ69" i="9"/>
  <c r="AJ68" i="9"/>
  <c r="AJ67" i="9"/>
  <c r="AJ66" i="9"/>
  <c r="AJ65" i="9"/>
  <c r="AJ64" i="9"/>
  <c r="AJ63" i="9"/>
  <c r="AJ62" i="9"/>
  <c r="AJ61" i="9"/>
  <c r="AJ60" i="9"/>
  <c r="AJ59" i="9"/>
  <c r="AJ58" i="9"/>
  <c r="AJ57" i="9"/>
  <c r="AJ56" i="9"/>
  <c r="AJ55" i="9"/>
  <c r="AJ54" i="9"/>
  <c r="AJ53" i="9"/>
  <c r="AJ52" i="9"/>
  <c r="AJ51" i="9"/>
  <c r="AJ50" i="9"/>
  <c r="AJ49" i="9"/>
  <c r="AJ48" i="9"/>
  <c r="AK6" i="14"/>
  <c r="AJ75" i="14"/>
  <c r="AJ74" i="14"/>
  <c r="AJ73" i="14"/>
  <c r="AJ72" i="14"/>
  <c r="AJ71" i="14"/>
  <c r="AJ70" i="14"/>
  <c r="AJ69" i="14"/>
  <c r="AJ68" i="14"/>
  <c r="AJ67" i="14"/>
  <c r="AJ66" i="14"/>
  <c r="AJ65" i="14"/>
  <c r="AJ64" i="14"/>
  <c r="AJ63" i="14"/>
  <c r="AJ62" i="14"/>
  <c r="AJ61" i="14"/>
  <c r="AJ60" i="14"/>
  <c r="AJ59" i="14"/>
  <c r="AJ58" i="14"/>
  <c r="AJ57" i="14"/>
  <c r="AJ56" i="14"/>
  <c r="AJ55" i="14"/>
  <c r="AJ54" i="14"/>
  <c r="AJ53" i="14"/>
  <c r="AJ52" i="14"/>
  <c r="AJ51" i="14"/>
  <c r="AJ50" i="14"/>
  <c r="AJ49" i="14"/>
  <c r="AK75" i="18"/>
  <c r="I75" i="18" s="1"/>
  <c r="AK74" i="18"/>
  <c r="I74" i="18" s="1"/>
  <c r="AK73" i="18"/>
  <c r="I73" i="18" s="1"/>
  <c r="AK72" i="18"/>
  <c r="I72" i="18" s="1"/>
  <c r="AK70" i="18"/>
  <c r="AK69" i="18"/>
  <c r="AK68" i="18"/>
  <c r="AK65" i="18"/>
  <c r="AK64" i="18"/>
  <c r="AK63" i="18"/>
  <c r="AK61" i="18"/>
  <c r="AK60" i="18"/>
  <c r="AK59" i="18"/>
  <c r="AK58" i="18"/>
  <c r="AK57" i="18"/>
  <c r="AK56" i="18"/>
  <c r="AK55" i="18"/>
  <c r="AK53" i="18"/>
  <c r="AK52" i="18"/>
  <c r="AK51" i="18"/>
  <c r="AK49" i="18"/>
  <c r="AK48" i="18"/>
  <c r="AJ39" i="13"/>
  <c r="AI39" i="22"/>
  <c r="AH39" i="19"/>
  <c r="AF48" i="16"/>
  <c r="AF76" i="16" s="1"/>
  <c r="AF39" i="16"/>
  <c r="AK6" i="22"/>
  <c r="AJ75" i="22"/>
  <c r="AJ74" i="22"/>
  <c r="AJ73" i="22"/>
  <c r="AJ72" i="22"/>
  <c r="AJ71" i="22"/>
  <c r="AJ70" i="22"/>
  <c r="AJ69" i="22"/>
  <c r="AJ68" i="22"/>
  <c r="AJ67" i="22"/>
  <c r="AJ66" i="22"/>
  <c r="AJ65" i="22"/>
  <c r="AJ64" i="22"/>
  <c r="AJ63" i="22"/>
  <c r="AJ62" i="22"/>
  <c r="AJ61" i="22"/>
  <c r="AJ60" i="22"/>
  <c r="AJ59" i="22"/>
  <c r="AJ58" i="22"/>
  <c r="AJ57" i="22"/>
  <c r="AJ56" i="22"/>
  <c r="AJ55" i="22"/>
  <c r="AJ54" i="22"/>
  <c r="AJ53" i="22"/>
  <c r="AJ52" i="22"/>
  <c r="AJ51" i="22"/>
  <c r="AJ50" i="22"/>
  <c r="AJ49" i="22"/>
  <c r="AK6" i="19"/>
  <c r="AJ75" i="19"/>
  <c r="AJ74" i="19"/>
  <c r="AJ73" i="19"/>
  <c r="AJ72" i="19"/>
  <c r="AJ71" i="19"/>
  <c r="AJ70" i="19"/>
  <c r="AJ69" i="19"/>
  <c r="AJ68" i="19"/>
  <c r="AJ67" i="19"/>
  <c r="AJ66" i="19"/>
  <c r="AJ65" i="19"/>
  <c r="AJ64" i="19"/>
  <c r="AJ63" i="19"/>
  <c r="AJ62" i="19"/>
  <c r="AJ61" i="19"/>
  <c r="AJ60" i="19"/>
  <c r="AJ59" i="19"/>
  <c r="AJ58" i="19"/>
  <c r="AJ57" i="19"/>
  <c r="AJ56" i="19"/>
  <c r="AJ55" i="19"/>
  <c r="AJ54" i="19"/>
  <c r="AJ53" i="19"/>
  <c r="AJ52" i="19"/>
  <c r="AJ51" i="19"/>
  <c r="AJ50" i="19"/>
  <c r="AJ49" i="19"/>
  <c r="AH39" i="13"/>
  <c r="AH39" i="22"/>
  <c r="AF48" i="19"/>
  <c r="AF76" i="19" s="1"/>
  <c r="AF39" i="19"/>
  <c r="AG39" i="13"/>
  <c r="AG39" i="22"/>
  <c r="AK6" i="15"/>
  <c r="AJ75" i="15"/>
  <c r="AJ74" i="15"/>
  <c r="AJ73" i="15"/>
  <c r="AJ72" i="15"/>
  <c r="AJ71" i="15"/>
  <c r="AJ70" i="15"/>
  <c r="AJ69" i="15"/>
  <c r="AJ68" i="15"/>
  <c r="AJ67" i="15"/>
  <c r="AJ66" i="15"/>
  <c r="AJ65" i="15"/>
  <c r="AJ64" i="15"/>
  <c r="AJ63" i="15"/>
  <c r="AJ62" i="15"/>
  <c r="AJ61" i="15"/>
  <c r="AJ60" i="15"/>
  <c r="AJ59" i="15"/>
  <c r="AJ58" i="15"/>
  <c r="AJ57" i="15"/>
  <c r="AJ56" i="15"/>
  <c r="AJ55" i="15"/>
  <c r="AJ54" i="15"/>
  <c r="AJ53" i="15"/>
  <c r="AJ52" i="15"/>
  <c r="AJ51" i="15"/>
  <c r="AJ50" i="15"/>
  <c r="AJ49" i="15"/>
  <c r="AJ48" i="15"/>
  <c r="AE48" i="13"/>
  <c r="AE76" i="13" s="1"/>
  <c r="AE39" i="13"/>
  <c r="AK39" i="21"/>
  <c r="AK75" i="13"/>
  <c r="I75" i="13" s="1"/>
  <c r="AK74" i="13"/>
  <c r="AK73" i="13"/>
  <c r="AK72" i="13"/>
  <c r="AK70" i="13"/>
  <c r="AK69" i="13"/>
  <c r="AK68" i="13"/>
  <c r="AK67" i="13"/>
  <c r="AK66" i="13"/>
  <c r="AK65" i="13"/>
  <c r="AK64" i="13"/>
  <c r="AK63" i="13"/>
  <c r="AK62" i="13"/>
  <c r="AK61" i="13"/>
  <c r="AK60" i="13"/>
  <c r="AK59" i="13"/>
  <c r="AK58" i="13"/>
  <c r="AK57" i="13"/>
  <c r="AK56" i="13"/>
  <c r="AK55" i="13"/>
  <c r="AK54" i="13"/>
  <c r="AK53" i="13"/>
  <c r="AK52" i="13"/>
  <c r="AK51" i="13"/>
  <c r="AK50" i="13"/>
  <c r="AE48" i="19"/>
  <c r="AE76" i="19" s="1"/>
  <c r="AE39" i="19"/>
  <c r="AH39" i="16"/>
  <c r="AJ39" i="21"/>
  <c r="AI39" i="14"/>
  <c r="AF48" i="13"/>
  <c r="AF76" i="13" s="1"/>
  <c r="AF39" i="13"/>
  <c r="AF76" i="21"/>
  <c r="AF39" i="21"/>
  <c r="AK6" i="23"/>
  <c r="AJ48" i="23"/>
  <c r="AJ76" i="23" s="1"/>
  <c r="AI39" i="16"/>
  <c r="AI39" i="20"/>
  <c r="AI39" i="21"/>
  <c r="AK6" i="17"/>
  <c r="AJ75" i="17"/>
  <c r="AJ74" i="17"/>
  <c r="AJ73" i="17"/>
  <c r="AJ72" i="17"/>
  <c r="AJ71" i="17"/>
  <c r="AJ70" i="17"/>
  <c r="AJ69" i="17"/>
  <c r="AJ68" i="17"/>
  <c r="AJ67" i="17"/>
  <c r="AJ66" i="17"/>
  <c r="AJ65" i="17"/>
  <c r="AJ64" i="17"/>
  <c r="AJ63" i="17"/>
  <c r="AJ62" i="17"/>
  <c r="AJ61" i="17"/>
  <c r="AJ60" i="17"/>
  <c r="AJ59" i="17"/>
  <c r="AJ58" i="17"/>
  <c r="AJ57" i="17"/>
  <c r="AJ56" i="17"/>
  <c r="AJ55" i="17"/>
  <c r="AJ54" i="17"/>
  <c r="AJ53" i="17"/>
  <c r="AJ52" i="17"/>
  <c r="AJ51" i="17"/>
  <c r="AJ50" i="17"/>
  <c r="AJ49" i="17"/>
  <c r="AH39" i="14"/>
  <c r="AI39" i="17"/>
  <c r="AE48" i="16"/>
  <c r="AE76" i="16" s="1"/>
  <c r="AE39" i="16"/>
  <c r="AF39" i="17"/>
  <c r="AE76" i="21"/>
  <c r="AE39" i="21"/>
  <c r="AF48" i="22"/>
  <c r="AF76" i="22" s="1"/>
  <c r="AF39" i="22"/>
  <c r="AI39" i="9"/>
  <c r="AG39" i="16"/>
  <c r="AH39" i="21"/>
  <c r="AG39" i="14"/>
  <c r="AH39" i="17"/>
  <c r="AE39" i="17"/>
  <c r="AE48" i="22"/>
  <c r="AE76" i="22" s="1"/>
  <c r="AE39" i="22"/>
  <c r="AG39" i="21"/>
  <c r="AG39" i="19"/>
  <c r="AK6" i="20"/>
  <c r="AJ75" i="20"/>
  <c r="AJ74" i="20"/>
  <c r="AJ73" i="20"/>
  <c r="AJ72" i="20"/>
  <c r="AJ71" i="20"/>
  <c r="AJ70" i="20"/>
  <c r="AJ69" i="20"/>
  <c r="AJ68" i="20"/>
  <c r="AJ67" i="20"/>
  <c r="AJ66" i="20"/>
  <c r="AJ65" i="20"/>
  <c r="AJ64" i="20"/>
  <c r="AJ63" i="20"/>
  <c r="AJ62" i="20"/>
  <c r="AJ61" i="20"/>
  <c r="AJ60" i="20"/>
  <c r="AJ59" i="20"/>
  <c r="AJ58" i="20"/>
  <c r="AJ57" i="20"/>
  <c r="AJ56" i="20"/>
  <c r="AJ55" i="20"/>
  <c r="AJ54" i="20"/>
  <c r="AJ53" i="20"/>
  <c r="AJ52" i="20"/>
  <c r="AJ51" i="20"/>
  <c r="AJ50" i="20"/>
  <c r="AJ49" i="20"/>
  <c r="AJ48" i="20"/>
  <c r="AJ48" i="14"/>
  <c r="AG39" i="17"/>
  <c r="AF48" i="14"/>
  <c r="AF76" i="14" s="1"/>
  <c r="AF39" i="14"/>
  <c r="I33" i="21"/>
  <c r="I16" i="21"/>
  <c r="I28" i="21"/>
  <c r="I32" i="21"/>
  <c r="I27" i="21"/>
  <c r="I22" i="21"/>
  <c r="I15" i="21"/>
  <c r="I21" i="21"/>
  <c r="I29" i="21"/>
  <c r="I20" i="21"/>
  <c r="I30" i="21"/>
  <c r="I19" i="21"/>
  <c r="I26" i="21"/>
  <c r="I18" i="21"/>
  <c r="I17" i="21"/>
  <c r="I14" i="21"/>
  <c r="I31" i="21"/>
  <c r="I24" i="21"/>
  <c r="I23" i="21"/>
  <c r="I25" i="21"/>
  <c r="I12" i="21"/>
  <c r="W76" i="17"/>
  <c r="V76" i="17"/>
  <c r="J39" i="13"/>
  <c r="T76" i="17"/>
  <c r="AC76" i="17"/>
  <c r="M76" i="17"/>
  <c r="P76" i="17"/>
  <c r="AB76" i="17"/>
  <c r="AA76" i="17"/>
  <c r="N76" i="21"/>
  <c r="R76" i="21"/>
  <c r="L39" i="21"/>
  <c r="S76" i="21"/>
  <c r="Q76" i="21"/>
  <c r="J61" i="19"/>
  <c r="L39" i="14"/>
  <c r="L48" i="14"/>
  <c r="L76" i="14" s="1"/>
  <c r="J56" i="14"/>
  <c r="J65" i="17"/>
  <c r="M39" i="17"/>
  <c r="K57" i="17"/>
  <c r="J51" i="13"/>
  <c r="J64" i="13"/>
  <c r="J57" i="13"/>
  <c r="S76" i="17"/>
  <c r="AC48" i="16"/>
  <c r="AC76" i="16" s="1"/>
  <c r="AC39" i="16"/>
  <c r="J58" i="16"/>
  <c r="J55" i="16"/>
  <c r="S39" i="16"/>
  <c r="S48" i="16"/>
  <c r="S76" i="16" s="1"/>
  <c r="J69" i="19"/>
  <c r="X39" i="19"/>
  <c r="X48" i="19"/>
  <c r="X76" i="19" s="1"/>
  <c r="J69" i="21"/>
  <c r="I69" i="21" s="1"/>
  <c r="J53" i="21"/>
  <c r="I53" i="21" s="1"/>
  <c r="R39" i="14"/>
  <c r="R48" i="14"/>
  <c r="R76" i="14" s="1"/>
  <c r="T39" i="14"/>
  <c r="T48" i="14"/>
  <c r="T76" i="14" s="1"/>
  <c r="J64" i="22"/>
  <c r="R39" i="22"/>
  <c r="R48" i="22"/>
  <c r="R76" i="22" s="1"/>
  <c r="J67" i="22"/>
  <c r="AB48" i="22"/>
  <c r="AB76" i="22" s="1"/>
  <c r="AB39" i="22"/>
  <c r="Z39" i="22"/>
  <c r="Z48" i="22"/>
  <c r="Z76" i="22" s="1"/>
  <c r="Q39" i="19"/>
  <c r="Q48" i="19"/>
  <c r="Q76" i="19" s="1"/>
  <c r="AA48" i="19"/>
  <c r="AA76" i="19" s="1"/>
  <c r="AA39" i="19"/>
  <c r="J62" i="14"/>
  <c r="J69" i="22"/>
  <c r="V39" i="17"/>
  <c r="Q39" i="17"/>
  <c r="R39" i="17"/>
  <c r="L39" i="13"/>
  <c r="L48" i="13"/>
  <c r="L76" i="13" s="1"/>
  <c r="J56" i="13"/>
  <c r="Y48" i="13"/>
  <c r="Y76" i="13" s="1"/>
  <c r="Y39" i="13"/>
  <c r="P39" i="13"/>
  <c r="P48" i="13"/>
  <c r="P76" i="13" s="1"/>
  <c r="J62" i="13"/>
  <c r="V39" i="16"/>
  <c r="V48" i="16"/>
  <c r="V76" i="16" s="1"/>
  <c r="J63" i="16"/>
  <c r="K39" i="16"/>
  <c r="K48" i="16"/>
  <c r="AD48" i="16"/>
  <c r="AD76" i="16" s="1"/>
  <c r="AD39" i="16"/>
  <c r="J62" i="16"/>
  <c r="M39" i="16"/>
  <c r="M48" i="16"/>
  <c r="M76" i="16" s="1"/>
  <c r="AC48" i="19"/>
  <c r="AC76" i="19" s="1"/>
  <c r="AC39" i="19"/>
  <c r="J56" i="19"/>
  <c r="AD48" i="19"/>
  <c r="AD76" i="19" s="1"/>
  <c r="AD39" i="19"/>
  <c r="Y39" i="19"/>
  <c r="Y48" i="19"/>
  <c r="Y76" i="19" s="1"/>
  <c r="L76" i="21"/>
  <c r="L76" i="17"/>
  <c r="K39" i="14"/>
  <c r="K48" i="14"/>
  <c r="AB48" i="14"/>
  <c r="AB76" i="14" s="1"/>
  <c r="AB39" i="14"/>
  <c r="AA48" i="14"/>
  <c r="AA76" i="14" s="1"/>
  <c r="AA39" i="14"/>
  <c r="AC48" i="14"/>
  <c r="AC76" i="14" s="1"/>
  <c r="AC39" i="14"/>
  <c r="K48" i="22"/>
  <c r="K39" i="22"/>
  <c r="S39" i="22"/>
  <c r="S48" i="22"/>
  <c r="S76" i="22" s="1"/>
  <c r="W39" i="22"/>
  <c r="W48" i="22"/>
  <c r="W76" i="22" s="1"/>
  <c r="K39" i="17"/>
  <c r="X39" i="17"/>
  <c r="J61" i="17"/>
  <c r="AD39" i="17"/>
  <c r="J62" i="17"/>
  <c r="J68" i="17"/>
  <c r="J54" i="13"/>
  <c r="T39" i="13"/>
  <c r="T48" i="13"/>
  <c r="T76" i="13" s="1"/>
  <c r="J52" i="13"/>
  <c r="R39" i="13"/>
  <c r="R48" i="13"/>
  <c r="R76" i="13" s="1"/>
  <c r="X39" i="16"/>
  <c r="X48" i="16"/>
  <c r="X76" i="16" s="1"/>
  <c r="Y39" i="16"/>
  <c r="Y48" i="16"/>
  <c r="Y76" i="16" s="1"/>
  <c r="K49" i="19"/>
  <c r="V48" i="19"/>
  <c r="V76" i="19" s="1"/>
  <c r="V39" i="19"/>
  <c r="J60" i="19"/>
  <c r="J53" i="19"/>
  <c r="J55" i="19"/>
  <c r="T39" i="19"/>
  <c r="T48" i="19"/>
  <c r="T76" i="19" s="1"/>
  <c r="J39" i="16"/>
  <c r="J49" i="16"/>
  <c r="I13" i="21"/>
  <c r="J50" i="21"/>
  <c r="I50" i="21" s="1"/>
  <c r="J52" i="21"/>
  <c r="I52" i="21" s="1"/>
  <c r="K39" i="21"/>
  <c r="I11" i="21"/>
  <c r="J58" i="21"/>
  <c r="I58" i="21" s="1"/>
  <c r="J66" i="21"/>
  <c r="I66" i="21" s="1"/>
  <c r="J57" i="14"/>
  <c r="V39" i="14"/>
  <c r="V48" i="14"/>
  <c r="V76" i="14" s="1"/>
  <c r="J58" i="14"/>
  <c r="J50" i="14"/>
  <c r="Q39" i="22"/>
  <c r="Q48" i="22"/>
  <c r="Q76" i="22" s="1"/>
  <c r="J52" i="22"/>
  <c r="J61" i="22"/>
  <c r="J53" i="13"/>
  <c r="J69" i="16"/>
  <c r="J67" i="16"/>
  <c r="W39" i="19"/>
  <c r="W48" i="19"/>
  <c r="W76" i="19" s="1"/>
  <c r="J64" i="21"/>
  <c r="I64" i="21" s="1"/>
  <c r="J59" i="21"/>
  <c r="I59" i="21" s="1"/>
  <c r="AB39" i="17"/>
  <c r="J66" i="19"/>
  <c r="O48" i="19"/>
  <c r="O76" i="19" s="1"/>
  <c r="O39" i="19"/>
  <c r="AD76" i="17"/>
  <c r="J53" i="14"/>
  <c r="U39" i="22"/>
  <c r="U48" i="22"/>
  <c r="U76" i="22" s="1"/>
  <c r="Y39" i="22"/>
  <c r="Y48" i="22"/>
  <c r="Y76" i="22" s="1"/>
  <c r="N39" i="17"/>
  <c r="S39" i="17"/>
  <c r="U39" i="17"/>
  <c r="J69" i="17"/>
  <c r="J70" i="17"/>
  <c r="P76" i="21"/>
  <c r="U76" i="17"/>
  <c r="J67" i="13"/>
  <c r="J68" i="13"/>
  <c r="J70" i="13"/>
  <c r="J64" i="16"/>
  <c r="S39" i="19"/>
  <c r="S48" i="19"/>
  <c r="S76" i="19" s="1"/>
  <c r="J64" i="19"/>
  <c r="X76" i="17"/>
  <c r="J57" i="21"/>
  <c r="I57" i="21" s="1"/>
  <c r="AB76" i="21"/>
  <c r="AB39" i="21"/>
  <c r="Y39" i="21"/>
  <c r="Y76" i="21"/>
  <c r="V39" i="21"/>
  <c r="V76" i="21"/>
  <c r="Z39" i="21"/>
  <c r="Z76" i="21"/>
  <c r="J59" i="14"/>
  <c r="J39" i="14"/>
  <c r="J49" i="14"/>
  <c r="J65" i="14"/>
  <c r="J61" i="14"/>
  <c r="Z48" i="14"/>
  <c r="Z76" i="14" s="1"/>
  <c r="Z39" i="14"/>
  <c r="J54" i="14"/>
  <c r="J60" i="22"/>
  <c r="AD48" i="22"/>
  <c r="AD76" i="22" s="1"/>
  <c r="AD39" i="22"/>
  <c r="J58" i="22"/>
  <c r="AA48" i="22"/>
  <c r="AA76" i="22" s="1"/>
  <c r="AA39" i="22"/>
  <c r="T39" i="22"/>
  <c r="T48" i="22"/>
  <c r="T76" i="22" s="1"/>
  <c r="L76" i="9"/>
  <c r="K52" i="17"/>
  <c r="Z76" i="17"/>
  <c r="S39" i="13"/>
  <c r="S48" i="13"/>
  <c r="S76" i="13" s="1"/>
  <c r="J51" i="16"/>
  <c r="L48" i="16"/>
  <c r="L76" i="16" s="1"/>
  <c r="L39" i="16"/>
  <c r="AA48" i="16"/>
  <c r="AA76" i="16" s="1"/>
  <c r="AA39" i="16"/>
  <c r="J54" i="16"/>
  <c r="AB48" i="16"/>
  <c r="AB76" i="16" s="1"/>
  <c r="AB39" i="16"/>
  <c r="N39" i="19"/>
  <c r="N48" i="19"/>
  <c r="N76" i="19" s="1"/>
  <c r="J58" i="19"/>
  <c r="K76" i="20"/>
  <c r="J60" i="21"/>
  <c r="I60" i="21" s="1"/>
  <c r="X39" i="21"/>
  <c r="X76" i="21"/>
  <c r="O39" i="21"/>
  <c r="J67" i="21"/>
  <c r="I67" i="21" s="1"/>
  <c r="N39" i="14"/>
  <c r="N48" i="14"/>
  <c r="N76" i="14" s="1"/>
  <c r="J70" i="14"/>
  <c r="J50" i="22"/>
  <c r="J51" i="22"/>
  <c r="X39" i="22"/>
  <c r="X48" i="22"/>
  <c r="X76" i="22" s="1"/>
  <c r="J68" i="22"/>
  <c r="J57" i="22"/>
  <c r="J63" i="22"/>
  <c r="AA39" i="17"/>
  <c r="J55" i="13"/>
  <c r="J65" i="21"/>
  <c r="I65" i="21" s="1"/>
  <c r="J70" i="21"/>
  <c r="I70" i="21" s="1"/>
  <c r="M48" i="14"/>
  <c r="M76" i="14" s="1"/>
  <c r="M39" i="14"/>
  <c r="J63" i="14"/>
  <c r="J63" i="17"/>
  <c r="J69" i="13"/>
  <c r="X39" i="13"/>
  <c r="X48" i="13"/>
  <c r="X76" i="13" s="1"/>
  <c r="J56" i="16"/>
  <c r="T39" i="16"/>
  <c r="T48" i="16"/>
  <c r="T76" i="16" s="1"/>
  <c r="J60" i="16"/>
  <c r="J63" i="19"/>
  <c r="K53" i="17"/>
  <c r="T39" i="17"/>
  <c r="K56" i="17"/>
  <c r="J66" i="17"/>
  <c r="O76" i="21"/>
  <c r="N39" i="13"/>
  <c r="N48" i="13"/>
  <c r="N76" i="13" s="1"/>
  <c r="U39" i="13"/>
  <c r="U48" i="13"/>
  <c r="U76" i="13" s="1"/>
  <c r="J58" i="13"/>
  <c r="J59" i="17"/>
  <c r="J39" i="17"/>
  <c r="J39" i="21"/>
  <c r="J60" i="13"/>
  <c r="Q39" i="13"/>
  <c r="Q48" i="13"/>
  <c r="Q76" i="13" s="1"/>
  <c r="J63" i="13"/>
  <c r="W48" i="13"/>
  <c r="W76" i="13" s="1"/>
  <c r="W39" i="13"/>
  <c r="J70" i="16"/>
  <c r="R48" i="16"/>
  <c r="R76" i="16" s="1"/>
  <c r="R39" i="16"/>
  <c r="J52" i="16"/>
  <c r="L39" i="19"/>
  <c r="L48" i="19"/>
  <c r="L76" i="19" s="1"/>
  <c r="U39" i="19"/>
  <c r="U48" i="19"/>
  <c r="U76" i="19" s="1"/>
  <c r="K48" i="19"/>
  <c r="K39" i="19"/>
  <c r="J54" i="19"/>
  <c r="J56" i="21"/>
  <c r="I56" i="21" s="1"/>
  <c r="AA76" i="21"/>
  <c r="AA39" i="21"/>
  <c r="R39" i="21"/>
  <c r="J60" i="14"/>
  <c r="Y39" i="14"/>
  <c r="Y48" i="14"/>
  <c r="Y76" i="14" s="1"/>
  <c r="J67" i="14"/>
  <c r="W39" i="14"/>
  <c r="W48" i="14"/>
  <c r="W76" i="14" s="1"/>
  <c r="J53" i="22"/>
  <c r="J56" i="22"/>
  <c r="J76" i="9"/>
  <c r="J62" i="19"/>
  <c r="J64" i="17"/>
  <c r="O39" i="17"/>
  <c r="K49" i="17"/>
  <c r="J60" i="17"/>
  <c r="J67" i="17"/>
  <c r="Y39" i="17"/>
  <c r="M76" i="21"/>
  <c r="AA48" i="13"/>
  <c r="AA76" i="13" s="1"/>
  <c r="AA39" i="13"/>
  <c r="J65" i="13"/>
  <c r="O39" i="16"/>
  <c r="O48" i="16"/>
  <c r="O76" i="16" s="1"/>
  <c r="W48" i="16"/>
  <c r="W76" i="16" s="1"/>
  <c r="W39" i="16"/>
  <c r="P39" i="16"/>
  <c r="P48" i="16"/>
  <c r="P76" i="16" s="1"/>
  <c r="J68" i="16"/>
  <c r="J51" i="19"/>
  <c r="M48" i="19"/>
  <c r="M76" i="19" s="1"/>
  <c r="M39" i="19"/>
  <c r="AB48" i="19"/>
  <c r="AB76" i="19" s="1"/>
  <c r="AB39" i="19"/>
  <c r="J76" i="20"/>
  <c r="T39" i="21"/>
  <c r="J63" i="21"/>
  <c r="I63" i="21" s="1"/>
  <c r="J55" i="21"/>
  <c r="I55" i="21" s="1"/>
  <c r="M39" i="21"/>
  <c r="J66" i="14"/>
  <c r="U48" i="14"/>
  <c r="U76" i="14" s="1"/>
  <c r="U39" i="14"/>
  <c r="J64" i="14"/>
  <c r="P39" i="14"/>
  <c r="P48" i="14"/>
  <c r="P76" i="14" s="1"/>
  <c r="O39" i="22"/>
  <c r="O48" i="22"/>
  <c r="O76" i="22" s="1"/>
  <c r="J62" i="22"/>
  <c r="J55" i="22"/>
  <c r="V39" i="22"/>
  <c r="V48" i="22"/>
  <c r="V76" i="22" s="1"/>
  <c r="J70" i="22"/>
  <c r="K58" i="17"/>
  <c r="W39" i="17"/>
  <c r="K39" i="13"/>
  <c r="K48" i="13"/>
  <c r="I11" i="13"/>
  <c r="P39" i="17"/>
  <c r="R76" i="9"/>
  <c r="J50" i="13"/>
  <c r="J59" i="13"/>
  <c r="J61" i="13"/>
  <c r="Q76" i="17"/>
  <c r="J59" i="16"/>
  <c r="J61" i="16"/>
  <c r="Q39" i="16"/>
  <c r="Q48" i="16"/>
  <c r="Q76" i="16" s="1"/>
  <c r="J65" i="16"/>
  <c r="J70" i="19"/>
  <c r="J52" i="19"/>
  <c r="J68" i="19"/>
  <c r="R39" i="19"/>
  <c r="R48" i="19"/>
  <c r="R76" i="19" s="1"/>
  <c r="J65" i="19"/>
  <c r="Z39" i="19"/>
  <c r="Z48" i="19"/>
  <c r="Z76" i="19" s="1"/>
  <c r="N39" i="21"/>
  <c r="J54" i="21"/>
  <c r="I54" i="21" s="1"/>
  <c r="W39" i="21"/>
  <c r="W76" i="21"/>
  <c r="J55" i="14"/>
  <c r="J69" i="14"/>
  <c r="L39" i="22"/>
  <c r="L48" i="22"/>
  <c r="L76" i="22" s="1"/>
  <c r="P39" i="22"/>
  <c r="P48" i="22"/>
  <c r="P76" i="22" s="1"/>
  <c r="M48" i="22"/>
  <c r="M76" i="22" s="1"/>
  <c r="M39" i="22"/>
  <c r="J54" i="22"/>
  <c r="L39" i="17"/>
  <c r="K50" i="17"/>
  <c r="K51" i="17"/>
  <c r="AC39" i="17"/>
  <c r="Z39" i="17"/>
  <c r="M48" i="13"/>
  <c r="M76" i="13" s="1"/>
  <c r="M39" i="13"/>
  <c r="AC48" i="13"/>
  <c r="AC76" i="13" s="1"/>
  <c r="AC39" i="13"/>
  <c r="O39" i="13"/>
  <c r="O48" i="13"/>
  <c r="O76" i="13" s="1"/>
  <c r="J66" i="13"/>
  <c r="AB48" i="13"/>
  <c r="AB76" i="13" s="1"/>
  <c r="AB39" i="13"/>
  <c r="V39" i="13"/>
  <c r="V48" i="13"/>
  <c r="V76" i="13" s="1"/>
  <c r="J39" i="22"/>
  <c r="J49" i="22"/>
  <c r="O76" i="17"/>
  <c r="J57" i="16"/>
  <c r="Z39" i="16"/>
  <c r="Z48" i="16"/>
  <c r="Z76" i="16" s="1"/>
  <c r="J67" i="19"/>
  <c r="J39" i="19"/>
  <c r="J50" i="19"/>
  <c r="N76" i="17"/>
  <c r="J51" i="21"/>
  <c r="I51" i="21" s="1"/>
  <c r="P39" i="21"/>
  <c r="J68" i="21"/>
  <c r="I68" i="21" s="1"/>
  <c r="U39" i="21"/>
  <c r="U76" i="21"/>
  <c r="AC76" i="21"/>
  <c r="AC39" i="21"/>
  <c r="J61" i="21"/>
  <c r="I61" i="21" s="1"/>
  <c r="AD76" i="21"/>
  <c r="AD39" i="21"/>
  <c r="AD48" i="14"/>
  <c r="AD76" i="14" s="1"/>
  <c r="AD39" i="14"/>
  <c r="X39" i="14"/>
  <c r="X48" i="14"/>
  <c r="X76" i="14" s="1"/>
  <c r="S39" i="14"/>
  <c r="S48" i="14"/>
  <c r="S76" i="14" s="1"/>
  <c r="O48" i="14"/>
  <c r="O76" i="14" s="1"/>
  <c r="O39" i="14"/>
  <c r="N39" i="22"/>
  <c r="N48" i="22"/>
  <c r="N76" i="22" s="1"/>
  <c r="AC48" i="22"/>
  <c r="AC76" i="22" s="1"/>
  <c r="AC39" i="22"/>
  <c r="K54" i="17"/>
  <c r="K55" i="17"/>
  <c r="Y76" i="17"/>
  <c r="AD48" i="13"/>
  <c r="AD76" i="13" s="1"/>
  <c r="AD39" i="13"/>
  <c r="Z39" i="13"/>
  <c r="Z48" i="13"/>
  <c r="Z76" i="13" s="1"/>
  <c r="J50" i="16"/>
  <c r="N39" i="16"/>
  <c r="N48" i="16"/>
  <c r="N76" i="16" s="1"/>
  <c r="J53" i="16"/>
  <c r="U39" i="16"/>
  <c r="U48" i="16"/>
  <c r="U76" i="16" s="1"/>
  <c r="J66" i="16"/>
  <c r="J59" i="19"/>
  <c r="J57" i="19"/>
  <c r="P39" i="19"/>
  <c r="P48" i="19"/>
  <c r="P76" i="19" s="1"/>
  <c r="R76" i="17"/>
  <c r="Q39" i="21"/>
  <c r="S39" i="21"/>
  <c r="J62" i="21"/>
  <c r="I62" i="21" s="1"/>
  <c r="J52" i="14"/>
  <c r="J51" i="14"/>
  <c r="Q39" i="14"/>
  <c r="Q48" i="14"/>
  <c r="Q76" i="14" s="1"/>
  <c r="J68" i="14"/>
  <c r="J66" i="22"/>
  <c r="J59" i="22"/>
  <c r="J65" i="22"/>
  <c r="F11" i="11"/>
  <c r="U11" i="11"/>
  <c r="S11" i="11"/>
  <c r="P11" i="11"/>
  <c r="X18" i="11"/>
  <c r="M11" i="11"/>
  <c r="S18" i="11"/>
  <c r="R18" i="11"/>
  <c r="L11" i="11"/>
  <c r="P18" i="11"/>
  <c r="H18" i="11"/>
  <c r="V18" i="11"/>
  <c r="Q18" i="11"/>
  <c r="U18" i="11"/>
  <c r="K18" i="11"/>
  <c r="M18" i="11"/>
  <c r="J18" i="11"/>
  <c r="F18" i="11"/>
  <c r="V11" i="11"/>
  <c r="G18" i="11"/>
  <c r="W11" i="11"/>
  <c r="O18" i="11"/>
  <c r="W18" i="11"/>
  <c r="G11" i="11"/>
  <c r="I18" i="11"/>
  <c r="R11" i="11"/>
  <c r="Q11" i="11"/>
  <c r="J11" i="11"/>
  <c r="I11" i="11"/>
  <c r="H11" i="11"/>
  <c r="X11" i="11"/>
  <c r="E18" i="11"/>
  <c r="T18" i="11"/>
  <c r="K11" i="11"/>
  <c r="T11" i="11"/>
  <c r="N11" i="11"/>
  <c r="O11" i="11"/>
  <c r="N18" i="11"/>
  <c r="K76" i="18"/>
  <c r="J76" i="18"/>
  <c r="J76" i="23"/>
  <c r="G10" i="11" a="1"/>
  <c r="X14" i="11" a="1"/>
  <c r="J9" i="11" a="1"/>
  <c r="V14" i="11" a="1"/>
  <c r="Y9" i="11" a="1"/>
  <c r="J10" i="11" a="1"/>
  <c r="V6" i="11" a="1"/>
  <c r="AB14" i="11" a="1"/>
  <c r="S16" i="11" a="1"/>
  <c r="P6" i="11" a="1"/>
  <c r="W17" i="11" a="1"/>
  <c r="V7" i="11" a="1"/>
  <c r="L6" i="11" a="1"/>
  <c r="Q17" i="11" a="1"/>
  <c r="P10" i="11" a="1"/>
  <c r="O16" i="11" a="1"/>
  <c r="AC13" i="11" a="1"/>
  <c r="Q14" i="11" a="1"/>
  <c r="I9" i="11" a="1"/>
  <c r="K10" i="11" a="1"/>
  <c r="X16" i="11" a="1"/>
  <c r="Z9" i="11" a="1"/>
  <c r="J14" i="11" a="1"/>
  <c r="G7" i="11" a="1"/>
  <c r="X10" i="11" a="1"/>
  <c r="V9" i="11" a="1"/>
  <c r="I7" i="11" a="1"/>
  <c r="Z16" i="11" a="1"/>
  <c r="S14" i="11" a="1"/>
  <c r="P14" i="11" a="1"/>
  <c r="M16" i="11" a="1"/>
  <c r="Y16" i="11" a="1"/>
  <c r="D11" i="11" a="1"/>
  <c r="H10" i="11" a="1"/>
  <c r="F16" i="11" a="1"/>
  <c r="K16" i="11" a="1"/>
  <c r="L17" i="11" a="1"/>
  <c r="Z17" i="11" a="1"/>
  <c r="J6" i="11" a="1"/>
  <c r="F10" i="11" a="1"/>
  <c r="I6" i="11" a="1"/>
  <c r="M17" i="11" a="1"/>
  <c r="H7" i="11" a="1"/>
  <c r="R7" i="11" a="1"/>
  <c r="D15" i="11" a="1"/>
  <c r="Y7" i="11" a="1"/>
  <c r="G6" i="11" a="1"/>
  <c r="S7" i="11" a="1"/>
  <c r="L18" i="11" a="1"/>
  <c r="U16" i="11" a="1"/>
  <c r="AD6" i="11" a="1"/>
  <c r="AC17" i="11" a="1"/>
  <c r="W14" i="11" a="1"/>
  <c r="M6" i="11" a="1"/>
  <c r="F9" i="11" a="1"/>
  <c r="F14" i="11" a="1"/>
  <c r="T10" i="11" a="1"/>
  <c r="I14" i="11" a="1"/>
  <c r="T7" i="11" a="1"/>
  <c r="AB16" i="11" a="1"/>
  <c r="T14" i="11" a="1"/>
  <c r="Z6" i="11" a="1"/>
  <c r="AB9" i="11" a="1"/>
  <c r="AC15" i="11" a="1"/>
  <c r="N9" i="11" a="1"/>
  <c r="O6" i="11" a="1"/>
  <c r="R14" i="11" a="1"/>
  <c r="J17" i="11" a="1"/>
  <c r="K6" i="11" a="1"/>
  <c r="AA6" i="11" a="1"/>
  <c r="J7" i="11" a="1"/>
  <c r="F6" i="11" a="1"/>
  <c r="Z10" i="11" a="1"/>
  <c r="E11" i="11" a="1"/>
  <c r="O14" i="11" a="1"/>
  <c r="P9" i="11" a="1"/>
  <c r="S9" i="11" a="1"/>
  <c r="K7" i="11" a="1"/>
  <c r="U10" i="11" a="1"/>
  <c r="S6" i="11" a="1"/>
  <c r="Y14" i="11" a="1"/>
  <c r="T16" i="11" a="1"/>
  <c r="AB7" i="11" a="1"/>
  <c r="Q6" i="11" a="1"/>
  <c r="Q16" i="11" a="1"/>
  <c r="R10" i="11" a="1"/>
  <c r="X9" i="11" a="1"/>
  <c r="U17" i="11" a="1"/>
  <c r="E13" i="11" a="1"/>
  <c r="W9" i="11" a="1"/>
  <c r="G14" i="11" a="1"/>
  <c r="N10" i="11" a="1"/>
  <c r="AC6" i="11" a="1"/>
  <c r="N6" i="11" a="1"/>
  <c r="T6" i="11" a="1"/>
  <c r="Q7" i="11" a="1"/>
  <c r="Z7" i="11" a="1"/>
  <c r="F7" i="11" a="1"/>
  <c r="H17" i="11" a="1"/>
  <c r="G9" i="11" a="1"/>
  <c r="N17" i="11" a="1"/>
  <c r="AB17" i="11" a="1"/>
  <c r="L10" i="11" a="1"/>
  <c r="AE14" i="11" a="1"/>
  <c r="X7" i="11" a="1"/>
  <c r="O7" i="11" a="1"/>
  <c r="X17" i="11" a="1"/>
  <c r="M7" i="11" a="1"/>
  <c r="I16" i="11" a="1"/>
  <c r="T17" i="11" a="1"/>
  <c r="AB6" i="11" a="1"/>
  <c r="F15" i="11" a="1"/>
  <c r="H16" i="11" a="1"/>
  <c r="I10" i="11" a="1"/>
  <c r="P7" i="11" a="1"/>
  <c r="R6" i="11" a="1"/>
  <c r="L16" i="11" a="1"/>
  <c r="H6" i="11" a="1"/>
  <c r="K14" i="11" a="1"/>
  <c r="P16" i="11" a="1"/>
  <c r="AC9" i="11" a="1"/>
  <c r="AA14" i="11" a="1"/>
  <c r="U14" i="11" a="1"/>
  <c r="V17" i="11" a="1"/>
  <c r="F17" i="11" a="1"/>
  <c r="D18" i="11" a="1"/>
  <c r="K9" i="11" a="1"/>
  <c r="R9" i="11" a="1"/>
  <c r="H9" i="11" a="1"/>
  <c r="AC10" i="11" a="1"/>
  <c r="V10" i="11" a="1"/>
  <c r="O17" i="11" a="1"/>
  <c r="J16" i="11" a="1"/>
  <c r="X6" i="11" a="1"/>
  <c r="R17" i="11" a="1"/>
  <c r="K17" i="11" a="1"/>
  <c r="AD14" i="11" a="1"/>
  <c r="M10" i="11" a="1"/>
  <c r="M14" i="11" a="1"/>
  <c r="I17" i="11" a="1"/>
  <c r="AA16" i="11" a="1"/>
  <c r="Y10" i="11" a="1"/>
  <c r="AA9" i="11" a="1"/>
  <c r="S10" i="11" a="1"/>
  <c r="L9" i="11" a="1"/>
  <c r="R16" i="11" a="1"/>
  <c r="L15" i="11" a="1"/>
  <c r="Y17" i="11" a="1"/>
  <c r="AC18" i="11" a="1"/>
  <c r="AC7" i="11" a="1"/>
  <c r="U7" i="11" a="1"/>
  <c r="W16" i="11" a="1"/>
  <c r="O9" i="11" a="1"/>
  <c r="Z14" i="11" a="1"/>
  <c r="G16" i="11" a="1"/>
  <c r="H14" i="11" a="1"/>
  <c r="N16" i="11" a="1"/>
  <c r="S17" i="11" a="1"/>
  <c r="W6" i="11" a="1"/>
  <c r="Y6" i="11" a="1"/>
  <c r="P17" i="11" a="1"/>
  <c r="AC16" i="11" a="1"/>
  <c r="AC14" i="11" a="1"/>
  <c r="AD11" i="11" a="1"/>
  <c r="AC8" i="11" a="1"/>
  <c r="G17" i="11" a="1"/>
  <c r="Q10" i="11" a="1"/>
  <c r="L7" i="11" a="1"/>
  <c r="W10" i="11" a="1"/>
  <c r="D13" i="11" a="1"/>
  <c r="M9" i="11" a="1"/>
  <c r="N7" i="11" a="1"/>
  <c r="V16" i="11" a="1"/>
  <c r="U9" i="11" a="1"/>
  <c r="T9" i="11" a="1"/>
  <c r="U6" i="11" a="1"/>
  <c r="AA10" i="11" a="1"/>
  <c r="O10" i="11" a="1"/>
  <c r="W7" i="11" a="1"/>
  <c r="E15" i="11" a="1"/>
  <c r="AA17" i="11" a="1"/>
  <c r="Q9" i="11" a="1"/>
  <c r="AB10" i="11" a="1"/>
  <c r="AA7" i="11" a="1"/>
  <c r="L14" i="11" a="1"/>
  <c r="I74" i="13" l="1"/>
  <c r="E15" i="11"/>
  <c r="I37" i="18"/>
  <c r="I38" i="18"/>
  <c r="I41" i="18" s="1"/>
  <c r="I36" i="18"/>
  <c r="I38" i="13"/>
  <c r="I41" i="13" s="1"/>
  <c r="I35" i="13"/>
  <c r="I37" i="13"/>
  <c r="I72" i="13"/>
  <c r="H7" i="11"/>
  <c r="R7" i="11"/>
  <c r="U7" i="11"/>
  <c r="I7" i="11"/>
  <c r="AA7" i="11"/>
  <c r="M7" i="11"/>
  <c r="G7" i="11"/>
  <c r="W7" i="11"/>
  <c r="K7" i="11"/>
  <c r="J7" i="11"/>
  <c r="AB7" i="11"/>
  <c r="X7" i="11"/>
  <c r="F7" i="11"/>
  <c r="Z7" i="11"/>
  <c r="AC7" i="11"/>
  <c r="Q7" i="11"/>
  <c r="L7" i="11"/>
  <c r="Y7" i="11"/>
  <c r="P7" i="11"/>
  <c r="O7" i="11"/>
  <c r="V7" i="11"/>
  <c r="T7" i="11"/>
  <c r="N7" i="11"/>
  <c r="S7" i="11"/>
  <c r="I16" i="13"/>
  <c r="I36" i="13"/>
  <c r="I73" i="13"/>
  <c r="I35" i="18"/>
  <c r="K76" i="21"/>
  <c r="U16" i="11"/>
  <c r="L10" i="11"/>
  <c r="G6" i="11"/>
  <c r="F15" i="11"/>
  <c r="J14" i="11"/>
  <c r="P16" i="11"/>
  <c r="R16" i="11"/>
  <c r="M14" i="11"/>
  <c r="P10" i="11"/>
  <c r="Y17" i="11"/>
  <c r="Y16" i="11"/>
  <c r="AC8" i="11"/>
  <c r="AB14" i="11"/>
  <c r="R14" i="11"/>
  <c r="V10" i="11"/>
  <c r="AA6" i="11"/>
  <c r="J17" i="11"/>
  <c r="X10" i="11"/>
  <c r="J16" i="11"/>
  <c r="Q9" i="11"/>
  <c r="V9" i="11"/>
  <c r="N17" i="11"/>
  <c r="V14" i="11"/>
  <c r="I16" i="11"/>
  <c r="K17" i="11"/>
  <c r="X16" i="11"/>
  <c r="P9" i="11"/>
  <c r="V17" i="11"/>
  <c r="Q10" i="11"/>
  <c r="Y9" i="11"/>
  <c r="AA16" i="11"/>
  <c r="AD6" i="11"/>
  <c r="AA14" i="11"/>
  <c r="L14" i="11"/>
  <c r="AE14" i="11"/>
  <c r="AD11" i="11"/>
  <c r="Q6" i="11"/>
  <c r="Z14" i="11"/>
  <c r="T6" i="11"/>
  <c r="F17" i="11"/>
  <c r="O10" i="11"/>
  <c r="L15" i="11"/>
  <c r="I17" i="11"/>
  <c r="I9" i="11"/>
  <c r="L9" i="11"/>
  <c r="S9" i="11"/>
  <c r="S10" i="11"/>
  <c r="Q14" i="11"/>
  <c r="D13" i="11"/>
  <c r="U14" i="11"/>
  <c r="N9" i="11"/>
  <c r="R10" i="11"/>
  <c r="L17" i="11"/>
  <c r="M9" i="11"/>
  <c r="H14" i="11"/>
  <c r="Z16" i="11"/>
  <c r="Z9" i="11"/>
  <c r="AC9" i="11"/>
  <c r="AC6" i="11"/>
  <c r="AC13" i="11"/>
  <c r="O14" i="11"/>
  <c r="I10" i="11"/>
  <c r="X6" i="11"/>
  <c r="P6" i="11"/>
  <c r="H10" i="11"/>
  <c r="K9" i="11"/>
  <c r="D15" i="11"/>
  <c r="O6" i="11"/>
  <c r="U9" i="11"/>
  <c r="U17" i="11"/>
  <c r="R9" i="11"/>
  <c r="W16" i="11"/>
  <c r="J6" i="11"/>
  <c r="U10" i="11"/>
  <c r="AC10" i="11"/>
  <c r="AB9" i="11"/>
  <c r="S17" i="11"/>
  <c r="Q16" i="11"/>
  <c r="N16" i="11"/>
  <c r="L6" i="11"/>
  <c r="Q17" i="11"/>
  <c r="K16" i="11"/>
  <c r="J10" i="11"/>
  <c r="Y6" i="11"/>
  <c r="AB17" i="11"/>
  <c r="AC17" i="11"/>
  <c r="I6" i="11"/>
  <c r="T16" i="11"/>
  <c r="G16" i="11"/>
  <c r="U6" i="11"/>
  <c r="K6" i="11"/>
  <c r="X17" i="11"/>
  <c r="S6" i="11"/>
  <c r="G10" i="11"/>
  <c r="Z6" i="11"/>
  <c r="AB10" i="11"/>
  <c r="V16" i="11"/>
  <c r="AC14" i="11"/>
  <c r="H6" i="11"/>
  <c r="R6" i="11"/>
  <c r="F9" i="11"/>
  <c r="T14" i="11"/>
  <c r="W17" i="11"/>
  <c r="X14" i="11"/>
  <c r="H9" i="11"/>
  <c r="H17" i="11"/>
  <c r="T9" i="11"/>
  <c r="G17" i="11"/>
  <c r="K10" i="11"/>
  <c r="G14" i="11"/>
  <c r="O16" i="11"/>
  <c r="I14" i="11"/>
  <c r="R17" i="11"/>
  <c r="E13" i="11"/>
  <c r="M6" i="11"/>
  <c r="P14" i="11"/>
  <c r="O17" i="11"/>
  <c r="M17" i="11"/>
  <c r="F10" i="11"/>
  <c r="W9" i="11"/>
  <c r="W10" i="11"/>
  <c r="Z17" i="11"/>
  <c r="Y10" i="11"/>
  <c r="AB6" i="11"/>
  <c r="AC15" i="11"/>
  <c r="O9" i="11"/>
  <c r="G9" i="11"/>
  <c r="N6" i="11"/>
  <c r="F14" i="11"/>
  <c r="X9" i="11"/>
  <c r="F6" i="11"/>
  <c r="M10" i="11"/>
  <c r="Z10" i="11"/>
  <c r="AA17" i="11"/>
  <c r="AA9" i="11"/>
  <c r="V6" i="11"/>
  <c r="M16" i="11"/>
  <c r="W14" i="11"/>
  <c r="W6" i="11"/>
  <c r="L16" i="11"/>
  <c r="P17" i="11"/>
  <c r="J9" i="11"/>
  <c r="F16" i="11"/>
  <c r="H16" i="11"/>
  <c r="T10" i="11"/>
  <c r="S14" i="11"/>
  <c r="S16" i="11"/>
  <c r="T17" i="11"/>
  <c r="N10" i="11"/>
  <c r="Y14" i="11"/>
  <c r="AC16" i="11"/>
  <c r="AA10" i="11"/>
  <c r="AB16" i="11"/>
  <c r="K14" i="11"/>
  <c r="AD14" i="11"/>
  <c r="AC18" i="11"/>
  <c r="I31" i="13"/>
  <c r="I68" i="13"/>
  <c r="I54" i="13"/>
  <c r="I64" i="13"/>
  <c r="I56" i="13"/>
  <c r="I67" i="13"/>
  <c r="I53" i="13"/>
  <c r="AJ76" i="19"/>
  <c r="I51" i="13"/>
  <c r="AJ76" i="22"/>
  <c r="I30" i="13"/>
  <c r="I65" i="13"/>
  <c r="I29" i="13"/>
  <c r="I66" i="13"/>
  <c r="I63" i="13"/>
  <c r="AJ76" i="16"/>
  <c r="AK67" i="18"/>
  <c r="I67" i="18" s="1"/>
  <c r="AJ76" i="14"/>
  <c r="AJ76" i="9"/>
  <c r="I17" i="13"/>
  <c r="I25" i="13"/>
  <c r="AJ76" i="20"/>
  <c r="AJ76" i="17"/>
  <c r="I34" i="18"/>
  <c r="AK71" i="18"/>
  <c r="I71" i="18" s="1"/>
  <c r="AJ76" i="15"/>
  <c r="I55" i="13"/>
  <c r="I26" i="13"/>
  <c r="AK50" i="18"/>
  <c r="I50" i="18" s="1"/>
  <c r="AK62" i="18"/>
  <c r="I62" i="18" s="1"/>
  <c r="I34" i="13"/>
  <c r="AK71" i="13"/>
  <c r="I71" i="13" s="1"/>
  <c r="AK49" i="13"/>
  <c r="AK54" i="18"/>
  <c r="I54" i="18" s="1"/>
  <c r="AK66" i="18"/>
  <c r="I66" i="18" s="1"/>
  <c r="I19" i="13"/>
  <c r="I18" i="13"/>
  <c r="I33" i="13"/>
  <c r="I70" i="13"/>
  <c r="I27" i="13"/>
  <c r="I52" i="13"/>
  <c r="AJ39" i="17"/>
  <c r="I12" i="13"/>
  <c r="I28" i="13"/>
  <c r="AJ39" i="19"/>
  <c r="AJ39" i="22"/>
  <c r="I57" i="13"/>
  <c r="I21" i="13"/>
  <c r="I58" i="13"/>
  <c r="I32" i="13"/>
  <c r="I24" i="13"/>
  <c r="I61" i="13"/>
  <c r="I62" i="13"/>
  <c r="I15" i="13"/>
  <c r="I17" i="18"/>
  <c r="I13" i="13"/>
  <c r="I69" i="13"/>
  <c r="I50" i="13"/>
  <c r="I20" i="13"/>
  <c r="I14" i="13"/>
  <c r="I22" i="13"/>
  <c r="I51" i="18"/>
  <c r="I14" i="18"/>
  <c r="I63" i="18"/>
  <c r="I26" i="18"/>
  <c r="AJ39" i="9"/>
  <c r="I13" i="18"/>
  <c r="I25" i="18"/>
  <c r="I75" i="23"/>
  <c r="I74" i="23"/>
  <c r="I73" i="23"/>
  <c r="AK48" i="23"/>
  <c r="AK76" i="23" s="1"/>
  <c r="AK39" i="13"/>
  <c r="I52" i="18"/>
  <c r="I15" i="18"/>
  <c r="I64" i="18"/>
  <c r="I27" i="18"/>
  <c r="AK75" i="16"/>
  <c r="I75" i="16" s="1"/>
  <c r="AK74" i="16"/>
  <c r="I74" i="16" s="1"/>
  <c r="AK73" i="16"/>
  <c r="I73" i="16" s="1"/>
  <c r="AK72" i="16"/>
  <c r="I72" i="16" s="1"/>
  <c r="AK70" i="16"/>
  <c r="AK69" i="16"/>
  <c r="AK68" i="16"/>
  <c r="AK67" i="16"/>
  <c r="AK66" i="16"/>
  <c r="AK65" i="16"/>
  <c r="AK62" i="16"/>
  <c r="AK61" i="16"/>
  <c r="AK60" i="16"/>
  <c r="AK59" i="16"/>
  <c r="AK58" i="16"/>
  <c r="AK57" i="16"/>
  <c r="AK56" i="16"/>
  <c r="AK55" i="16"/>
  <c r="AK54" i="16"/>
  <c r="AK53" i="16"/>
  <c r="AK50" i="16"/>
  <c r="AK49" i="16"/>
  <c r="AK48" i="16"/>
  <c r="AJ39" i="14"/>
  <c r="AJ39" i="15"/>
  <c r="I53" i="18"/>
  <c r="I16" i="18"/>
  <c r="I65" i="18"/>
  <c r="I28" i="18"/>
  <c r="AJ39" i="20"/>
  <c r="I30" i="18"/>
  <c r="I49" i="18"/>
  <c r="I12" i="18"/>
  <c r="AJ39" i="16"/>
  <c r="AK75" i="19"/>
  <c r="I75" i="19" s="1"/>
  <c r="AK74" i="19"/>
  <c r="I74" i="19" s="1"/>
  <c r="AK73" i="19"/>
  <c r="I73" i="19" s="1"/>
  <c r="AK72" i="19"/>
  <c r="I72" i="19" s="1"/>
  <c r="AK69" i="19"/>
  <c r="AK68" i="19"/>
  <c r="AK67" i="19"/>
  <c r="AK66" i="19"/>
  <c r="AK65" i="19"/>
  <c r="AK64" i="19"/>
  <c r="AK63" i="19"/>
  <c r="AK62" i="19"/>
  <c r="AK61" i="19"/>
  <c r="AK60" i="19"/>
  <c r="AK57" i="19"/>
  <c r="AK56" i="19"/>
  <c r="AK55" i="19"/>
  <c r="AK54" i="19"/>
  <c r="AK53" i="19"/>
  <c r="AK52" i="19"/>
  <c r="AK51" i="19"/>
  <c r="AK50" i="19"/>
  <c r="AK49" i="19"/>
  <c r="AK48" i="19"/>
  <c r="I55" i="18"/>
  <c r="I18" i="18"/>
  <c r="AK75" i="14"/>
  <c r="I75" i="14" s="1"/>
  <c r="AK74" i="14"/>
  <c r="I74" i="14" s="1"/>
  <c r="AK73" i="14"/>
  <c r="I73" i="14" s="1"/>
  <c r="AK72" i="14"/>
  <c r="I72" i="14" s="1"/>
  <c r="I34" i="14"/>
  <c r="AK69" i="14"/>
  <c r="AK68" i="14"/>
  <c r="AK67" i="14"/>
  <c r="AK66" i="14"/>
  <c r="AK65" i="14"/>
  <c r="AK64" i="14"/>
  <c r="AK63" i="14"/>
  <c r="AK62" i="14"/>
  <c r="AK61" i="14"/>
  <c r="AK60" i="14"/>
  <c r="AK59" i="14"/>
  <c r="AK57" i="14"/>
  <c r="AK56" i="14"/>
  <c r="AK55" i="14"/>
  <c r="AK54" i="14"/>
  <c r="AK53" i="14"/>
  <c r="AK52" i="14"/>
  <c r="AK51" i="14"/>
  <c r="AK50" i="14"/>
  <c r="AK49" i="14"/>
  <c r="AK48" i="14"/>
  <c r="AK75" i="9"/>
  <c r="I75" i="9" s="1"/>
  <c r="AK74" i="9"/>
  <c r="I74" i="9" s="1"/>
  <c r="AK72" i="9"/>
  <c r="I72" i="9" s="1"/>
  <c r="AK71" i="9"/>
  <c r="I71" i="9" s="1"/>
  <c r="AK69" i="9"/>
  <c r="AK68" i="9"/>
  <c r="AK67" i="9"/>
  <c r="AK66" i="9"/>
  <c r="AK65" i="9"/>
  <c r="AK64" i="9"/>
  <c r="AK62" i="9"/>
  <c r="AK61" i="9"/>
  <c r="AK60" i="9"/>
  <c r="AK55" i="9"/>
  <c r="AK54" i="9"/>
  <c r="AK52" i="9"/>
  <c r="AK50" i="9"/>
  <c r="AK49" i="9"/>
  <c r="AK48" i="9"/>
  <c r="I59" i="13"/>
  <c r="AK75" i="17"/>
  <c r="I75" i="17" s="1"/>
  <c r="AK74" i="17"/>
  <c r="I74" i="17" s="1"/>
  <c r="AK73" i="17"/>
  <c r="I73" i="17" s="1"/>
  <c r="AK72" i="17"/>
  <c r="I72" i="17" s="1"/>
  <c r="AK68" i="17"/>
  <c r="AK67" i="17"/>
  <c r="AK66" i="17"/>
  <c r="AK65" i="17"/>
  <c r="AK64" i="17"/>
  <c r="AK63" i="17"/>
  <c r="AK62" i="17"/>
  <c r="AK61" i="17"/>
  <c r="AK60" i="17"/>
  <c r="AK58" i="17"/>
  <c r="AK56" i="17"/>
  <c r="AK55" i="17"/>
  <c r="AK54" i="17"/>
  <c r="AK53" i="17"/>
  <c r="I53" i="17" s="1"/>
  <c r="AK52" i="17"/>
  <c r="AK51" i="17"/>
  <c r="AK50" i="17"/>
  <c r="AK49" i="17"/>
  <c r="I56" i="18"/>
  <c r="I19" i="18"/>
  <c r="I68" i="18"/>
  <c r="I31" i="18"/>
  <c r="I29" i="18"/>
  <c r="I60" i="13"/>
  <c r="AK75" i="15"/>
  <c r="I75" i="15" s="1"/>
  <c r="AK73" i="15"/>
  <c r="I73" i="15" s="1"/>
  <c r="AK72" i="15"/>
  <c r="I72" i="15" s="1"/>
  <c r="AK69" i="15"/>
  <c r="AK67" i="15"/>
  <c r="AK66" i="15"/>
  <c r="AK65" i="15"/>
  <c r="AK64" i="15"/>
  <c r="AK63" i="15"/>
  <c r="AK62" i="15"/>
  <c r="AK61" i="15"/>
  <c r="AK60" i="15"/>
  <c r="AK59" i="15"/>
  <c r="AK58" i="15"/>
  <c r="AK55" i="15"/>
  <c r="AK54" i="15"/>
  <c r="AK53" i="15"/>
  <c r="AK52" i="15"/>
  <c r="AK51" i="15"/>
  <c r="AK50" i="15"/>
  <c r="AK49" i="15"/>
  <c r="AK48" i="15"/>
  <c r="I57" i="18"/>
  <c r="I20" i="18"/>
  <c r="I69" i="18"/>
  <c r="I32" i="18"/>
  <c r="I23" i="13"/>
  <c r="AK75" i="20"/>
  <c r="I75" i="20" s="1"/>
  <c r="AK74" i="20"/>
  <c r="I74" i="20" s="1"/>
  <c r="AK73" i="20"/>
  <c r="I73" i="20" s="1"/>
  <c r="AK72" i="20"/>
  <c r="I72" i="20" s="1"/>
  <c r="AK70" i="20"/>
  <c r="AK69" i="20"/>
  <c r="AK66" i="20"/>
  <c r="AK60" i="20"/>
  <c r="AK59" i="20"/>
  <c r="AK58" i="20"/>
  <c r="AK54" i="20"/>
  <c r="AK53" i="20"/>
  <c r="AK52" i="20"/>
  <c r="AK51" i="20"/>
  <c r="AK49" i="20"/>
  <c r="I58" i="18"/>
  <c r="I21" i="18"/>
  <c r="I70" i="18"/>
  <c r="I33" i="18"/>
  <c r="AK75" i="22"/>
  <c r="I75" i="22" s="1"/>
  <c r="AK74" i="22"/>
  <c r="I74" i="22" s="1"/>
  <c r="AK73" i="22"/>
  <c r="I73" i="22" s="1"/>
  <c r="AK72" i="22"/>
  <c r="I72" i="22" s="1"/>
  <c r="AK70" i="22"/>
  <c r="AK69" i="22"/>
  <c r="AK68" i="22"/>
  <c r="AK67" i="22"/>
  <c r="AK65" i="22"/>
  <c r="AK64" i="22"/>
  <c r="AK63" i="22"/>
  <c r="AK62" i="22"/>
  <c r="AK61" i="22"/>
  <c r="AK60" i="22"/>
  <c r="AK59" i="22"/>
  <c r="AK58" i="22"/>
  <c r="AK57" i="22"/>
  <c r="AK56" i="22"/>
  <c r="AK55" i="22"/>
  <c r="AK53" i="22"/>
  <c r="AK52" i="22"/>
  <c r="AK51" i="22"/>
  <c r="AK50" i="22"/>
  <c r="AK49" i="22"/>
  <c r="AK48" i="22"/>
  <c r="I59" i="18"/>
  <c r="I22" i="18"/>
  <c r="I61" i="18"/>
  <c r="I24" i="18"/>
  <c r="AJ39" i="23"/>
  <c r="AK39" i="18"/>
  <c r="I11" i="18"/>
  <c r="I60" i="18"/>
  <c r="I23" i="18"/>
  <c r="K76" i="16"/>
  <c r="I49" i="21"/>
  <c r="J76" i="21"/>
  <c r="J76" i="16"/>
  <c r="J76" i="17"/>
  <c r="J76" i="14"/>
  <c r="K76" i="19"/>
  <c r="K76" i="14"/>
  <c r="J76" i="22"/>
  <c r="K76" i="13"/>
  <c r="I48" i="13"/>
  <c r="J76" i="19"/>
  <c r="T76" i="21"/>
  <c r="I48" i="21"/>
  <c r="K76" i="22"/>
  <c r="K76" i="17"/>
  <c r="J76" i="13"/>
  <c r="L18" i="11"/>
  <c r="D11" i="11"/>
  <c r="E11" i="11"/>
  <c r="D18" i="11"/>
  <c r="E6" i="11" a="1"/>
  <c r="AD15" i="11" a="1"/>
  <c r="D17" i="11" a="1"/>
  <c r="D10" i="11" a="1"/>
  <c r="D7" i="11" a="1"/>
  <c r="D14" i="11" a="1"/>
  <c r="AD7" i="11" a="1"/>
  <c r="N14" i="11" a="1"/>
  <c r="D16" i="11" a="1"/>
  <c r="D9" i="11" a="1"/>
  <c r="E16" i="11" a="1"/>
  <c r="E7" i="11" a="1"/>
  <c r="E10" i="11" a="1"/>
  <c r="AD9" i="11" a="1"/>
  <c r="AD16" i="11" a="1"/>
  <c r="AD8" i="11" a="1"/>
  <c r="E17" i="11" a="1"/>
  <c r="AD18" i="11" a="1"/>
  <c r="AD13" i="11" a="1"/>
  <c r="E9" i="11" a="1"/>
  <c r="D6" i="11" a="1"/>
  <c r="E14" i="11" a="1"/>
  <c r="AD10" i="11" a="1"/>
  <c r="AD17" i="11" a="1"/>
  <c r="I36" i="15" l="1"/>
  <c r="AK76" i="13"/>
  <c r="I76" i="13" s="1"/>
  <c r="I37" i="23"/>
  <c r="I38" i="23"/>
  <c r="I38" i="19"/>
  <c r="I37" i="19"/>
  <c r="I37" i="9"/>
  <c r="I38" i="9"/>
  <c r="I37" i="22"/>
  <c r="I36" i="22"/>
  <c r="I38" i="22"/>
  <c r="I41" i="22" s="1"/>
  <c r="I38" i="20"/>
  <c r="I36" i="20"/>
  <c r="I37" i="20"/>
  <c r="I38" i="17"/>
  <c r="I41" i="17" s="1"/>
  <c r="I37" i="17"/>
  <c r="I37" i="16"/>
  <c r="I38" i="16"/>
  <c r="I41" i="16" s="1"/>
  <c r="AK74" i="15"/>
  <c r="I74" i="15" s="1"/>
  <c r="I37" i="15"/>
  <c r="I38" i="15"/>
  <c r="I41" i="15" s="1"/>
  <c r="D7" i="11"/>
  <c r="AD7" i="11"/>
  <c r="E7" i="11"/>
  <c r="H19" i="11"/>
  <c r="H23" i="11" s="1"/>
  <c r="H27" i="11" s="1"/>
  <c r="F19" i="11"/>
  <c r="F23" i="11" s="1"/>
  <c r="F27" i="11" s="1"/>
  <c r="I36" i="19"/>
  <c r="I35" i="16"/>
  <c r="I36" i="23"/>
  <c r="P19" i="11"/>
  <c r="P23" i="11" s="1"/>
  <c r="P27" i="11" s="1"/>
  <c r="O19" i="11"/>
  <c r="O23" i="11" s="1"/>
  <c r="O27" i="11" s="1"/>
  <c r="I19" i="11"/>
  <c r="I23" i="11" s="1"/>
  <c r="I27" i="11" s="1"/>
  <c r="I35" i="19"/>
  <c r="W19" i="11"/>
  <c r="W23" i="11" s="1"/>
  <c r="W27" i="11" s="1"/>
  <c r="G19" i="11"/>
  <c r="G23" i="11" s="1"/>
  <c r="G27" i="11" s="1"/>
  <c r="K19" i="11"/>
  <c r="K23" i="11" s="1"/>
  <c r="K27" i="11" s="1"/>
  <c r="I36" i="16"/>
  <c r="AK73" i="9"/>
  <c r="I73" i="9" s="1"/>
  <c r="I36" i="9"/>
  <c r="I36" i="17"/>
  <c r="E14" i="11"/>
  <c r="I72" i="23"/>
  <c r="I35" i="23"/>
  <c r="I35" i="9"/>
  <c r="I35" i="20"/>
  <c r="T19" i="11"/>
  <c r="T23" i="11" s="1"/>
  <c r="T27" i="11" s="1"/>
  <c r="Z19" i="11"/>
  <c r="Z23" i="11" s="1"/>
  <c r="Z27" i="11" s="1"/>
  <c r="R19" i="11"/>
  <c r="R23" i="11" s="1"/>
  <c r="R27" i="11" s="1"/>
  <c r="AC19" i="11"/>
  <c r="AC23" i="11" s="1"/>
  <c r="AC27" i="11" s="1"/>
  <c r="I35" i="22"/>
  <c r="J19" i="11"/>
  <c r="J23" i="11" s="1"/>
  <c r="J27" i="11" s="1"/>
  <c r="X19" i="11"/>
  <c r="X23" i="11" s="1"/>
  <c r="X27" i="11" s="1"/>
  <c r="M19" i="11"/>
  <c r="M23" i="11" s="1"/>
  <c r="M27" i="11" s="1"/>
  <c r="U19" i="11"/>
  <c r="U23" i="11" s="1"/>
  <c r="U27" i="11" s="1"/>
  <c r="V19" i="11"/>
  <c r="V23" i="11" s="1"/>
  <c r="V27" i="11" s="1"/>
  <c r="Y19" i="11"/>
  <c r="Y23" i="11" s="1"/>
  <c r="Y27" i="11" s="1"/>
  <c r="I35" i="15"/>
  <c r="S19" i="11"/>
  <c r="S23" i="11" s="1"/>
  <c r="S27" i="11" s="1"/>
  <c r="Q19" i="11"/>
  <c r="Q23" i="11" s="1"/>
  <c r="Q27" i="11" s="1"/>
  <c r="I35" i="17"/>
  <c r="AD16" i="11"/>
  <c r="E17" i="11"/>
  <c r="AD18" i="11"/>
  <c r="AD15" i="11"/>
  <c r="D17" i="11"/>
  <c r="AD17" i="11"/>
  <c r="E10" i="11"/>
  <c r="D10" i="11"/>
  <c r="D6" i="11"/>
  <c r="N14" i="11"/>
  <c r="N19" i="11" s="1"/>
  <c r="N23" i="11" s="1"/>
  <c r="N27" i="11" s="1"/>
  <c r="D9" i="11"/>
  <c r="AD9" i="11"/>
  <c r="AD10" i="11"/>
  <c r="AD13" i="11"/>
  <c r="E16" i="11"/>
  <c r="D16" i="11"/>
  <c r="D14" i="11"/>
  <c r="AD8" i="11"/>
  <c r="E6" i="11"/>
  <c r="E9" i="11"/>
  <c r="AB19" i="11"/>
  <c r="AB23" i="11" s="1"/>
  <c r="AB27" i="11" s="1"/>
  <c r="L19" i="11"/>
  <c r="L23" i="11" s="1"/>
  <c r="L27" i="11" s="1"/>
  <c r="AA19" i="11"/>
  <c r="AA23" i="11" s="1"/>
  <c r="AA27" i="11" s="1"/>
  <c r="I76" i="21"/>
  <c r="I77" i="21" s="1"/>
  <c r="I38" i="14"/>
  <c r="I41" i="14" s="1"/>
  <c r="I37" i="14"/>
  <c r="I36" i="14"/>
  <c r="I35" i="14"/>
  <c r="I34" i="9"/>
  <c r="I49" i="13"/>
  <c r="AK70" i="19"/>
  <c r="I70" i="19" s="1"/>
  <c r="I57" i="23"/>
  <c r="AK57" i="9"/>
  <c r="I57" i="9" s="1"/>
  <c r="I34" i="19"/>
  <c r="AK71" i="19"/>
  <c r="I71" i="19" s="1"/>
  <c r="I58" i="23"/>
  <c r="I11" i="23"/>
  <c r="I60" i="23"/>
  <c r="AK50" i="20"/>
  <c r="I50" i="20" s="1"/>
  <c r="AK63" i="20"/>
  <c r="I63" i="20" s="1"/>
  <c r="I34" i="16"/>
  <c r="AK71" i="16"/>
  <c r="I71" i="16" s="1"/>
  <c r="I50" i="23"/>
  <c r="AK64" i="20"/>
  <c r="I64" i="20" s="1"/>
  <c r="AK58" i="14"/>
  <c r="I58" i="14" s="1"/>
  <c r="AK70" i="14"/>
  <c r="I70" i="14" s="1"/>
  <c r="I51" i="23"/>
  <c r="I63" i="23"/>
  <c r="AK65" i="20"/>
  <c r="I65" i="20" s="1"/>
  <c r="AK56" i="15"/>
  <c r="I56" i="15" s="1"/>
  <c r="AK68" i="15"/>
  <c r="I68" i="15" s="1"/>
  <c r="AK57" i="17"/>
  <c r="I57" i="17" s="1"/>
  <c r="AK69" i="17"/>
  <c r="I69" i="17" s="1"/>
  <c r="AK51" i="9"/>
  <c r="AK63" i="9"/>
  <c r="I63" i="9" s="1"/>
  <c r="AK71" i="14"/>
  <c r="I71" i="14" s="1"/>
  <c r="I52" i="23"/>
  <c r="I64" i="23"/>
  <c r="AK76" i="18"/>
  <c r="I76" i="18" s="1"/>
  <c r="I77" i="18" s="1"/>
  <c r="AK66" i="22"/>
  <c r="I66" i="22" s="1"/>
  <c r="I69" i="23"/>
  <c r="I20" i="23"/>
  <c r="I62" i="23"/>
  <c r="AK57" i="15"/>
  <c r="I57" i="15" s="1"/>
  <c r="AK70" i="17"/>
  <c r="I70" i="17" s="1"/>
  <c r="I53" i="23"/>
  <c r="I65" i="23"/>
  <c r="AK54" i="22"/>
  <c r="I54" i="22" s="1"/>
  <c r="AK56" i="9"/>
  <c r="I56" i="9" s="1"/>
  <c r="AK59" i="19"/>
  <c r="I59" i="19" s="1"/>
  <c r="AK70" i="9"/>
  <c r="I70" i="9" s="1"/>
  <c r="I59" i="23"/>
  <c r="AK59" i="9"/>
  <c r="I59" i="9" s="1"/>
  <c r="I49" i="23"/>
  <c r="I34" i="17"/>
  <c r="AK71" i="17"/>
  <c r="I71" i="17" s="1"/>
  <c r="AK63" i="16"/>
  <c r="I63" i="16" s="1"/>
  <c r="I66" i="23"/>
  <c r="I34" i="20"/>
  <c r="AK71" i="20"/>
  <c r="I71" i="20" s="1"/>
  <c r="I34" i="23"/>
  <c r="I71" i="23"/>
  <c r="AK61" i="20"/>
  <c r="I61" i="20" s="1"/>
  <c r="AK62" i="20"/>
  <c r="I62" i="20" s="1"/>
  <c r="AK67" i="20"/>
  <c r="I67" i="20" s="1"/>
  <c r="AK70" i="15"/>
  <c r="AK59" i="17"/>
  <c r="I59" i="17" s="1"/>
  <c r="AK51" i="16"/>
  <c r="I54" i="23"/>
  <c r="AK56" i="20"/>
  <c r="I56" i="20" s="1"/>
  <c r="AK68" i="20"/>
  <c r="I68" i="20" s="1"/>
  <c r="I34" i="15"/>
  <c r="AK71" i="15"/>
  <c r="I71" i="15" s="1"/>
  <c r="AK52" i="16"/>
  <c r="I52" i="16" s="1"/>
  <c r="AK64" i="16"/>
  <c r="I64" i="16" s="1"/>
  <c r="AK58" i="19"/>
  <c r="I58" i="19" s="1"/>
  <c r="I11" i="20"/>
  <c r="AK48" i="20"/>
  <c r="AK58" i="9"/>
  <c r="I58" i="9" s="1"/>
  <c r="I34" i="22"/>
  <c r="AK71" i="22"/>
  <c r="I71" i="22" s="1"/>
  <c r="AK55" i="20"/>
  <c r="I55" i="20" s="1"/>
  <c r="AK53" i="9"/>
  <c r="I53" i="9" s="1"/>
  <c r="AK57" i="20"/>
  <c r="I57" i="20" s="1"/>
  <c r="I56" i="23"/>
  <c r="I68" i="23"/>
  <c r="I28" i="20"/>
  <c r="I14" i="23"/>
  <c r="I31" i="23"/>
  <c r="I29" i="23"/>
  <c r="I26" i="20"/>
  <c r="I20" i="9"/>
  <c r="I22" i="19"/>
  <c r="I13" i="23"/>
  <c r="I17" i="23"/>
  <c r="I21" i="23"/>
  <c r="I22" i="23"/>
  <c r="I25" i="20"/>
  <c r="I32" i="17"/>
  <c r="I26" i="9"/>
  <c r="I59" i="22"/>
  <c r="I22" i="22"/>
  <c r="I69" i="20"/>
  <c r="I32" i="20"/>
  <c r="I58" i="15"/>
  <c r="I21" i="15"/>
  <c r="I51" i="17"/>
  <c r="I14" i="17"/>
  <c r="I63" i="17"/>
  <c r="I26" i="17"/>
  <c r="I55" i="9"/>
  <c r="I18" i="9"/>
  <c r="I67" i="9"/>
  <c r="I30" i="9"/>
  <c r="I51" i="14"/>
  <c r="I14" i="14"/>
  <c r="I63" i="14"/>
  <c r="I26" i="14"/>
  <c r="I57" i="19"/>
  <c r="I20" i="19"/>
  <c r="I69" i="19"/>
  <c r="I32" i="19"/>
  <c r="I27" i="23"/>
  <c r="I15" i="16"/>
  <c r="I15" i="23"/>
  <c r="I20" i="15"/>
  <c r="I69" i="22"/>
  <c r="I32" i="22"/>
  <c r="AK39" i="22"/>
  <c r="I11" i="22"/>
  <c r="I60" i="22"/>
  <c r="I23" i="22"/>
  <c r="I58" i="20"/>
  <c r="I21" i="20"/>
  <c r="I70" i="20"/>
  <c r="I33" i="20"/>
  <c r="I59" i="15"/>
  <c r="I22" i="15"/>
  <c r="I52" i="17"/>
  <c r="I15" i="17"/>
  <c r="I64" i="17"/>
  <c r="I27" i="17"/>
  <c r="I31" i="20"/>
  <c r="I68" i="9"/>
  <c r="I31" i="9"/>
  <c r="I52" i="14"/>
  <c r="I15" i="14"/>
  <c r="I64" i="14"/>
  <c r="I27" i="14"/>
  <c r="I49" i="22"/>
  <c r="I12" i="22"/>
  <c r="I61" i="22"/>
  <c r="I24" i="22"/>
  <c r="I59" i="20"/>
  <c r="I22" i="20"/>
  <c r="AK39" i="15"/>
  <c r="I11" i="15"/>
  <c r="I60" i="15"/>
  <c r="I23" i="15"/>
  <c r="I65" i="17"/>
  <c r="I28" i="17"/>
  <c r="I69" i="9"/>
  <c r="I32" i="9"/>
  <c r="I53" i="14"/>
  <c r="I16" i="14"/>
  <c r="I65" i="14"/>
  <c r="I28" i="14"/>
  <c r="I53" i="16"/>
  <c r="I16" i="16"/>
  <c r="I65" i="16"/>
  <c r="I28" i="16"/>
  <c r="I26" i="23"/>
  <c r="I22" i="9"/>
  <c r="I22" i="17"/>
  <c r="I23" i="23"/>
  <c r="I30" i="20"/>
  <c r="I70" i="22"/>
  <c r="I33" i="22"/>
  <c r="I50" i="22"/>
  <c r="I13" i="22"/>
  <c r="I62" i="22"/>
  <c r="I25" i="22"/>
  <c r="AK39" i="20"/>
  <c r="I60" i="20"/>
  <c r="I23" i="20"/>
  <c r="I49" i="15"/>
  <c r="I12" i="15"/>
  <c r="I61" i="15"/>
  <c r="I24" i="15"/>
  <c r="I16" i="9"/>
  <c r="I54" i="17"/>
  <c r="I17" i="17"/>
  <c r="I66" i="17"/>
  <c r="I29" i="17"/>
  <c r="I54" i="14"/>
  <c r="I17" i="14"/>
  <c r="I66" i="14"/>
  <c r="I29" i="14"/>
  <c r="AK39" i="19"/>
  <c r="I11" i="19"/>
  <c r="I60" i="19"/>
  <c r="I23" i="19"/>
  <c r="I54" i="16"/>
  <c r="I17" i="16"/>
  <c r="I66" i="16"/>
  <c r="I29" i="16"/>
  <c r="I55" i="23"/>
  <c r="I18" i="23"/>
  <c r="I67" i="23"/>
  <c r="I30" i="23"/>
  <c r="I29" i="22"/>
  <c r="I19" i="20"/>
  <c r="I58" i="22"/>
  <c r="I21" i="22"/>
  <c r="I51" i="22"/>
  <c r="I14" i="22"/>
  <c r="I63" i="22"/>
  <c r="I26" i="22"/>
  <c r="I49" i="20"/>
  <c r="I12" i="20"/>
  <c r="I50" i="15"/>
  <c r="I13" i="15"/>
  <c r="I25" i="15"/>
  <c r="I62" i="15"/>
  <c r="I55" i="17"/>
  <c r="I18" i="17"/>
  <c r="I67" i="17"/>
  <c r="I30" i="17"/>
  <c r="I55" i="14"/>
  <c r="I18" i="14"/>
  <c r="I67" i="14"/>
  <c r="I30" i="14"/>
  <c r="I49" i="19"/>
  <c r="I12" i="19"/>
  <c r="I61" i="19"/>
  <c r="I24" i="19"/>
  <c r="I28" i="23"/>
  <c r="I55" i="16"/>
  <c r="I18" i="16"/>
  <c r="I67" i="16"/>
  <c r="I30" i="16"/>
  <c r="I17" i="22"/>
  <c r="I12" i="23"/>
  <c r="I21" i="14"/>
  <c r="I52" i="22"/>
  <c r="I15" i="22"/>
  <c r="I64" i="22"/>
  <c r="I27" i="22"/>
  <c r="I14" i="15"/>
  <c r="I51" i="15"/>
  <c r="I63" i="15"/>
  <c r="I26" i="15"/>
  <c r="I56" i="17"/>
  <c r="I19" i="17"/>
  <c r="I68" i="17"/>
  <c r="I31" i="17"/>
  <c r="AK39" i="9"/>
  <c r="I60" i="9"/>
  <c r="I23" i="9"/>
  <c r="I56" i="14"/>
  <c r="I19" i="14"/>
  <c r="I68" i="14"/>
  <c r="I31" i="14"/>
  <c r="I50" i="19"/>
  <c r="I13" i="19"/>
  <c r="I62" i="19"/>
  <c r="I25" i="19"/>
  <c r="I16" i="23"/>
  <c r="I56" i="16"/>
  <c r="I19" i="16"/>
  <c r="I68" i="16"/>
  <c r="I31" i="16"/>
  <c r="I33" i="19"/>
  <c r="I20" i="17"/>
  <c r="I18" i="20"/>
  <c r="I48" i="18"/>
  <c r="I53" i="22"/>
  <c r="I16" i="22"/>
  <c r="I65" i="22"/>
  <c r="I28" i="22"/>
  <c r="I51" i="20"/>
  <c r="I14" i="20"/>
  <c r="I52" i="15"/>
  <c r="I15" i="15"/>
  <c r="I64" i="15"/>
  <c r="I27" i="15"/>
  <c r="I49" i="9"/>
  <c r="I12" i="9"/>
  <c r="I61" i="9"/>
  <c r="I24" i="9"/>
  <c r="I57" i="14"/>
  <c r="I20" i="14"/>
  <c r="I69" i="14"/>
  <c r="I32" i="14"/>
  <c r="I51" i="19"/>
  <c r="I14" i="19"/>
  <c r="I63" i="19"/>
  <c r="I26" i="19"/>
  <c r="I57" i="16"/>
  <c r="I20" i="16"/>
  <c r="I69" i="16"/>
  <c r="I32" i="16"/>
  <c r="I70" i="23"/>
  <c r="I33" i="23"/>
  <c r="I21" i="19"/>
  <c r="I20" i="20"/>
  <c r="I19" i="23"/>
  <c r="I28" i="15"/>
  <c r="I65" i="15"/>
  <c r="I58" i="17"/>
  <c r="I21" i="17"/>
  <c r="I50" i="9"/>
  <c r="I13" i="9"/>
  <c r="I62" i="9"/>
  <c r="I25" i="9"/>
  <c r="I52" i="19"/>
  <c r="I15" i="19"/>
  <c r="I64" i="19"/>
  <c r="I27" i="19"/>
  <c r="I58" i="16"/>
  <c r="I21" i="16"/>
  <c r="I70" i="16"/>
  <c r="I33" i="16"/>
  <c r="I31" i="15"/>
  <c r="I26" i="16"/>
  <c r="I27" i="20"/>
  <c r="I52" i="20"/>
  <c r="I15" i="20"/>
  <c r="I53" i="15"/>
  <c r="I16" i="15"/>
  <c r="I55" i="22"/>
  <c r="I18" i="22"/>
  <c r="I67" i="22"/>
  <c r="I30" i="22"/>
  <c r="I53" i="20"/>
  <c r="I16" i="20"/>
  <c r="I54" i="15"/>
  <c r="I17" i="15"/>
  <c r="I29" i="15"/>
  <c r="I66" i="15"/>
  <c r="I59" i="14"/>
  <c r="I22" i="14"/>
  <c r="I53" i="19"/>
  <c r="I16" i="19"/>
  <c r="I65" i="19"/>
  <c r="I28" i="19"/>
  <c r="I24" i="20"/>
  <c r="I14" i="9"/>
  <c r="I59" i="16"/>
  <c r="I22" i="16"/>
  <c r="AK39" i="23"/>
  <c r="I19" i="15"/>
  <c r="I14" i="16"/>
  <c r="I33" i="14"/>
  <c r="I56" i="22"/>
  <c r="I19" i="22"/>
  <c r="I68" i="22"/>
  <c r="I31" i="22"/>
  <c r="I54" i="20"/>
  <c r="I17" i="20"/>
  <c r="I66" i="20"/>
  <c r="I29" i="20"/>
  <c r="I55" i="15"/>
  <c r="I18" i="15"/>
  <c r="I30" i="15"/>
  <c r="I67" i="15"/>
  <c r="AK39" i="17"/>
  <c r="I11" i="17"/>
  <c r="I60" i="17"/>
  <c r="I23" i="17"/>
  <c r="I52" i="9"/>
  <c r="I15" i="9"/>
  <c r="I64" i="9"/>
  <c r="I27" i="9"/>
  <c r="AK39" i="14"/>
  <c r="I11" i="14"/>
  <c r="I60" i="14"/>
  <c r="I23" i="14"/>
  <c r="I54" i="19"/>
  <c r="I17" i="19"/>
  <c r="I66" i="19"/>
  <c r="I29" i="19"/>
  <c r="I11" i="9"/>
  <c r="AK39" i="16"/>
  <c r="I11" i="16"/>
  <c r="I60" i="16"/>
  <c r="I23" i="16"/>
  <c r="I61" i="23"/>
  <c r="I24" i="23"/>
  <c r="I33" i="9"/>
  <c r="I19" i="9"/>
  <c r="I57" i="22"/>
  <c r="I20" i="22"/>
  <c r="I12" i="17"/>
  <c r="I61" i="17"/>
  <c r="I24" i="17"/>
  <c r="I65" i="9"/>
  <c r="I28" i="9"/>
  <c r="I49" i="14"/>
  <c r="I12" i="14"/>
  <c r="I61" i="14"/>
  <c r="I24" i="14"/>
  <c r="I55" i="19"/>
  <c r="I18" i="19"/>
  <c r="I67" i="19"/>
  <c r="I30" i="19"/>
  <c r="I49" i="16"/>
  <c r="I12" i="16"/>
  <c r="I61" i="16"/>
  <c r="I24" i="16"/>
  <c r="I33" i="15"/>
  <c r="I21" i="9"/>
  <c r="I25" i="23"/>
  <c r="I32" i="23"/>
  <c r="I32" i="15"/>
  <c r="I69" i="15"/>
  <c r="I50" i="17"/>
  <c r="I13" i="17"/>
  <c r="I62" i="17"/>
  <c r="I25" i="17"/>
  <c r="I54" i="9"/>
  <c r="I17" i="9"/>
  <c r="I66" i="9"/>
  <c r="I29" i="9"/>
  <c r="I50" i="14"/>
  <c r="I13" i="14"/>
  <c r="I62" i="14"/>
  <c r="I25" i="14"/>
  <c r="I56" i="19"/>
  <c r="I19" i="19"/>
  <c r="I68" i="19"/>
  <c r="I31" i="19"/>
  <c r="I50" i="16"/>
  <c r="I13" i="16"/>
  <c r="I62" i="16"/>
  <c r="I25" i="16"/>
  <c r="I13" i="20"/>
  <c r="I27" i="16"/>
  <c r="I33" i="17"/>
  <c r="I16" i="17"/>
  <c r="AE11" i="11" a="1"/>
  <c r="AE6" i="11" a="1"/>
  <c r="I78" i="13" l="1"/>
  <c r="I77" i="13"/>
  <c r="I79" i="18"/>
  <c r="I79" i="21"/>
  <c r="AE6" i="11"/>
  <c r="F9" i="24" s="1" a="1"/>
  <c r="F53" i="24" s="1"/>
  <c r="I41" i="23"/>
  <c r="I40" i="23"/>
  <c r="I42" i="19"/>
  <c r="I41" i="19"/>
  <c r="I42" i="9"/>
  <c r="I41" i="9"/>
  <c r="D19" i="11"/>
  <c r="D23" i="11" s="1"/>
  <c r="I42" i="20"/>
  <c r="I41" i="20"/>
  <c r="AD19" i="11"/>
  <c r="AD23" i="11" s="1"/>
  <c r="AD27" i="11" s="1"/>
  <c r="E19" i="11"/>
  <c r="E23" i="11" s="1"/>
  <c r="E27" i="11" s="1"/>
  <c r="AE11" i="11"/>
  <c r="K9" i="24" s="1" a="1"/>
  <c r="K9" i="24" s="1"/>
  <c r="N9" i="24" a="1"/>
  <c r="AK76" i="16"/>
  <c r="I76" i="16" s="1"/>
  <c r="I77" i="16" s="1"/>
  <c r="AK76" i="14"/>
  <c r="AK76" i="9"/>
  <c r="I76" i="9" s="1"/>
  <c r="I77" i="9" s="1"/>
  <c r="I76" i="23"/>
  <c r="AK76" i="15"/>
  <c r="I76" i="15" s="1"/>
  <c r="I77" i="15" s="1"/>
  <c r="AK76" i="22"/>
  <c r="I76" i="22" s="1"/>
  <c r="I77" i="22" s="1"/>
  <c r="I51" i="9"/>
  <c r="AK76" i="17"/>
  <c r="I76" i="17" s="1"/>
  <c r="I77" i="17" s="1"/>
  <c r="I51" i="16"/>
  <c r="I70" i="15"/>
  <c r="AK76" i="20"/>
  <c r="I76" i="20" s="1"/>
  <c r="I77" i="20" s="1"/>
  <c r="AK76" i="19"/>
  <c r="I76" i="19" s="1"/>
  <c r="I77" i="19" s="1"/>
  <c r="I48" i="15"/>
  <c r="O45" i="22"/>
  <c r="N45" i="22"/>
  <c r="Q45" i="22"/>
  <c r="K45" i="22"/>
  <c r="P45" i="22"/>
  <c r="M45" i="22"/>
  <c r="J45" i="22"/>
  <c r="L45" i="22"/>
  <c r="I48" i="14"/>
  <c r="I48" i="19"/>
  <c r="I48" i="22"/>
  <c r="I48" i="16"/>
  <c r="I48" i="23"/>
  <c r="I48" i="9"/>
  <c r="I49" i="17"/>
  <c r="I48" i="20"/>
  <c r="AE8" i="11" a="1"/>
  <c r="AE9" i="11" a="1"/>
  <c r="AE15" i="11" a="1"/>
  <c r="AE10" i="11" a="1"/>
  <c r="AE17" i="11" a="1"/>
  <c r="AE18" i="11" a="1"/>
  <c r="AE16" i="11" a="1"/>
  <c r="AE7" i="11" a="1"/>
  <c r="AE13" i="11" a="1"/>
  <c r="I77" i="23" l="1"/>
  <c r="I78" i="23"/>
  <c r="D27" i="11"/>
  <c r="I79" i="16"/>
  <c r="F56" i="24"/>
  <c r="I79" i="15"/>
  <c r="AE7" i="11"/>
  <c r="G9" i="24" s="1" a="1"/>
  <c r="I76" i="14"/>
  <c r="I77" i="14" s="1"/>
  <c r="K69" i="24"/>
  <c r="K53" i="24"/>
  <c r="K74" i="24"/>
  <c r="F55" i="24"/>
  <c r="F9" i="24"/>
  <c r="F46" i="24" s="1"/>
  <c r="F60" i="24"/>
  <c r="F73" i="24"/>
  <c r="F66" i="24"/>
  <c r="K70" i="24"/>
  <c r="F74" i="24"/>
  <c r="F61" i="24"/>
  <c r="F58" i="24"/>
  <c r="K58" i="24"/>
  <c r="F77" i="24"/>
  <c r="F54" i="24"/>
  <c r="K72" i="24"/>
  <c r="F76" i="24"/>
  <c r="F63" i="24"/>
  <c r="K59" i="24"/>
  <c r="F78" i="24"/>
  <c r="F62" i="24"/>
  <c r="F75" i="24"/>
  <c r="F79" i="24"/>
  <c r="F72" i="24"/>
  <c r="F65" i="24"/>
  <c r="F68" i="24"/>
  <c r="K71" i="24"/>
  <c r="F71" i="24"/>
  <c r="F57" i="24"/>
  <c r="F59" i="24"/>
  <c r="K61" i="24"/>
  <c r="F69" i="24"/>
  <c r="F67" i="24"/>
  <c r="F70" i="24"/>
  <c r="F64" i="24"/>
  <c r="AE8" i="11"/>
  <c r="AE15" i="11"/>
  <c r="O9" i="24" s="1" a="1"/>
  <c r="AE17" i="11"/>
  <c r="Q9" i="24" s="1" a="1"/>
  <c r="AE9" i="11"/>
  <c r="I9" i="24" s="1" a="1"/>
  <c r="AE10" i="11"/>
  <c r="J9" i="24" s="1" a="1"/>
  <c r="AE18" i="11"/>
  <c r="R9" i="24" s="1" a="1"/>
  <c r="AE16" i="11"/>
  <c r="P9" i="24" s="1" a="1"/>
  <c r="AE13" i="11"/>
  <c r="M9" i="24" s="1" a="1"/>
  <c r="K65" i="24"/>
  <c r="K76" i="24"/>
  <c r="K66" i="24"/>
  <c r="N65" i="24"/>
  <c r="N53" i="24"/>
  <c r="N61" i="24"/>
  <c r="N63" i="24"/>
  <c r="N70" i="24"/>
  <c r="N9" i="24"/>
  <c r="N72" i="24"/>
  <c r="N58" i="24"/>
  <c r="N67" i="24"/>
  <c r="N74" i="24"/>
  <c r="N56" i="24"/>
  <c r="N62" i="24"/>
  <c r="N73" i="24"/>
  <c r="N59" i="24"/>
  <c r="N79" i="24"/>
  <c r="N64" i="24"/>
  <c r="N60" i="24"/>
  <c r="N75" i="24"/>
  <c r="N54" i="24"/>
  <c r="N66" i="24"/>
  <c r="N68" i="24"/>
  <c r="N78" i="24"/>
  <c r="N69" i="24"/>
  <c r="N71" i="24"/>
  <c r="N57" i="24"/>
  <c r="N77" i="24"/>
  <c r="N44" i="24"/>
  <c r="N76" i="24"/>
  <c r="N55" i="24"/>
  <c r="K73" i="24"/>
  <c r="K64" i="24"/>
  <c r="K67" i="24"/>
  <c r="K54" i="24"/>
  <c r="K62" i="24"/>
  <c r="K77" i="24"/>
  <c r="K56" i="24"/>
  <c r="K78" i="24"/>
  <c r="K60" i="24"/>
  <c r="K57" i="24"/>
  <c r="K79" i="24"/>
  <c r="K63" i="24"/>
  <c r="K55" i="24"/>
  <c r="K68" i="24"/>
  <c r="K44" i="24"/>
  <c r="K75" i="24"/>
  <c r="K46" i="24"/>
  <c r="K52" i="24"/>
  <c r="K48" i="24" l="1"/>
  <c r="F11" i="1" s="1"/>
  <c r="F52" i="24"/>
  <c r="F48" i="24" s="1"/>
  <c r="F14" i="1" s="1"/>
  <c r="G53" i="24"/>
  <c r="G58" i="24"/>
  <c r="G9" i="24"/>
  <c r="G75" i="24"/>
  <c r="G68" i="24"/>
  <c r="G61" i="24"/>
  <c r="G76" i="24"/>
  <c r="G55" i="24"/>
  <c r="G44" i="24"/>
  <c r="G60" i="24"/>
  <c r="G69" i="24"/>
  <c r="G67" i="24"/>
  <c r="G57" i="24"/>
  <c r="G54" i="24"/>
  <c r="G77" i="24"/>
  <c r="G70" i="24"/>
  <c r="G78" i="24"/>
  <c r="G63" i="24"/>
  <c r="G62" i="24"/>
  <c r="G74" i="24"/>
  <c r="G72" i="24"/>
  <c r="G73" i="24"/>
  <c r="G65" i="24"/>
  <c r="G79" i="24"/>
  <c r="G56" i="24"/>
  <c r="G66" i="24"/>
  <c r="G59" i="24"/>
  <c r="G71" i="24"/>
  <c r="G64" i="24"/>
  <c r="M68" i="24"/>
  <c r="M67" i="24"/>
  <c r="M73" i="24"/>
  <c r="M75" i="24"/>
  <c r="M65" i="24"/>
  <c r="M77" i="24"/>
  <c r="M57" i="24"/>
  <c r="M64" i="24"/>
  <c r="M78" i="24"/>
  <c r="M9" i="24"/>
  <c r="M58" i="24"/>
  <c r="M63" i="24"/>
  <c r="M44" i="24"/>
  <c r="M55" i="24"/>
  <c r="M66" i="24"/>
  <c r="M79" i="24"/>
  <c r="M54" i="24"/>
  <c r="M61" i="24"/>
  <c r="M53" i="24"/>
  <c r="M70" i="24"/>
  <c r="M71" i="24"/>
  <c r="M59" i="24"/>
  <c r="M60" i="24"/>
  <c r="M69" i="24"/>
  <c r="M62" i="24"/>
  <c r="M72" i="24"/>
  <c r="M56" i="24"/>
  <c r="M76" i="24"/>
  <c r="M74" i="24"/>
  <c r="P61" i="24"/>
  <c r="P57" i="24"/>
  <c r="P72" i="24"/>
  <c r="P65" i="24"/>
  <c r="P67" i="24"/>
  <c r="P56" i="24"/>
  <c r="P64" i="24"/>
  <c r="P74" i="24"/>
  <c r="P73" i="24"/>
  <c r="P58" i="24"/>
  <c r="P70" i="24"/>
  <c r="P60" i="24"/>
  <c r="P71" i="24"/>
  <c r="P76" i="24"/>
  <c r="P66" i="24"/>
  <c r="P69" i="24"/>
  <c r="P63" i="24"/>
  <c r="P54" i="24"/>
  <c r="P62" i="24"/>
  <c r="P55" i="24"/>
  <c r="P59" i="24"/>
  <c r="P9" i="24"/>
  <c r="P44" i="24"/>
  <c r="P53" i="24"/>
  <c r="P78" i="24"/>
  <c r="P79" i="24"/>
  <c r="P77" i="24"/>
  <c r="P68" i="24"/>
  <c r="P75" i="24"/>
  <c r="R79" i="24"/>
  <c r="R75" i="24"/>
  <c r="R9" i="24"/>
  <c r="R77" i="24"/>
  <c r="R78" i="24"/>
  <c r="R76" i="24"/>
  <c r="R74" i="24"/>
  <c r="R62" i="24"/>
  <c r="R57" i="24"/>
  <c r="R53" i="24"/>
  <c r="R44" i="24"/>
  <c r="R72" i="24"/>
  <c r="R69" i="24"/>
  <c r="R60" i="24"/>
  <c r="R61" i="24"/>
  <c r="R54" i="24"/>
  <c r="R71" i="24"/>
  <c r="R65" i="24"/>
  <c r="R67" i="24"/>
  <c r="R66" i="24"/>
  <c r="R68" i="24"/>
  <c r="R58" i="24"/>
  <c r="R55" i="24"/>
  <c r="R64" i="24"/>
  <c r="R56" i="24"/>
  <c r="R70" i="24"/>
  <c r="R73" i="24"/>
  <c r="R59" i="24"/>
  <c r="R63" i="24"/>
  <c r="O61" i="24"/>
  <c r="O68" i="24"/>
  <c r="O62" i="24"/>
  <c r="O65" i="24"/>
  <c r="O69" i="24"/>
  <c r="O66" i="24"/>
  <c r="O58" i="24"/>
  <c r="O71" i="24"/>
  <c r="O72" i="24"/>
  <c r="O63" i="24"/>
  <c r="O9" i="24"/>
  <c r="O70" i="24"/>
  <c r="O53" i="24"/>
  <c r="O64" i="24"/>
  <c r="O79" i="24"/>
  <c r="O55" i="24"/>
  <c r="O59" i="24"/>
  <c r="O73" i="24"/>
  <c r="O76" i="24"/>
  <c r="O54" i="24"/>
  <c r="O75" i="24"/>
  <c r="O44" i="24"/>
  <c r="O67" i="24"/>
  <c r="O77" i="24"/>
  <c r="O57" i="24"/>
  <c r="O60" i="24"/>
  <c r="O74" i="24"/>
  <c r="O56" i="24"/>
  <c r="O78" i="24"/>
  <c r="N52" i="24"/>
  <c r="N48" i="24" s="1"/>
  <c r="F13" i="1" s="1"/>
  <c r="A79" i="1" s="1"/>
  <c r="C79" i="1" s="1"/>
  <c r="N46" i="24"/>
  <c r="J69" i="24"/>
  <c r="J55" i="24"/>
  <c r="J54" i="24"/>
  <c r="J74" i="24"/>
  <c r="J53" i="24"/>
  <c r="J72" i="24"/>
  <c r="J44" i="24"/>
  <c r="J67" i="24"/>
  <c r="J79" i="24"/>
  <c r="J63" i="24"/>
  <c r="J75" i="24"/>
  <c r="J73" i="24"/>
  <c r="J59" i="24"/>
  <c r="J65" i="24"/>
  <c r="J64" i="24"/>
  <c r="J68" i="24"/>
  <c r="J58" i="24"/>
  <c r="J70" i="24"/>
  <c r="J57" i="24"/>
  <c r="J9" i="24"/>
  <c r="J60" i="24"/>
  <c r="J66" i="24"/>
  <c r="J71" i="24"/>
  <c r="J56" i="24"/>
  <c r="J78" i="24"/>
  <c r="J61" i="24"/>
  <c r="J77" i="24"/>
  <c r="J62" i="24"/>
  <c r="J76" i="24"/>
  <c r="H9" i="24" a="1"/>
  <c r="AE19" i="11"/>
  <c r="AE23" i="11" s="1"/>
  <c r="B23" i="11" s="1"/>
  <c r="B22" i="11" s="1"/>
  <c r="I9" i="24"/>
  <c r="I70" i="24"/>
  <c r="I71" i="24"/>
  <c r="I72" i="24"/>
  <c r="I68" i="24"/>
  <c r="I65" i="24"/>
  <c r="I62" i="24"/>
  <c r="I53" i="24"/>
  <c r="I76" i="24"/>
  <c r="I54" i="24"/>
  <c r="I74" i="24"/>
  <c r="I67" i="24"/>
  <c r="I75" i="24"/>
  <c r="I55" i="24"/>
  <c r="I60" i="24"/>
  <c r="I73" i="24"/>
  <c r="I57" i="24"/>
  <c r="I78" i="24"/>
  <c r="I69" i="24"/>
  <c r="I61" i="24"/>
  <c r="I44" i="24"/>
  <c r="I56" i="24"/>
  <c r="I63" i="24"/>
  <c r="I64" i="24"/>
  <c r="I79" i="24"/>
  <c r="I66" i="24"/>
  <c r="I77" i="24"/>
  <c r="I59" i="24"/>
  <c r="I58" i="24"/>
  <c r="Q58" i="24"/>
  <c r="Q57" i="24"/>
  <c r="Q71" i="24"/>
  <c r="Q65" i="24"/>
  <c r="Q79" i="24"/>
  <c r="Q55" i="24"/>
  <c r="Q63" i="24"/>
  <c r="Q74" i="24"/>
  <c r="Q78" i="24"/>
  <c r="Q66" i="24"/>
  <c r="Q77" i="24"/>
  <c r="Q61" i="24"/>
  <c r="Q9" i="24"/>
  <c r="Q68" i="24"/>
  <c r="Q62" i="24"/>
  <c r="Q64" i="24"/>
  <c r="Q56" i="24"/>
  <c r="Q75" i="24"/>
  <c r="Q72" i="24"/>
  <c r="Q54" i="24"/>
  <c r="Q69" i="24"/>
  <c r="Q59" i="24"/>
  <c r="Q67" i="24"/>
  <c r="Q53" i="24"/>
  <c r="Q76" i="24"/>
  <c r="Q60" i="24"/>
  <c r="Q44" i="24"/>
  <c r="Q73" i="24"/>
  <c r="Q70" i="24"/>
  <c r="H14" i="1" l="1"/>
  <c r="E52" i="1" s="1"/>
  <c r="G52" i="1" s="1"/>
  <c r="A80" i="1"/>
  <c r="C80" i="1" s="1"/>
  <c r="H11" i="1"/>
  <c r="E49" i="1" s="1"/>
  <c r="A77" i="1"/>
  <c r="C77" i="1" s="1"/>
  <c r="J11" i="1"/>
  <c r="K11" i="1" s="1"/>
  <c r="C11" i="1"/>
  <c r="M11" i="1"/>
  <c r="J14" i="1"/>
  <c r="K14" i="1" s="1"/>
  <c r="C14" i="1"/>
  <c r="M14" i="1"/>
  <c r="G46" i="24"/>
  <c r="G52" i="24"/>
  <c r="G48" i="24" s="1"/>
  <c r="F7" i="1" s="1"/>
  <c r="A73" i="1" s="1"/>
  <c r="C73" i="1" s="1"/>
  <c r="M46" i="24"/>
  <c r="M52" i="24"/>
  <c r="M48" i="24" s="1"/>
  <c r="F12" i="1" s="1"/>
  <c r="A78" i="1" s="1"/>
  <c r="C78" i="1" s="1"/>
  <c r="H13" i="1"/>
  <c r="E51" i="1" s="1"/>
  <c r="G51" i="1" s="1"/>
  <c r="M13" i="1"/>
  <c r="C13" i="1"/>
  <c r="J13" i="1"/>
  <c r="K13" i="1" s="1"/>
  <c r="I46" i="24"/>
  <c r="I52" i="24"/>
  <c r="I48" i="24" s="1"/>
  <c r="F9" i="1" s="1"/>
  <c r="A75" i="1" s="1"/>
  <c r="C75" i="1" s="1"/>
  <c r="J46" i="24"/>
  <c r="J52" i="24"/>
  <c r="J48" i="24" s="1"/>
  <c r="F10" i="1" s="1"/>
  <c r="A76" i="1" s="1"/>
  <c r="C76" i="1" s="1"/>
  <c r="Q46" i="24"/>
  <c r="Q52" i="24"/>
  <c r="Q48" i="24" s="1"/>
  <c r="F17" i="1" s="1"/>
  <c r="A83" i="1" s="1"/>
  <c r="C83" i="1" s="1"/>
  <c r="P46" i="24"/>
  <c r="P52" i="24"/>
  <c r="P48" i="24" s="1"/>
  <c r="F16" i="1" s="1"/>
  <c r="A82" i="1" s="1"/>
  <c r="C82" i="1" s="1"/>
  <c r="AE27" i="11"/>
  <c r="D9" i="24" a="1"/>
  <c r="D9" i="24" s="1"/>
  <c r="D46" i="24" s="1"/>
  <c r="H75" i="24"/>
  <c r="H77" i="24"/>
  <c r="H64" i="24"/>
  <c r="H67" i="24"/>
  <c r="H72" i="24"/>
  <c r="H79" i="24"/>
  <c r="H76" i="24"/>
  <c r="H54" i="24"/>
  <c r="H58" i="24"/>
  <c r="H71" i="24"/>
  <c r="H74" i="24"/>
  <c r="H55" i="24"/>
  <c r="H44" i="24"/>
  <c r="H70" i="24"/>
  <c r="H59" i="24"/>
  <c r="H73" i="24"/>
  <c r="H62" i="24"/>
  <c r="H66" i="24"/>
  <c r="H60" i="24"/>
  <c r="H57" i="24"/>
  <c r="H9" i="24"/>
  <c r="H63" i="24"/>
  <c r="H61" i="24"/>
  <c r="H69" i="24"/>
  <c r="H53" i="24"/>
  <c r="H78" i="24"/>
  <c r="H56" i="24"/>
  <c r="H68" i="24"/>
  <c r="H65" i="24"/>
  <c r="O52" i="24"/>
  <c r="O48" i="24" s="1"/>
  <c r="F15" i="1" s="1"/>
  <c r="A81" i="1" s="1"/>
  <c r="C81" i="1" s="1"/>
  <c r="O46" i="24"/>
  <c r="R46" i="24"/>
  <c r="R52" i="24"/>
  <c r="R48" i="24" s="1"/>
  <c r="F18" i="1" s="1"/>
  <c r="A84" i="1" s="1"/>
  <c r="C84" i="1" s="1"/>
  <c r="M7" i="1" l="1"/>
  <c r="H7" i="1"/>
  <c r="E45" i="1" s="1"/>
  <c r="G45" i="1" s="1"/>
  <c r="C7" i="1"/>
  <c r="J7" i="1"/>
  <c r="K7" i="1" s="1"/>
  <c r="H10" i="1"/>
  <c r="E48" i="1" s="1"/>
  <c r="G48" i="1" s="1"/>
  <c r="C10" i="1"/>
  <c r="J10" i="1"/>
  <c r="K10" i="1" s="1"/>
  <c r="M10" i="1"/>
  <c r="M9" i="1"/>
  <c r="H9" i="1"/>
  <c r="E47" i="1" s="1"/>
  <c r="G47" i="1" s="1"/>
  <c r="J9" i="1"/>
  <c r="K9" i="1" s="1"/>
  <c r="C9" i="1"/>
  <c r="J15" i="1"/>
  <c r="K15" i="1" s="1"/>
  <c r="H15" i="1"/>
  <c r="E53" i="1" s="1"/>
  <c r="G53" i="1" s="1"/>
  <c r="M15" i="1"/>
  <c r="C15" i="1"/>
  <c r="M17" i="1"/>
  <c r="C17" i="1"/>
  <c r="H17" i="1"/>
  <c r="E55" i="1" s="1"/>
  <c r="G55" i="1" s="1"/>
  <c r="J17" i="1"/>
  <c r="K17" i="1" s="1"/>
  <c r="J16" i="1"/>
  <c r="K16" i="1" s="1"/>
  <c r="H16" i="1"/>
  <c r="E54" i="1" s="1"/>
  <c r="G54" i="1" s="1"/>
  <c r="C16" i="1"/>
  <c r="M16" i="1"/>
  <c r="M12" i="1"/>
  <c r="C12" i="1"/>
  <c r="J12" i="1"/>
  <c r="K12" i="1" s="1"/>
  <c r="H12" i="1"/>
  <c r="E50" i="1" s="1"/>
  <c r="C18" i="1"/>
  <c r="H18" i="1"/>
  <c r="E56" i="1" s="1"/>
  <c r="G56" i="1" s="1"/>
  <c r="J18" i="1"/>
  <c r="K18" i="1" s="1"/>
  <c r="M18" i="1"/>
  <c r="H46" i="24"/>
  <c r="S46" i="24" s="1"/>
  <c r="H52" i="24"/>
  <c r="H48" i="24" s="1"/>
  <c r="F8" i="1" s="1"/>
  <c r="G49" i="1"/>
  <c r="F19" i="1" l="1"/>
  <c r="A74" i="1"/>
  <c r="C74" i="1" s="1"/>
  <c r="H8" i="1"/>
  <c r="C8" i="1"/>
  <c r="M8" i="1"/>
  <c r="J8" i="1"/>
  <c r="A85" i="1" l="1"/>
  <c r="C85" i="1" s="1"/>
  <c r="F65" i="1"/>
  <c r="C19" i="1"/>
  <c r="M19" i="1"/>
  <c r="F20" i="1"/>
  <c r="F63" i="1"/>
  <c r="F66" i="1" s="1"/>
  <c r="K8" i="1"/>
  <c r="J19" i="1"/>
  <c r="E46" i="1"/>
  <c r="H19" i="1"/>
  <c r="H20" i="1" l="1"/>
  <c r="G46" i="1"/>
  <c r="E57" i="1"/>
  <c r="G57" i="1" s="1"/>
  <c r="L62" i="1"/>
  <c r="L63" i="1"/>
  <c r="L64" i="1"/>
  <c r="J20" i="1"/>
  <c r="K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 Akello</author>
  </authors>
  <commentList>
    <comment ref="B11" authorId="0" shapeId="0" xr:uid="{7E4C4CDB-17E5-48FB-A805-3FBD7FE76D67}">
      <text>
        <r>
          <rPr>
            <b/>
            <sz val="9"/>
            <color indexed="81"/>
            <rFont val="Tahoma"/>
            <family val="2"/>
          </rPr>
          <t>Leslie Akello:</t>
        </r>
        <r>
          <rPr>
            <sz val="9"/>
            <color indexed="81"/>
            <rFont val="Tahoma"/>
            <family val="2"/>
          </rPr>
          <t xml:space="preserve">
Adjusted Discounting on LIC – Only liabilities with more than 1 year.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Leslie Akello</author>
  </authors>
  <commentList>
    <comment ref="B8" authorId="0" shapeId="0" xr:uid="{EF419723-D864-4CE4-B90F-54A40C83408E}">
      <text>
        <r>
          <rPr>
            <b/>
            <sz val="9"/>
            <color rgb="FF000000"/>
            <rFont val="Tahoma"/>
            <family val="2"/>
          </rPr>
          <t>Leslie Akello: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For this class, no discounting has been applied as . Retained the same rate of 10% of GEP for OCR and no discounting is applied on recommended IBNR figure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tc={3C4C76B3-0CC1-4AE7-89A9-7F605AB4E1F2}</author>
  </authors>
  <commentList>
    <comment ref="D10" authorId="0" shapeId="0" xr:uid="{3C4C76B3-0CC1-4AE7-89A9-7F605AB4E1F2}">
      <text>
        <t>[Threaded comment]
Your version of Excel allows you to read this threaded comment; however, any edits to it will get removed if the file is opened in a newer version of Excel. Learn more: https://go.microsoft.com/fwlink/?linkid=870924
Comment:
    Figures Pasted Directly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Nyawira</author>
  </authors>
  <commentList>
    <comment ref="D57" authorId="0" shapeId="0" xr:uid="{657BB202-517B-4C42-B44D-6A493FBEF684}">
      <text>
        <r>
          <rPr>
            <b/>
            <sz val="9"/>
            <color indexed="81"/>
            <rFont val="Tahoma"/>
            <family val="2"/>
          </rPr>
          <t>Nyawira:</t>
        </r>
        <r>
          <rPr>
            <sz val="9"/>
            <color indexed="81"/>
            <rFont val="Tahoma"/>
            <family val="2"/>
          </rPr>
          <t xml:space="preserve">
Interpolation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<sst xmlns="http://schemas.openxmlformats.org/spreadsheetml/2006/main" count="1490" uniqueCount="301">
  <si>
    <t>Company Logo</t>
  </si>
  <si>
    <t>KAFS Training LTD Limited</t>
  </si>
  <si>
    <t>Discounting Model for Claim Liabilities</t>
  </si>
  <si>
    <t>Start Date</t>
  </si>
  <si>
    <t>Valuation Date</t>
  </si>
  <si>
    <t>Updates</t>
  </si>
  <si>
    <t>NSE Yield Curve</t>
  </si>
  <si>
    <t>Added ROI</t>
  </si>
  <si>
    <t>Updated the Piad DF's from Incurred to Paid to Reported to Paid</t>
  </si>
  <si>
    <t>Class Codes</t>
  </si>
  <si>
    <t>Quarterly</t>
  </si>
  <si>
    <t>Annually</t>
  </si>
  <si>
    <t>Business Class</t>
  </si>
  <si>
    <t>Qrt Adjusted Triangles</t>
  </si>
  <si>
    <t>Qrt Actual Triangles</t>
  </si>
  <si>
    <t>Ann Adjusted Triangles</t>
  </si>
  <si>
    <t>Ann Actual Triangles</t>
  </si>
  <si>
    <t>Aviation</t>
  </si>
  <si>
    <t>AVI_ADJ_QRT_TRI</t>
  </si>
  <si>
    <t>AVI_ACT_QRT_TRI</t>
  </si>
  <si>
    <t>AVI_ADJ_ANN_TRI</t>
  </si>
  <si>
    <t>AVI_ACT_ANN_TRI</t>
  </si>
  <si>
    <t>Engineering</t>
  </si>
  <si>
    <t>ENG_ADJ_QRT_TRI</t>
  </si>
  <si>
    <t>ENG_ACT_QRT_TRI</t>
  </si>
  <si>
    <t>ENG_ADJ_ANN_TRI</t>
  </si>
  <si>
    <t>ENG_ACT_ANN_TRI</t>
  </si>
  <si>
    <t>Fire Domestic</t>
  </si>
  <si>
    <t>FD_ADJ_QRT_TRI</t>
  </si>
  <si>
    <t>FD_ACT_QRT_TRI</t>
  </si>
  <si>
    <t>FD_ADJ_ANN_TRI</t>
  </si>
  <si>
    <t>FD_ACT_ANN_TRI</t>
  </si>
  <si>
    <t>Fire Industrial</t>
  </si>
  <si>
    <t>FI_ADJ_QRT_TRI</t>
  </si>
  <si>
    <t>FI_ACT_QRT_TRI</t>
  </si>
  <si>
    <t>FI_ADJ_ANN_TRI</t>
  </si>
  <si>
    <t>FI_ACT_ANN_TRI</t>
  </si>
  <si>
    <t>Liability</t>
  </si>
  <si>
    <t>LIA_ADJ_QRT_TRI</t>
  </si>
  <si>
    <t>LIA_ACT_QRT_TRI</t>
  </si>
  <si>
    <t>LIA_ADJ_ANN_TRI</t>
  </si>
  <si>
    <t>LIA_ACT_ANN_TRI</t>
  </si>
  <si>
    <t>Marine</t>
  </si>
  <si>
    <t>MAR_ADJ_QRT_TRI</t>
  </si>
  <si>
    <t>MAR_ACT_QRT_TRI</t>
  </si>
  <si>
    <t>MAR_ADJ_ANN_TRI</t>
  </si>
  <si>
    <t>MAR_ACT_ANN_TRI</t>
  </si>
  <si>
    <t>Miscellaneous</t>
  </si>
  <si>
    <t>MISC_ADJ_QRT_TRI</t>
  </si>
  <si>
    <t>MISC_ACT_QRT_TRI</t>
  </si>
  <si>
    <t>MISC_ADJ_ANN_TRI</t>
  </si>
  <si>
    <t>MISC_ACT_ANN_TRI</t>
  </si>
  <si>
    <t>Motor Commercial</t>
  </si>
  <si>
    <t>MC_ADJ_QRT_TRI</t>
  </si>
  <si>
    <t>MC_ACT_QRT_TRI</t>
  </si>
  <si>
    <t>MC_ADJ_ANN_TRI</t>
  </si>
  <si>
    <t>MC_ACT_ANN_TRI</t>
  </si>
  <si>
    <t>Motor Commercial-PSV</t>
  </si>
  <si>
    <t>MCPSV_ADJ_QRT_TRI</t>
  </si>
  <si>
    <t>MCPSV_ACT_QRT_TRI</t>
  </si>
  <si>
    <t>MCPSV_ADJ_ANN_TRI</t>
  </si>
  <si>
    <t>MCPSV_ACT_ANN_TRI</t>
  </si>
  <si>
    <t>Motor Private</t>
  </si>
  <si>
    <t>MP_ADJ_QRT_TRI</t>
  </si>
  <si>
    <t>MP_ACT_QRT_TRI</t>
  </si>
  <si>
    <t>MP_ADJ_ANN_TRI</t>
  </si>
  <si>
    <t>MP_ACT_ANN_TRI</t>
  </si>
  <si>
    <t>Personal Accident</t>
  </si>
  <si>
    <t>PA_ADJ_QRT_TRI</t>
  </si>
  <si>
    <t>PA_ACT_QRT_TRI</t>
  </si>
  <si>
    <t>PA_ADJ_ANN_TRI</t>
  </si>
  <si>
    <t>PA_ACT_ANN_TRI</t>
  </si>
  <si>
    <t>Theft</t>
  </si>
  <si>
    <t>THEFT_ADJ_QRT_TRI</t>
  </si>
  <si>
    <t>THEFT_ACT_QRT_TRI</t>
  </si>
  <si>
    <t>THEFT_ADJ_ANN_TRI</t>
  </si>
  <si>
    <t>THEFT_ACT_ANN_TRI</t>
  </si>
  <si>
    <t>Workmen’s Compensation</t>
  </si>
  <si>
    <t>WIBA_ADJ_QRT_TRI</t>
  </si>
  <si>
    <t>WIBA_ACT_QRT_TRI</t>
  </si>
  <si>
    <t>WIBA_ADJ_ANN_TRI</t>
  </si>
  <si>
    <t>WIBA_ACT_ANN_TRI</t>
  </si>
  <si>
    <t>Row Labels</t>
  </si>
  <si>
    <t>Average of Reporting Delay</t>
  </si>
  <si>
    <t>Days</t>
  </si>
  <si>
    <t>Grand Total</t>
  </si>
  <si>
    <t>Motor Commercial PSV</t>
  </si>
  <si>
    <t>Workmen's Compensation</t>
  </si>
  <si>
    <t>Loss_Yr_Loss_Qtr</t>
  </si>
  <si>
    <t>AVI</t>
  </si>
  <si>
    <t>ENG</t>
  </si>
  <si>
    <t>FD</t>
  </si>
  <si>
    <t>FI</t>
  </si>
  <si>
    <t>LIA</t>
  </si>
  <si>
    <t>MAR</t>
  </si>
  <si>
    <t>MISC</t>
  </si>
  <si>
    <t>MC</t>
  </si>
  <si>
    <t>MCPSV</t>
  </si>
  <si>
    <t>MP</t>
  </si>
  <si>
    <t>PA</t>
  </si>
  <si>
    <t>THEFT</t>
  </si>
  <si>
    <t>WIBA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</si>
  <si>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</si>
  <si>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</si>
  <si>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</si>
  <si>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</si>
  <si>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</si>
  <si>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</si>
  <si>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</si>
  <si>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</si>
  <si>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</si>
  <si>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</si>
  <si>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</si>
  <si>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</si>
  <si>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</si>
  <si>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</si>
  <si>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</si>
  <si>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</si>
  <si>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</si>
  <si>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</si>
  <si>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</si>
  <si>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</si>
  <si>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</si>
  <si>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</si>
  <si>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</si>
  <si>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</si>
  <si>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</si>
  <si>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</si>
  <si>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</si>
  <si>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</si>
  <si>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MC PSV</t>
  </si>
  <si>
    <t>NSE Yield Curve as at 31 December 2024</t>
  </si>
  <si>
    <t>t</t>
  </si>
  <si>
    <t>FY 24</t>
  </si>
  <si>
    <t>H1 24</t>
  </si>
  <si>
    <t>FY 23</t>
  </si>
  <si>
    <t>FY_24</t>
  </si>
  <si>
    <t>Revised NSE</t>
  </si>
  <si>
    <t>Q1 2021</t>
  </si>
  <si>
    <t>Q2 2021</t>
  </si>
  <si>
    <t>Q3 2021</t>
  </si>
  <si>
    <t>Q4 2021</t>
  </si>
  <si>
    <t>Q1 2022</t>
  </si>
  <si>
    <t xml:space="preserve">Total Assets </t>
  </si>
  <si>
    <t>Duration (Years)</t>
  </si>
  <si>
    <t>Lower Bound (Duration)</t>
  </si>
  <si>
    <t>Upper Bound (Duration)</t>
  </si>
  <si>
    <t>Lower Bound (Spot Rate)</t>
  </si>
  <si>
    <t>Upper Bound (Spot Rate)</t>
  </si>
  <si>
    <t>Spot Rate (NACA)</t>
  </si>
  <si>
    <t>Reported to Paid DFs</t>
  </si>
  <si>
    <t>INCREMENTAL DEVELOPMENT FACTORS</t>
  </si>
  <si>
    <t>Q1</t>
  </si>
  <si>
    <t>Q2</t>
  </si>
  <si>
    <t>Q3</t>
  </si>
  <si>
    <t>Q4</t>
  </si>
  <si>
    <t xml:space="preserve">Payments in </t>
  </si>
  <si>
    <r>
      <rPr>
        <b/>
        <sz val="9"/>
        <color theme="0"/>
        <rFont val="Nunito"/>
      </rPr>
      <t>Time</t>
    </r>
    <r>
      <rPr>
        <sz val="9"/>
        <color theme="0"/>
        <rFont val="Nunito"/>
      </rPr>
      <t xml:space="preserve"> (in years)</t>
    </r>
  </si>
  <si>
    <t>Origin</t>
  </si>
  <si>
    <t>Age</t>
  </si>
  <si>
    <t>Paid DF's</t>
  </si>
  <si>
    <t>Cumulative Development Factors</t>
  </si>
  <si>
    <t>Incremental Payments</t>
  </si>
  <si>
    <t>Cumulative Payments</t>
  </si>
  <si>
    <t>Expected Unpaid %</t>
  </si>
  <si>
    <t>Check</t>
  </si>
  <si>
    <t>Total</t>
  </si>
  <si>
    <t>OCR</t>
  </si>
  <si>
    <t>IBNR</t>
  </si>
  <si>
    <t>Claims Provision</t>
  </si>
  <si>
    <t>‹</t>
  </si>
  <si>
    <t>Motor Commercial Psv</t>
  </si>
  <si>
    <t xml:space="preserve"> </t>
  </si>
  <si>
    <t>Medical</t>
  </si>
  <si>
    <r>
      <rPr>
        <b/>
        <sz val="9"/>
        <color theme="0"/>
        <rFont val="Mulish"/>
      </rPr>
      <t>Time</t>
    </r>
    <r>
      <rPr>
        <sz val="9"/>
        <color theme="0"/>
        <rFont val="Mulish"/>
      </rPr>
      <t xml:space="preserve"> (in years)</t>
    </r>
  </si>
  <si>
    <t>!J76</t>
  </si>
  <si>
    <t>!K76</t>
  </si>
  <si>
    <t>!L76</t>
  </si>
  <si>
    <t>!M76</t>
  </si>
  <si>
    <t>!N76</t>
  </si>
  <si>
    <t>!O76</t>
  </si>
  <si>
    <t>!P76</t>
  </si>
  <si>
    <t>!Q76</t>
  </si>
  <si>
    <t>!R76</t>
  </si>
  <si>
    <t>!S76</t>
  </si>
  <si>
    <t>!T76</t>
  </si>
  <si>
    <t>!U76</t>
  </si>
  <si>
    <t>!V76</t>
  </si>
  <si>
    <t>!W76</t>
  </si>
  <si>
    <t>!X76</t>
  </si>
  <si>
    <t>!Y76</t>
  </si>
  <si>
    <t>!Z76</t>
  </si>
  <si>
    <t>!AA76</t>
  </si>
  <si>
    <t>!AB76</t>
  </si>
  <si>
    <t>!AC76</t>
  </si>
  <si>
    <t>!AD76</t>
  </si>
  <si>
    <t>!AE76</t>
  </si>
  <si>
    <t>!AF76</t>
  </si>
  <si>
    <t>!AG76</t>
  </si>
  <si>
    <t>!AH76</t>
  </si>
  <si>
    <t>!AI76</t>
  </si>
  <si>
    <t>!AJ76</t>
  </si>
  <si>
    <t>!AK76</t>
  </si>
  <si>
    <t>Time (in years)</t>
  </si>
  <si>
    <t>MED</t>
  </si>
  <si>
    <t xml:space="preserve"> TOTAL </t>
  </si>
  <si>
    <t xml:space="preserve">Undiscounted Carried Forward </t>
  </si>
  <si>
    <t xml:space="preserve">Spot Rate </t>
  </si>
  <si>
    <t xml:space="preserve">Discounted Results </t>
  </si>
  <si>
    <t xml:space="preserve">Undiscounted </t>
  </si>
  <si>
    <t>Undiscounted CF</t>
  </si>
  <si>
    <t>Undiscounted</t>
  </si>
  <si>
    <t>Discounted</t>
  </si>
  <si>
    <t xml:space="preserve">Discount Factor </t>
  </si>
  <si>
    <t>Using Adjusted Yield Curve</t>
  </si>
  <si>
    <t>KAFS Training LTD Limited
Results as at 31 December 2024</t>
  </si>
  <si>
    <t>Claims Provision (IBNR + OCR)</t>
  </si>
  <si>
    <t xml:space="preserve">Variance </t>
  </si>
  <si>
    <t>HIK</t>
  </si>
  <si>
    <t>KAFS</t>
  </si>
  <si>
    <t>Workmen'S Compensation</t>
  </si>
  <si>
    <t>*Aviation not discounted</t>
  </si>
  <si>
    <t>FY22 (IFRS 17)</t>
  </si>
  <si>
    <t>HY 2022</t>
  </si>
  <si>
    <t>FY 2022</t>
  </si>
  <si>
    <t>Line of Business</t>
  </si>
  <si>
    <t>GEP</t>
  </si>
  <si>
    <t>Undiscounted IBNR</t>
  </si>
  <si>
    <t>Risk Margin</t>
  </si>
  <si>
    <t>Discounting</t>
  </si>
  <si>
    <t>Gross IBNR</t>
  </si>
  <si>
    <t>Gross IBNR %</t>
  </si>
  <si>
    <t>Undiscounted OCR</t>
  </si>
  <si>
    <t>Discounted OCR</t>
  </si>
  <si>
    <t>% Change</t>
  </si>
  <si>
    <t>W.C.A.</t>
  </si>
  <si>
    <t>Delta's</t>
  </si>
  <si>
    <t>KAFS Discounted OCR</t>
  </si>
  <si>
    <t xml:space="preserve">Discounted OCR - Heritage Insurance </t>
  </si>
  <si>
    <t>Difference</t>
  </si>
  <si>
    <t>Gross Results as at 31 December 2024</t>
  </si>
  <si>
    <t>Claims Provision (IBNR* + OCR)</t>
  </si>
  <si>
    <t>IBNR*</t>
  </si>
  <si>
    <t>FY_23</t>
  </si>
  <si>
    <t>TOTAL</t>
  </si>
  <si>
    <t>Fidelity Shield Insurance Company Kenya Limited
Results as at 31 December 2023</t>
  </si>
  <si>
    <t>Impact of Discounting Gross Reserves</t>
  </si>
  <si>
    <t/>
  </si>
  <si>
    <t>TCR</t>
  </si>
  <si>
    <t>Using Actual Yield Curve</t>
  </si>
  <si>
    <t>Scenario 1</t>
  </si>
  <si>
    <t>Scenario 2</t>
  </si>
  <si>
    <t>Scenario 3</t>
  </si>
  <si>
    <t>Fidelity SHield Company Limited</t>
  </si>
  <si>
    <t>Gross Reserves Comparison</t>
  </si>
  <si>
    <t xml:space="preserve">Kenbright Recommended IBNR Reserves </t>
  </si>
  <si>
    <t>Fidelity Booked Reserves</t>
  </si>
  <si>
    <t>Variance</t>
  </si>
  <si>
    <t>Reserves as at 31 Dec 2023</t>
  </si>
  <si>
    <t xml:space="preserve">Reserve Type </t>
  </si>
  <si>
    <t>Discounted KAFS</t>
  </si>
  <si>
    <t>Fidelity</t>
  </si>
  <si>
    <t>Undiscounted (as per Data)</t>
  </si>
  <si>
    <t>Risk Margin - Due to Insurance Risk</t>
  </si>
  <si>
    <t xml:space="preserve">Total </t>
  </si>
  <si>
    <t>Additional Reserves</t>
  </si>
  <si>
    <t xml:space="preserve">Risk Margin - due to Interest Rate Risk </t>
  </si>
  <si>
    <t xml:space="preserve">Net Change </t>
  </si>
  <si>
    <t>Fidelity Shield Insurance Company Limited</t>
  </si>
  <si>
    <t xml:space="preserve">Gross Reserves </t>
  </si>
  <si>
    <t xml:space="preserve">Net Reserves </t>
  </si>
  <si>
    <t>IBNER</t>
  </si>
  <si>
    <t>IBN(E)R</t>
  </si>
  <si>
    <t>Risk Margin Analysis</t>
  </si>
  <si>
    <t>2022 Risk Margin</t>
  </si>
  <si>
    <t>2023 Risk Margin</t>
  </si>
  <si>
    <t>IRA Class</t>
  </si>
  <si>
    <t>Final Risk Margin %</t>
  </si>
  <si>
    <t>Portfolio</t>
  </si>
  <si>
    <t>Undisc. OCR</t>
  </si>
  <si>
    <t>Disc. OCR</t>
  </si>
  <si>
    <t>Undisc. IBN(E)R</t>
  </si>
  <si>
    <t>Disc. IBNR</t>
  </si>
  <si>
    <t>Risk Margins%</t>
  </si>
  <si>
    <t>Risk Margin LIC</t>
  </si>
  <si>
    <t>Loss Component</t>
  </si>
  <si>
    <t>Expected Claims%</t>
  </si>
  <si>
    <t>Expected Expenses%</t>
  </si>
  <si>
    <t>AVIATION</t>
  </si>
  <si>
    <t>ENGINEERING</t>
  </si>
  <si>
    <t>FIRE DOMESTIC</t>
  </si>
  <si>
    <t>FIRE INDUSTRIAL</t>
  </si>
  <si>
    <t>LIABILITY</t>
  </si>
  <si>
    <t>MARINE</t>
  </si>
  <si>
    <t>MEDICAL</t>
  </si>
  <si>
    <t>MOTOR PRIVATE</t>
  </si>
  <si>
    <t>MISCELLANEOUS</t>
  </si>
  <si>
    <t>MOTOR COMMERCIAL</t>
  </si>
  <si>
    <t>PERSONAL ACCIDENT</t>
  </si>
  <si>
    <t>MOTOR COMMERCIAL-PSV</t>
  </si>
  <si>
    <t>WORKMENS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</si>
</sst>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.00_-;\-&quot;£&quot;* #,##0.00_-;_-&quot;£&quot;* &quot;-&quot;??_-;_-@_-"/>
    <numFmt numFmtId="167" formatCode="_-* #,##0_-;\-* #,##0_-;_-* &quot;-&quot;??_-;_-@_-"/>
    <numFmt numFmtId="168" formatCode="_ * #,##0.0_ ;_ * \-#,##0.0_ ;_ * &quot;-&quot;??_ ;_ @_ "/>
    <numFmt numFmtId="169" formatCode="0.0%"/>
    <numFmt numFmtId="170" formatCode="_ * #,##0.00_ ;_ * \-#,##0.00_ ;_ * &quot;-&quot;??_ ;_ @_ "/>
    <numFmt numFmtId="171" formatCode="_ * #,##0_ ;_ * \-#,##0_ ;_ * &quot;-&quot;??_ ;_ @_ "/>
    <numFmt numFmtId="172" formatCode="_-* #,##0.0_-;\-* #,##0.0_-;_-* &quot;-&quot;??_-;_-@_-"/>
    <numFmt numFmtId="173" formatCode="0.0"/>
    <numFmt numFmtId="174" formatCode="0.00_)"/>
    <numFmt numFmtId="175" formatCode="#,##0.0_);\(#,##0.0\)"/>
    <numFmt numFmtId="176" formatCode="_ &quot;KES &quot;* #,##0_ ;_ &quot;KES &quot;* \-#,##0_ ;_ &quot;KES &quot;* &quot;-&quot;_ ;_ @_ "/>
    <numFmt numFmtId="177" formatCode="0.000_)"/>
    <numFmt numFmtId="178" formatCode="###,###,###,##0.00_);\(###,###,###,##0.00\)"/>
    <numFmt numFmtId="179" formatCode="_ &quot;$&quot;* #,##0_ ;_ &quot;$&quot;* \-#,##0_ ;_ &quot;$&quot;* &quot;-&quot;_ ;_ @_ "/>
    <numFmt numFmtId="180" formatCode="#,##0.00_ ;\-#,##0.00\ "/>
    <numFmt numFmtId="181" formatCode="0.000000"/>
    <numFmt numFmtId="182" formatCode="_(&quot;KES&quot;* #,##0.00_);_(&quot;KES&quot;* \(#,##0.00\);_(&quot;KES&quot;* &quot;-&quot;??_);_(@_)"/>
    <numFmt numFmtId="183" formatCode="[$-809]d\ mmmm\ yyyy;@"/>
    <numFmt numFmtId="184" formatCode="[$-409]mmmm\ d\,\ yyyy;@"/>
    <numFmt numFmtId="185" formatCode="#,##0.0000"/>
    <numFmt numFmtId="186" formatCode="_-* #,##0.0000_-;\-* #,##0.0000_-;_-* &quot;-&quot;??_-;_-@_-"/>
    <numFmt numFmtId="187" formatCode="_(* #,##0_);_(* \(#,##0\);_(* &quot;-&quot;??_);_(@_)"/>
    <numFmt numFmtId="188" formatCode="0.0000000"/>
    <numFmt numFmtId="189" formatCode="0.000"/>
    <numFmt numFmtId="190" formatCode="0.0000%"/>
    <numFmt numFmtId="191" formatCode="_ * #,##0.0000000_ ;_ * \-#,##0.0000000_ ;_ * &quot;-&quot;??_ ;_ @_ "/>
    <numFmt numFmtId="192" formatCode="0.00000"/>
    <numFmt numFmtId="193" formatCode="_ * #,##0.00000_ ;_ * \-#,##0.00000_ ;_ * &quot;-&quot;??_ ;_ @_ "/>
    <numFmt numFmtId="194" formatCode="0.000000E+00"/>
    <numFmt numFmtId="195" formatCode="_ * #,##0.0000_ ;_ * \-#,##0.0000_ ;_ * &quot;-&quot;??_ ;_ @_ "/>
  </numFmts>
  <fonts count="18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ulish"/>
    </font>
    <font>
      <sz val="8"/>
      <color theme="1"/>
      <name val="Lato"/>
      <family val="2"/>
    </font>
    <font>
      <sz val="9"/>
      <color rgb="FF2F5BA6"/>
      <name val="Mulish"/>
    </font>
    <font>
      <sz val="9"/>
      <color theme="0"/>
      <name val="Mulish"/>
    </font>
    <font>
      <b/>
      <sz val="9"/>
      <color theme="1"/>
      <name val="Mulish"/>
    </font>
    <font>
      <b/>
      <sz val="9"/>
      <color theme="0"/>
      <name val="Mulish"/>
    </font>
    <font>
      <sz val="9"/>
      <name val="Mulish"/>
    </font>
    <font>
      <b/>
      <sz val="9"/>
      <color rgb="FF0137A6"/>
      <name val="Mulish"/>
    </font>
    <font>
      <b/>
      <sz val="9"/>
      <color rgb="FFFF0000"/>
      <name val="Mulish"/>
    </font>
    <font>
      <sz val="10"/>
      <name val="MS Sans Serif"/>
      <family val="2"/>
    </font>
    <font>
      <b/>
      <sz val="9"/>
      <color rgb="FF2F5BA6"/>
      <name val="Mulish"/>
    </font>
    <font>
      <sz val="9"/>
      <color rgb="FFFF0000"/>
      <name val="Mulish"/>
    </font>
    <font>
      <sz val="9"/>
      <color theme="1" tint="0.34998626667073579"/>
      <name val="Mulish"/>
    </font>
    <font>
      <sz val="9"/>
      <color rgb="FF0137A6"/>
      <name val="Mulish"/>
    </font>
    <font>
      <sz val="10"/>
      <color theme="1"/>
      <name val="Century Gothic"/>
      <family val="2"/>
    </font>
    <font>
      <b/>
      <sz val="9"/>
      <color indexed="10"/>
      <name val="Mulish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9"/>
      <color theme="1"/>
      <name val="Lato"/>
      <family val="2"/>
    </font>
    <font>
      <sz val="10"/>
      <name val="Times New Roman"/>
      <family val="1"/>
    </font>
    <font>
      <sz val="10"/>
      <color theme="1"/>
      <name val="Lato"/>
      <family val="2"/>
    </font>
    <font>
      <sz val="10"/>
      <name val="Courier"/>
      <family val="3"/>
    </font>
    <font>
      <sz val="11"/>
      <color rgb="FF000000"/>
      <name val="Calibri"/>
      <family val="2"/>
    </font>
    <font>
      <sz val="10"/>
      <name val="MS Sans Serif"/>
      <charset val="134"/>
    </font>
    <font>
      <sz val="11"/>
      <name val="Times New Roman"/>
      <family val="1"/>
    </font>
    <font>
      <sz val="12"/>
      <name val="Arial MT"/>
      <charset val="134"/>
    </font>
    <font>
      <u/>
      <sz val="8"/>
      <color theme="10"/>
      <name val="Lato"/>
      <family val="2"/>
    </font>
    <font>
      <sz val="10"/>
      <name val="Tms Rmn"/>
      <charset val="134"/>
    </font>
    <font>
      <sz val="10"/>
      <name val="Tahoma"/>
      <family val="2"/>
    </font>
    <font>
      <sz val="9"/>
      <color rgb="FFFF0000"/>
      <name val="Lato"/>
      <family val="2"/>
    </font>
    <font>
      <sz val="10"/>
      <name val="Tms Rmn"/>
    </font>
    <font>
      <b/>
      <sz val="9"/>
      <color theme="1"/>
      <name val="Lato"/>
      <family val="2"/>
    </font>
    <font>
      <sz val="12"/>
      <name val="Arial MT"/>
    </font>
    <font>
      <sz val="9"/>
      <color theme="0"/>
      <name val="Lato"/>
      <family val="2"/>
    </font>
    <font>
      <b/>
      <sz val="9"/>
      <color theme="0"/>
      <name val="Lato"/>
      <family val="2"/>
    </font>
    <font>
      <b/>
      <sz val="15"/>
      <color theme="3"/>
      <name val="Lato"/>
      <family val="2"/>
    </font>
    <font>
      <b/>
      <sz val="13"/>
      <color theme="3"/>
      <name val="Lato"/>
      <family val="2"/>
    </font>
    <font>
      <b/>
      <sz val="11"/>
      <color theme="3"/>
      <name val="Lato"/>
      <family val="2"/>
    </font>
    <font>
      <sz val="9"/>
      <color rgb="FF006100"/>
      <name val="Lato"/>
      <family val="2"/>
    </font>
    <font>
      <sz val="9"/>
      <color rgb="FF9C0006"/>
      <name val="Lato"/>
      <family val="2"/>
    </font>
    <font>
      <sz val="9"/>
      <color rgb="FF9C5700"/>
      <name val="Lato"/>
      <family val="2"/>
    </font>
    <font>
      <sz val="9"/>
      <color rgb="FF3F3F76"/>
      <name val="Lato"/>
      <family val="2"/>
    </font>
    <font>
      <b/>
      <sz val="9"/>
      <color rgb="FF3F3F3F"/>
      <name val="Lato"/>
      <family val="2"/>
    </font>
    <font>
      <b/>
      <sz val="9"/>
      <color rgb="FFFA7D00"/>
      <name val="Lato"/>
      <family val="2"/>
    </font>
    <font>
      <sz val="9"/>
      <color rgb="FFFA7D00"/>
      <name val="Lato"/>
      <family val="2"/>
    </font>
    <font>
      <i/>
      <sz val="9"/>
      <color rgb="FF7F7F7F"/>
      <name val="Lato"/>
      <family val="2"/>
    </font>
    <font>
      <b/>
      <sz val="10"/>
      <color theme="1"/>
      <name val="Lato"/>
      <family val="2"/>
    </font>
    <font>
      <b/>
      <sz val="10"/>
      <color theme="0"/>
      <name val="Lato"/>
      <family val="2"/>
    </font>
    <font>
      <sz val="10"/>
      <color theme="0"/>
      <name val="Lato"/>
      <family val="2"/>
    </font>
    <font>
      <sz val="10"/>
      <color theme="1"/>
      <name val="Calibri"/>
      <family val="2"/>
      <scheme val="minor"/>
    </font>
    <font>
      <sz val="10"/>
      <color rgb="FF006100"/>
      <name val="Lato"/>
      <family val="2"/>
    </font>
    <font>
      <sz val="10"/>
      <color rgb="FF9C0006"/>
      <name val="Lato"/>
      <family val="2"/>
    </font>
    <font>
      <sz val="10"/>
      <color rgb="FF9C5700"/>
      <name val="Lato"/>
      <family val="2"/>
    </font>
    <font>
      <sz val="10"/>
      <color rgb="FF3F3F76"/>
      <name val="Lato"/>
      <family val="2"/>
    </font>
    <font>
      <b/>
      <sz val="10"/>
      <color rgb="FF3F3F3F"/>
      <name val="Lato"/>
      <family val="2"/>
    </font>
    <font>
      <b/>
      <sz val="10"/>
      <color rgb="FFFA7D00"/>
      <name val="Lato"/>
      <family val="2"/>
    </font>
    <font>
      <sz val="10"/>
      <color rgb="FFFA7D00"/>
      <name val="Lato"/>
      <family val="2"/>
    </font>
    <font>
      <sz val="10"/>
      <color rgb="FFFF0000"/>
      <name val="Lato"/>
      <family val="2"/>
    </font>
    <font>
      <i/>
      <sz val="10"/>
      <color rgb="FF7F7F7F"/>
      <name val="Lato"/>
      <family val="2"/>
    </font>
    <font>
      <sz val="11"/>
      <color rgb="FF9C6500"/>
      <name val="Calibri"/>
      <family val="2"/>
      <scheme val="minor"/>
    </font>
    <font>
      <sz val="12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Tms Rmn"/>
    </font>
    <font>
      <b/>
      <sz val="10"/>
      <name val="Times New Roman"/>
      <family val="1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12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8"/>
      <color indexed="56"/>
      <name val="Cambria"/>
      <family val="2"/>
    </font>
    <font>
      <sz val="12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indexed="12"/>
      <name val="Courier"/>
      <family val="3"/>
    </font>
    <font>
      <sz val="10"/>
      <name val="MS Sans Serif"/>
    </font>
    <font>
      <sz val="9"/>
      <name val="Arial Narrow"/>
      <family val="2"/>
    </font>
    <font>
      <sz val="11"/>
      <color indexed="8"/>
      <name val="Calibri"/>
      <family val="2"/>
      <scheme val="minor"/>
    </font>
    <font>
      <sz val="12"/>
      <name val="SWISS"/>
    </font>
    <font>
      <b/>
      <sz val="15"/>
      <color theme="3"/>
      <name val="Century Gothic"/>
      <family val="2"/>
    </font>
    <font>
      <b/>
      <sz val="13"/>
      <color theme="3"/>
      <name val="Century Gothic"/>
      <family val="2"/>
    </font>
    <font>
      <b/>
      <sz val="11"/>
      <color theme="3"/>
      <name val="Century Gothic"/>
      <family val="2"/>
    </font>
    <font>
      <sz val="10"/>
      <color rgb="FF006100"/>
      <name val="Century Gothic"/>
      <family val="2"/>
    </font>
    <font>
      <sz val="10"/>
      <color rgb="FF9C0006"/>
      <name val="Century Gothic"/>
      <family val="2"/>
    </font>
    <font>
      <sz val="10"/>
      <color rgb="FF9C6500"/>
      <name val="Century Gothic"/>
      <family val="2"/>
    </font>
    <font>
      <sz val="10"/>
      <color rgb="FF3F3F76"/>
      <name val="Century Gothic"/>
      <family val="2"/>
    </font>
    <font>
      <b/>
      <sz val="10"/>
      <color rgb="FF3F3F3F"/>
      <name val="Century Gothic"/>
      <family val="2"/>
    </font>
    <font>
      <b/>
      <sz val="10"/>
      <color rgb="FFFA7D00"/>
      <name val="Century Gothic"/>
      <family val="2"/>
    </font>
    <font>
      <sz val="10"/>
      <color rgb="FFFA7D00"/>
      <name val="Century Gothic"/>
      <family val="2"/>
    </font>
    <font>
      <b/>
      <sz val="10"/>
      <color theme="0"/>
      <name val="Century Gothic"/>
      <family val="2"/>
    </font>
    <font>
      <sz val="10"/>
      <color rgb="FFFF0000"/>
      <name val="Century Gothic"/>
      <family val="2"/>
    </font>
    <font>
      <i/>
      <sz val="10"/>
      <color rgb="FF7F7F7F"/>
      <name val="Century Gothic"/>
      <family val="2"/>
    </font>
    <font>
      <b/>
      <sz val="10"/>
      <color theme="1"/>
      <name val="Century Gothic"/>
      <family val="2"/>
    </font>
    <font>
      <sz val="10"/>
      <color theme="0"/>
      <name val="Century Gothic"/>
      <family val="2"/>
    </font>
    <font>
      <sz val="10"/>
      <color theme="1"/>
      <name val="Arial Narrow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rgb="FF0137A6"/>
      <name val="Mulish"/>
    </font>
    <font>
      <sz val="9"/>
      <color rgb="FF000000"/>
      <name val="Mulish"/>
    </font>
    <font>
      <b/>
      <sz val="9"/>
      <color rgb="FF0137A6"/>
      <name val="Nunito"/>
    </font>
    <font>
      <sz val="9"/>
      <color rgb="FF0137A6"/>
      <name val="Nunito"/>
    </font>
    <font>
      <sz val="9"/>
      <color theme="1"/>
      <name val="Nunito"/>
    </font>
    <font>
      <sz val="11"/>
      <color theme="1"/>
      <name val="Nunito"/>
    </font>
    <font>
      <b/>
      <sz val="11"/>
      <color rgb="FF0137A6"/>
      <name val="Nunito"/>
    </font>
    <font>
      <sz val="9"/>
      <color theme="0"/>
      <name val="Nunito"/>
    </font>
    <font>
      <b/>
      <sz val="9"/>
      <color theme="0"/>
      <name val="Nunito"/>
    </font>
    <font>
      <b/>
      <sz val="9"/>
      <color rgb="FFFF0000"/>
      <name val="Nunito"/>
    </font>
    <font>
      <sz val="9"/>
      <color rgb="FF2F5BA6"/>
      <name val="Nunito"/>
    </font>
    <font>
      <sz val="9"/>
      <name val="Nunito"/>
    </font>
    <font>
      <b/>
      <sz val="14"/>
      <color rgb="FF0137A6"/>
      <name val="Nunito"/>
    </font>
    <font>
      <sz val="9"/>
      <color rgb="FFFF0000"/>
      <name val="Nunito"/>
    </font>
    <font>
      <b/>
      <sz val="9"/>
      <color rgb="FF2F5BA6"/>
      <name val="Nunito"/>
    </font>
    <font>
      <sz val="9"/>
      <color theme="1" tint="0.34998626667073579"/>
      <name val="Nunito"/>
    </font>
    <font>
      <b/>
      <sz val="9"/>
      <color indexed="10"/>
      <name val="Nunito"/>
    </font>
    <font>
      <b/>
      <sz val="9"/>
      <name val="Nunito"/>
    </font>
    <font>
      <b/>
      <sz val="9"/>
      <color theme="4" tint="-0.499984740745262"/>
      <name val="Nunito"/>
    </font>
    <font>
      <b/>
      <sz val="9"/>
      <color theme="1"/>
      <name val="Nunito"/>
    </font>
    <font>
      <i/>
      <sz val="9"/>
      <color rgb="FF0137A6"/>
      <name val="Nunito"/>
    </font>
    <font>
      <sz val="9"/>
      <color theme="1" tint="0.249977111117893"/>
      <name val="Nunito"/>
    </font>
    <font>
      <b/>
      <sz val="9"/>
      <color theme="1" tint="0.249977111117893"/>
      <name val="Nunito"/>
    </font>
    <font>
      <i/>
      <sz val="9"/>
      <color rgb="FFFF0000"/>
      <name val="Nunito"/>
    </font>
    <font>
      <b/>
      <sz val="9"/>
      <color rgb="FFFFFFFF"/>
      <name val="Mulish"/>
    </font>
    <font>
      <b/>
      <sz val="9"/>
      <color rgb="FF000000"/>
      <name val="Mulish"/>
    </font>
    <font>
      <sz val="8"/>
      <color theme="1"/>
      <name val="Nunito Sans"/>
    </font>
    <font>
      <b/>
      <sz val="22"/>
      <color theme="1"/>
      <name val="Nunito Sans"/>
    </font>
    <font>
      <sz val="9"/>
      <color theme="1"/>
      <name val="Nunito Sans"/>
    </font>
    <font>
      <b/>
      <sz val="20"/>
      <color rgb="FF0137A6"/>
      <name val="Nunito Sans"/>
    </font>
    <font>
      <sz val="8"/>
      <color rgb="FF0137A6"/>
      <name val="Nunito Sans"/>
    </font>
    <font>
      <b/>
      <sz val="12"/>
      <color rgb="FF0137A6"/>
      <name val="Nunito Sans"/>
    </font>
    <font>
      <b/>
      <sz val="13"/>
      <color rgb="FF0137A6"/>
      <name val="Nunito Sans"/>
    </font>
    <font>
      <b/>
      <sz val="9"/>
      <color rgb="FF0137A6"/>
      <name val="Nunito Sans"/>
    </font>
    <font>
      <sz val="9"/>
      <color rgb="FF0137A6"/>
      <name val="Nunito Sans"/>
    </font>
    <font>
      <sz val="9"/>
      <color rgb="FFC00000"/>
      <name val="Nunito Sans"/>
    </font>
    <font>
      <sz val="9"/>
      <color rgb="FF2F5BA6"/>
      <name val="Nunito Sans"/>
    </font>
    <font>
      <sz val="9"/>
      <color theme="0"/>
      <name val="Nunito Sans"/>
    </font>
    <font>
      <b/>
      <sz val="9"/>
      <color theme="1"/>
      <name val="Nunito Sans"/>
    </font>
  </fonts>
  <fills count="8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5BA6"/>
        <bgColor indexed="64"/>
      </patternFill>
    </fill>
    <fill>
      <patternFill patternType="solid">
        <fgColor rgb="FF0137A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D9E2F3"/>
        <bgColor indexed="64"/>
      </patternFill>
    </fill>
    <fill>
      <patternFill patternType="solid">
        <fgColor rgb="FFFFFFFF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 style="thin">
        <color rgb="FF2F5BA6"/>
      </right>
      <top style="medium">
        <color rgb="FF2F5BA6"/>
      </top>
      <bottom style="medium">
        <color rgb="FF2F5BA6"/>
      </bottom>
      <diagonal/>
    </border>
    <border>
      <left style="thin">
        <color rgb="FF2F5BA6"/>
      </left>
      <right/>
      <top style="medium">
        <color rgb="FF2F5BA6"/>
      </top>
      <bottom style="medium">
        <color rgb="FF2F5BA6"/>
      </bottom>
      <diagonal/>
    </border>
    <border>
      <left style="medium">
        <color rgb="FF2F5BA6"/>
      </left>
      <right/>
      <top style="medium">
        <color rgb="FF2F5BA6"/>
      </top>
      <bottom style="medium">
        <color rgb="FF2F5BA6"/>
      </bottom>
      <diagonal/>
    </border>
    <border>
      <left/>
      <right/>
      <top style="medium">
        <color rgb="FF2F5BA6"/>
      </top>
      <bottom style="medium">
        <color rgb="FF2F5BA6"/>
      </bottom>
      <diagonal/>
    </border>
    <border>
      <left/>
      <right style="medium">
        <color rgb="FF2F5BA6"/>
      </right>
      <top style="medium">
        <color rgb="FF2F5BA6"/>
      </top>
      <bottom style="medium">
        <color rgb="FF2F5BA6"/>
      </bottom>
      <diagonal/>
    </border>
    <border>
      <left/>
      <right style="medium">
        <color rgb="FF2F5BA6"/>
      </right>
      <top/>
      <bottom/>
      <diagonal/>
    </border>
    <border>
      <left style="medium">
        <color rgb="FF2F5BA6"/>
      </left>
      <right/>
      <top/>
      <bottom/>
      <diagonal/>
    </border>
    <border>
      <left/>
      <right style="medium">
        <color rgb="FF2F5BA6"/>
      </right>
      <top/>
      <bottom style="medium">
        <color rgb="FF2F5BA6"/>
      </bottom>
      <diagonal/>
    </border>
    <border>
      <left/>
      <right/>
      <top/>
      <bottom style="medium">
        <color rgb="FF2F5BA6"/>
      </bottom>
      <diagonal/>
    </border>
    <border>
      <left style="medium">
        <color rgb="FF2F5BA6"/>
      </left>
      <right/>
      <top/>
      <bottom style="medium">
        <color rgb="FF2F5BA6"/>
      </bottom>
      <diagonal/>
    </border>
    <border>
      <left/>
      <right/>
      <top style="medium">
        <color rgb="FF2F5BA6"/>
      </top>
      <bottom style="thin">
        <color rgb="FF2F5BA6"/>
      </bottom>
      <diagonal/>
    </border>
    <border>
      <left/>
      <right/>
      <top style="thin">
        <color rgb="FF2F5BA6"/>
      </top>
      <bottom style="thin">
        <color rgb="FF2F5BA6"/>
      </bottom>
      <diagonal/>
    </border>
    <border>
      <left/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  <border>
      <left/>
      <right style="thin">
        <color rgb="FF0137A6"/>
      </right>
      <top style="medium">
        <color rgb="FF0137A6"/>
      </top>
      <bottom style="medium">
        <color rgb="FF0137A6"/>
      </bottom>
      <diagonal/>
    </border>
    <border>
      <left/>
      <right/>
      <top/>
      <bottom style="thin">
        <color rgb="FF0137A6"/>
      </bottom>
      <diagonal/>
    </border>
    <border>
      <left/>
      <right/>
      <top style="thin">
        <color rgb="FF0137A6"/>
      </top>
      <bottom style="thin">
        <color rgb="FF0137A6"/>
      </bottom>
      <diagonal/>
    </border>
    <border>
      <left/>
      <right/>
      <top style="thin">
        <color rgb="FF0137A6"/>
      </top>
      <bottom/>
      <diagonal/>
    </border>
    <border>
      <left/>
      <right/>
      <top style="medium">
        <color rgb="FF0137A6"/>
      </top>
      <bottom style="medium">
        <color rgb="FF0137A6"/>
      </bottom>
      <diagonal/>
    </border>
    <border>
      <left style="medium">
        <color rgb="FF0137A6"/>
      </left>
      <right/>
      <top style="medium">
        <color rgb="FF0137A6"/>
      </top>
      <bottom style="thin">
        <color rgb="FF0137A6"/>
      </bottom>
      <diagonal/>
    </border>
    <border>
      <left/>
      <right style="medium">
        <color rgb="FF0137A6"/>
      </right>
      <top style="medium">
        <color rgb="FF0137A6"/>
      </top>
      <bottom style="thin">
        <color rgb="FF0137A6"/>
      </bottom>
      <diagonal/>
    </border>
    <border>
      <left style="medium">
        <color rgb="FF0137A6"/>
      </left>
      <right style="thin">
        <color rgb="FF0137A6"/>
      </right>
      <top style="thin">
        <color rgb="FF0137A6"/>
      </top>
      <bottom style="thin">
        <color rgb="FF0137A6"/>
      </bottom>
      <diagonal/>
    </border>
    <border>
      <left style="thin">
        <color rgb="FF0137A6"/>
      </left>
      <right style="medium">
        <color rgb="FF0137A6"/>
      </right>
      <top style="thin">
        <color rgb="FF0137A6"/>
      </top>
      <bottom style="thin">
        <color rgb="FF0137A6"/>
      </bottom>
      <diagonal/>
    </border>
    <border>
      <left style="medium">
        <color rgb="FF0137A6"/>
      </left>
      <right style="thin">
        <color rgb="FF0137A6"/>
      </right>
      <top style="medium">
        <color rgb="FF0137A6"/>
      </top>
      <bottom style="medium">
        <color rgb="FF0137A6"/>
      </bottom>
      <diagonal/>
    </border>
    <border>
      <left style="thin">
        <color rgb="FF0137A6"/>
      </left>
      <right style="medium">
        <color rgb="FF0137A6"/>
      </right>
      <top style="medium">
        <color rgb="FF0137A6"/>
      </top>
      <bottom style="medium">
        <color rgb="FF0137A6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/>
      <diagonal/>
    </border>
    <border>
      <left style="thin">
        <color rgb="FF0137A6"/>
      </left>
      <right style="thin">
        <color rgb="FF0137A6"/>
      </right>
      <top/>
      <bottom/>
      <diagonal/>
    </border>
    <border>
      <left style="thin">
        <color rgb="FF0137A6"/>
      </left>
      <right style="thin">
        <color rgb="FF0137A6"/>
      </right>
      <top/>
      <bottom style="thin">
        <color rgb="FF0137A6"/>
      </bottom>
      <diagonal/>
    </border>
    <border>
      <left/>
      <right/>
      <top style="thin">
        <color rgb="FF0137A6"/>
      </top>
      <bottom style="double">
        <color rgb="FF0137A6"/>
      </bottom>
      <diagonal/>
    </border>
    <border>
      <left/>
      <right/>
      <top style="medium">
        <color rgb="FF2F5BA6"/>
      </top>
      <bottom/>
      <diagonal/>
    </border>
    <border>
      <left style="thin">
        <color rgb="FF2F5BA6"/>
      </left>
      <right style="thin">
        <color rgb="FF2F5BA6"/>
      </right>
      <top style="thin">
        <color rgb="FF2F5BA6"/>
      </top>
      <bottom/>
      <diagonal/>
    </border>
    <border>
      <left style="thin">
        <color rgb="FF2F5BA6"/>
      </left>
      <right style="thin">
        <color rgb="FF2F5BA6"/>
      </right>
      <top/>
      <bottom/>
      <diagonal/>
    </border>
    <border>
      <left style="thin">
        <color rgb="FF2F5BA6"/>
      </left>
      <right style="thin">
        <color rgb="FF2F5BA6"/>
      </right>
      <top/>
      <bottom style="thin">
        <color rgb="FF2F5BA6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 style="thin">
        <color rgb="FF0137A6"/>
      </left>
      <right/>
      <top style="thin">
        <color rgb="FF0137A6"/>
      </top>
      <bottom style="thin">
        <color rgb="FF0137A6"/>
      </bottom>
      <diagonal/>
    </border>
    <border>
      <left style="thin">
        <color rgb="FF0137A6"/>
      </left>
      <right/>
      <top style="medium">
        <color rgb="FF0137A6"/>
      </top>
      <bottom style="medium">
        <color rgb="FF0137A6"/>
      </bottom>
      <diagonal/>
    </border>
    <border>
      <left style="medium">
        <color theme="0"/>
      </left>
      <right/>
      <top style="medium">
        <color rgb="FF0137A6"/>
      </top>
      <bottom style="double">
        <color rgb="FF0137A6"/>
      </bottom>
      <diagonal/>
    </border>
    <border>
      <left/>
      <right/>
      <top style="medium">
        <color rgb="FF0137A6"/>
      </top>
      <bottom style="double">
        <color rgb="FF0137A6"/>
      </bottom>
      <diagonal/>
    </border>
    <border>
      <left/>
      <right style="thin">
        <color rgb="FF0137A6"/>
      </right>
      <top style="thin">
        <color rgb="FF0137A6"/>
      </top>
      <bottom/>
      <diagonal/>
    </border>
    <border>
      <left style="thin">
        <color rgb="FF0137A6"/>
      </left>
      <right/>
      <top style="medium">
        <color theme="0"/>
      </top>
      <bottom style="thin">
        <color rgb="FF0137A6"/>
      </bottom>
      <diagonal/>
    </border>
    <border>
      <left style="medium">
        <color theme="0"/>
      </left>
      <right/>
      <top style="medium">
        <color theme="0"/>
      </top>
      <bottom style="thin">
        <color rgb="FF0137A6"/>
      </bottom>
      <diagonal/>
    </border>
    <border>
      <left style="medium">
        <color rgb="FF0137A6"/>
      </left>
      <right/>
      <top style="medium">
        <color rgb="FF0137A6"/>
      </top>
      <bottom style="medium">
        <color theme="0"/>
      </bottom>
      <diagonal/>
    </border>
    <border>
      <left style="medium">
        <color theme="0"/>
      </left>
      <right/>
      <top style="medium">
        <color rgb="FF0137A6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rgb="FF0137A6"/>
      </top>
      <bottom style="medium">
        <color theme="0"/>
      </bottom>
      <diagonal/>
    </border>
    <border>
      <left style="medium">
        <color theme="0"/>
      </left>
      <right style="medium">
        <color rgb="FF0137A6"/>
      </right>
      <top style="medium">
        <color rgb="FF0137A6"/>
      </top>
      <bottom style="medium">
        <color theme="0"/>
      </bottom>
      <diagonal/>
    </border>
    <border>
      <left style="medium">
        <color rgb="FF0137A6"/>
      </left>
      <right/>
      <top/>
      <bottom/>
      <diagonal/>
    </border>
    <border>
      <left/>
      <right style="medium">
        <color rgb="FF0137A6"/>
      </right>
      <top/>
      <bottom/>
      <diagonal/>
    </border>
    <border>
      <left style="medium">
        <color rgb="FF0137A6"/>
      </left>
      <right/>
      <top/>
      <bottom style="medium">
        <color rgb="FF0137A6"/>
      </bottom>
      <diagonal/>
    </border>
    <border>
      <left/>
      <right/>
      <top/>
      <bottom style="medium">
        <color rgb="FF0137A6"/>
      </bottom>
      <diagonal/>
    </border>
    <border>
      <left/>
      <right style="medium">
        <color rgb="FF0137A6"/>
      </right>
      <top/>
      <bottom style="medium">
        <color rgb="FF0137A6"/>
      </bottom>
      <diagonal/>
    </border>
    <border>
      <left style="medium">
        <color rgb="FF0137A6"/>
      </left>
      <right/>
      <top style="medium">
        <color rgb="FF0137A6"/>
      </top>
      <bottom/>
      <diagonal/>
    </border>
    <border>
      <left/>
      <right/>
      <top style="medium">
        <color rgb="FF0137A6"/>
      </top>
      <bottom/>
      <diagonal/>
    </border>
    <border>
      <left/>
      <right style="medium">
        <color rgb="FF0137A6"/>
      </right>
      <top style="medium">
        <color rgb="FF0137A6"/>
      </top>
      <bottom/>
      <diagonal/>
    </border>
    <border>
      <left/>
      <right/>
      <top/>
      <bottom style="medium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137A6"/>
      </left>
      <right/>
      <top/>
      <bottom style="thin">
        <color rgb="FF0137A6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theme="0"/>
      </left>
      <right/>
      <top style="thin">
        <color rgb="FF0137A6"/>
      </top>
      <bottom style="double">
        <color rgb="FF0137A6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137A6"/>
      </left>
      <right/>
      <top/>
      <bottom/>
      <diagonal/>
    </border>
    <border>
      <left style="thin">
        <color rgb="FF0137A6"/>
      </left>
      <right/>
      <top style="thin">
        <color rgb="FF0137A6"/>
      </top>
      <bottom/>
      <diagonal/>
    </border>
    <border>
      <left/>
      <right style="thin">
        <color rgb="FF0137A6"/>
      </right>
      <top/>
      <bottom style="thin">
        <color rgb="FF0137A6"/>
      </bottom>
      <diagonal/>
    </border>
    <border>
      <left style="thin">
        <color rgb="FF0137A6"/>
      </left>
      <right style="thin">
        <color rgb="FF0137A6"/>
      </right>
      <top style="medium">
        <color rgb="FF0137A6"/>
      </top>
      <bottom style="medium">
        <color rgb="FF0137A6"/>
      </bottom>
      <diagonal/>
    </border>
    <border>
      <left/>
      <right/>
      <top/>
      <bottom style="medium">
        <color rgb="FF007B7B"/>
      </bottom>
      <diagonal/>
    </border>
    <border>
      <left/>
      <right style="thin">
        <color rgb="FF0137A6"/>
      </right>
      <top style="thin">
        <color rgb="FF0137A6"/>
      </top>
      <bottom style="medium">
        <color rgb="FF0137A6"/>
      </bottom>
      <diagonal/>
    </border>
    <border>
      <left style="thin">
        <color rgb="FF0137A6"/>
      </left>
      <right style="thin">
        <color rgb="FF0137A6"/>
      </right>
      <top style="thin">
        <color rgb="FF0137A6"/>
      </top>
      <bottom style="medium">
        <color rgb="FF0137A6"/>
      </bottom>
      <diagonal/>
    </border>
    <border>
      <left style="thin">
        <color rgb="FF0137A6"/>
      </left>
      <right/>
      <top style="thin">
        <color rgb="FF0137A6"/>
      </top>
      <bottom style="medium">
        <color rgb="FF0137A6"/>
      </bottom>
      <diagonal/>
    </border>
    <border>
      <left/>
      <right style="thin">
        <color rgb="FF0137A6"/>
      </right>
      <top style="medium">
        <color rgb="FF0137A6"/>
      </top>
      <bottom style="thin">
        <color rgb="FF0137A6"/>
      </bottom>
      <diagonal/>
    </border>
    <border>
      <left style="thin">
        <color rgb="FF0137A6"/>
      </left>
      <right style="thin">
        <color rgb="FF0137A6"/>
      </right>
      <top style="medium">
        <color rgb="FF0137A6"/>
      </top>
      <bottom style="thin">
        <color rgb="FF0137A6"/>
      </bottom>
      <diagonal/>
    </border>
    <border>
      <left style="thin">
        <color rgb="FF0137A6"/>
      </left>
      <right/>
      <top style="medium">
        <color rgb="FF0137A6"/>
      </top>
      <bottom style="thin">
        <color rgb="FF0137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137A6"/>
      </left>
      <right style="medium">
        <color rgb="FF0137A6"/>
      </right>
      <top/>
      <bottom style="medium">
        <color rgb="FF0137A6"/>
      </bottom>
      <diagonal/>
    </border>
    <border>
      <left style="medium">
        <color rgb="FF0137A6"/>
      </left>
      <right/>
      <top style="medium">
        <color rgb="FF0137A6"/>
      </top>
      <bottom style="medium">
        <color rgb="FF0137A6"/>
      </bottom>
      <diagonal/>
    </border>
    <border>
      <left/>
      <right style="medium">
        <color rgb="FF0137A6"/>
      </right>
      <top style="medium">
        <color rgb="FF0137A6"/>
      </top>
      <bottom style="medium">
        <color rgb="FF0137A6"/>
      </bottom>
      <diagonal/>
    </border>
  </borders>
  <cellStyleXfs count="31032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0" fontId="1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16" fillId="0" borderId="0"/>
    <xf numFmtId="0" fontId="20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9" fillId="0" borderId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0" fontId="4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4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7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0" fontId="1" fillId="0" borderId="0"/>
    <xf numFmtId="165" fontId="38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43" fillId="0" borderId="0" applyFont="0" applyFill="0" applyBorder="0" applyAlignment="0" applyProtection="0"/>
    <xf numFmtId="174" fontId="40" fillId="0" borderId="0"/>
    <xf numFmtId="165" fontId="43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2" fillId="0" borderId="0"/>
    <xf numFmtId="165" fontId="1" fillId="0" borderId="0" applyFont="0" applyFill="0" applyBorder="0" applyAlignment="0" applyProtection="0"/>
    <xf numFmtId="0" fontId="47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23" fillId="0" borderId="73" applyNumberFormat="0" applyFill="0" applyAlignment="0" applyProtection="0"/>
    <xf numFmtId="0" fontId="1" fillId="0" borderId="0"/>
    <xf numFmtId="0" fontId="42" fillId="0" borderId="0"/>
    <xf numFmtId="0" fontId="1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174" fontId="40" fillId="0" borderId="0"/>
    <xf numFmtId="0" fontId="46" fillId="0" borderId="0"/>
    <xf numFmtId="0" fontId="43" fillId="0" borderId="0"/>
    <xf numFmtId="0" fontId="1" fillId="0" borderId="0"/>
    <xf numFmtId="0" fontId="1" fillId="0" borderId="0"/>
    <xf numFmtId="0" fontId="42" fillId="0" borderId="0"/>
    <xf numFmtId="0" fontId="36" fillId="0" borderId="0"/>
    <xf numFmtId="0" fontId="3" fillId="0" borderId="0"/>
    <xf numFmtId="0" fontId="3" fillId="0" borderId="0"/>
    <xf numFmtId="0" fontId="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9" fontId="3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22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39" borderId="0" applyNumberFormat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9" fillId="18" borderId="66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7" fillId="31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0" borderId="70" applyNumberFormat="0" applyFont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7" fillId="26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0" fontId="1" fillId="0" borderId="0"/>
    <xf numFmtId="165" fontId="38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7" fillId="29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7" fillId="36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4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7" fillId="39" borderId="0" applyNumberFormat="0" applyBorder="0" applyAlignment="0" applyProtection="0"/>
    <xf numFmtId="165" fontId="1" fillId="0" borderId="0" applyFont="0" applyFill="0" applyBorder="0" applyAlignment="0" applyProtection="0"/>
    <xf numFmtId="0" fontId="50" fillId="0" borderId="71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5" fontId="4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0" borderId="0"/>
    <xf numFmtId="0" fontId="39" fillId="35" borderId="0" applyNumberFormat="0" applyBorder="0" applyAlignment="0" applyProtection="0"/>
    <xf numFmtId="0" fontId="27" fillId="17" borderId="66" applyNumberFormat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63" fillId="0" borderId="68" applyNumberFormat="0" applyFill="0" applyAlignment="0" applyProtection="0"/>
    <xf numFmtId="0" fontId="1" fillId="39" borderId="0" applyNumberFormat="0" applyBorder="0" applyAlignment="0" applyProtection="0"/>
    <xf numFmtId="165" fontId="1" fillId="0" borderId="0" applyFont="0" applyFill="0" applyBorder="0" applyAlignment="0" applyProtection="0"/>
    <xf numFmtId="0" fontId="37" fillId="43" borderId="0" applyNumberFormat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66" fillId="19" borderId="69" applyNumberFormat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6" fillId="0" borderId="65" applyNumberFormat="0" applyFill="0" applyAlignment="0" applyProtection="0"/>
    <xf numFmtId="0" fontId="37" fillId="44" borderId="0" applyNumberFormat="0" applyBorder="0" applyAlignment="0" applyProtection="0"/>
    <xf numFmtId="0" fontId="37" fillId="30" borderId="0" applyNumberFormat="0" applyBorder="0" applyAlignment="0" applyProtection="0"/>
    <xf numFmtId="165" fontId="1" fillId="0" borderId="0" applyFont="0" applyFill="0" applyBorder="0" applyAlignment="0" applyProtection="0"/>
    <xf numFmtId="0" fontId="39" fillId="27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4" fillId="0" borderId="63" applyNumberFormat="0" applyFill="0" applyAlignment="0" applyProtection="0"/>
    <xf numFmtId="165" fontId="1" fillId="0" borderId="0" applyFont="0" applyFill="0" applyBorder="0" applyAlignment="0" applyProtection="0"/>
    <xf numFmtId="0" fontId="37" fillId="22" borderId="0" applyNumberFormat="0" applyBorder="0" applyAlignment="0" applyProtection="0"/>
    <xf numFmtId="0" fontId="53" fillId="19" borderId="69" applyNumberFormat="0" applyAlignment="0" applyProtection="0"/>
    <xf numFmtId="0" fontId="11" fillId="0" borderId="0"/>
    <xf numFmtId="0" fontId="39" fillId="43" borderId="0" applyNumberFormat="0" applyBorder="0" applyAlignment="0" applyProtection="0"/>
    <xf numFmtId="0" fontId="49" fillId="0" borderId="0"/>
    <xf numFmtId="0" fontId="37" fillId="27" borderId="0" applyNumberFormat="0" applyBorder="0" applyAlignment="0" applyProtection="0"/>
    <xf numFmtId="165" fontId="1" fillId="0" borderId="0" applyFont="0" applyFill="0" applyBorder="0" applyAlignment="0" applyProtection="0"/>
    <xf numFmtId="165" fontId="43" fillId="0" borderId="0" applyFont="0" applyFill="0" applyBorder="0" applyAlignment="0" applyProtection="0"/>
    <xf numFmtId="0" fontId="3" fillId="0" borderId="0"/>
    <xf numFmtId="0" fontId="78" fillId="16" borderId="0" applyNumberFormat="0" applyBorder="0" applyAlignment="0" applyProtection="0"/>
    <xf numFmtId="0" fontId="37" fillId="26" borderId="0" applyNumberFormat="0" applyBorder="0" applyAlignment="0" applyProtection="0"/>
    <xf numFmtId="9" fontId="39" fillId="0" borderId="0" applyFont="0" applyFill="0" applyBorder="0" applyAlignment="0" applyProtection="0"/>
    <xf numFmtId="0" fontId="37" fillId="40" borderId="0" applyNumberFormat="0" applyBorder="0" applyAlignment="0" applyProtection="0"/>
    <xf numFmtId="0" fontId="1" fillId="31" borderId="0" applyNumberFormat="0" applyBorder="0" applyAlignment="0" applyProtection="0"/>
    <xf numFmtId="165" fontId="36" fillId="0" borderId="0" applyFont="0" applyFill="0" applyBorder="0" applyAlignment="0" applyProtection="0"/>
    <xf numFmtId="0" fontId="74" fillId="18" borderId="66" applyNumberFormat="0" applyAlignment="0" applyProtection="0"/>
    <xf numFmtId="0" fontId="23" fillId="0" borderId="65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8" fillId="18" borderId="67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38" borderId="0" applyNumberFormat="0" applyBorder="0" applyAlignment="0" applyProtection="0"/>
    <xf numFmtId="0" fontId="39" fillId="38" borderId="0" applyNumberFormat="0" applyBorder="0" applyAlignment="0" applyProtection="0"/>
    <xf numFmtId="0" fontId="37" fillId="20" borderId="70" applyNumberFormat="0" applyFont="0" applyAlignment="0" applyProtection="0"/>
    <xf numFmtId="0" fontId="39" fillId="0" borderId="0"/>
    <xf numFmtId="165" fontId="1" fillId="0" borderId="0" applyFont="0" applyFill="0" applyBorder="0" applyAlignment="0" applyProtection="0"/>
    <xf numFmtId="0" fontId="67" fillId="41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9" fillId="14" borderId="0" applyNumberFormat="0" applyBorder="0" applyAlignment="0" applyProtection="0"/>
    <xf numFmtId="0" fontId="22" fillId="0" borderId="64" applyNumberFormat="0" applyFill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7" fillId="34" borderId="0" applyNumberFormat="0" applyBorder="0" applyAlignment="0" applyProtection="0"/>
    <xf numFmtId="9" fontId="37" fillId="0" borderId="0" applyFont="0" applyFill="0" applyBorder="0" applyAlignment="0" applyProtection="0"/>
    <xf numFmtId="0" fontId="56" fillId="0" borderId="65" applyNumberFormat="0" applyFill="0" applyAlignment="0" applyProtection="0"/>
    <xf numFmtId="165" fontId="5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42" borderId="0" applyNumberFormat="0" applyBorder="0" applyAlignment="0" applyProtection="0"/>
    <xf numFmtId="165" fontId="1" fillId="0" borderId="0" applyFont="0" applyFill="0" applyBorder="0" applyAlignment="0" applyProtection="0"/>
    <xf numFmtId="0" fontId="39" fillId="34" borderId="0" applyNumberFormat="0" applyBorder="0" applyAlignment="0" applyProtection="0"/>
    <xf numFmtId="165" fontId="1" fillId="0" borderId="0" applyFont="0" applyFill="0" applyBorder="0" applyAlignment="0" applyProtection="0"/>
    <xf numFmtId="0" fontId="1" fillId="34" borderId="0" applyNumberFormat="0" applyBorder="0" applyAlignment="0" applyProtection="0"/>
    <xf numFmtId="165" fontId="1" fillId="0" borderId="0" applyFont="0" applyFill="0" applyBorder="0" applyAlignment="0" applyProtection="0"/>
    <xf numFmtId="0" fontId="60" fillId="17" borderId="66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9" fillId="26" borderId="0" applyNumberFormat="0" applyBorder="0" applyAlignment="0" applyProtection="0"/>
    <xf numFmtId="165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55" fillId="0" borderId="64" applyNumberFormat="0" applyFill="0" applyAlignment="0" applyProtection="0"/>
    <xf numFmtId="165" fontId="1" fillId="0" borderId="0" applyFont="0" applyFill="0" applyBorder="0" applyAlignment="0" applyProtection="0"/>
    <xf numFmtId="0" fontId="67" fillId="33" borderId="0" applyNumberFormat="0" applyBorder="0" applyAlignment="0" applyProtection="0"/>
    <xf numFmtId="0" fontId="35" fillId="25" borderId="0" applyNumberFormat="0" applyBorder="0" applyAlignment="0" applyProtection="0"/>
    <xf numFmtId="0" fontId="70" fillId="15" borderId="0" applyNumberFormat="0" applyBorder="0" applyAlignment="0" applyProtection="0"/>
    <xf numFmtId="0" fontId="55" fillId="0" borderId="64" applyNumberFormat="0" applyFill="0" applyAlignment="0" applyProtection="0"/>
    <xf numFmtId="0" fontId="37" fillId="0" borderId="0"/>
    <xf numFmtId="0" fontId="37" fillId="27" borderId="0" applyNumberFormat="0" applyBorder="0" applyAlignment="0" applyProtection="0"/>
    <xf numFmtId="0" fontId="39" fillId="32" borderId="0" applyNumberFormat="0" applyBorder="0" applyAlignment="0" applyProtection="0"/>
    <xf numFmtId="0" fontId="39" fillId="0" borderId="0"/>
    <xf numFmtId="165" fontId="1" fillId="0" borderId="0" applyFont="0" applyFill="0" applyBorder="0" applyAlignment="0" applyProtection="0"/>
    <xf numFmtId="0" fontId="67" fillId="37" borderId="0" applyNumberFormat="0" applyBorder="0" applyAlignment="0" applyProtection="0"/>
    <xf numFmtId="0" fontId="77" fillId="0" borderId="0" applyNumberFormat="0" applyFill="0" applyBorder="0" applyAlignment="0" applyProtection="0"/>
    <xf numFmtId="0" fontId="54" fillId="0" borderId="63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5" fillId="44" borderId="0" applyNumberFormat="0" applyBorder="0" applyAlignment="0" applyProtection="0"/>
    <xf numFmtId="0" fontId="35" fillId="33" borderId="0" applyNumberFormat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7" fillId="22" borderId="0" applyNumberFormat="0" applyBorder="0" applyAlignment="0" applyProtection="0"/>
    <xf numFmtId="165" fontId="36" fillId="0" borderId="0" applyFont="0" applyFill="0" applyBorder="0" applyAlignment="0" applyProtection="0"/>
    <xf numFmtId="0" fontId="35" fillId="40" borderId="0" applyNumberFormat="0" applyBorder="0" applyAlignment="0" applyProtection="0"/>
    <xf numFmtId="0" fontId="33" fillId="0" borderId="0" applyNumberFormat="0" applyFill="0" applyBorder="0" applyAlignment="0" applyProtection="0"/>
    <xf numFmtId="165" fontId="36" fillId="0" borderId="0" applyFont="0" applyFill="0" applyBorder="0" applyAlignment="0" applyProtection="0"/>
    <xf numFmtId="165" fontId="38" fillId="0" borderId="0" applyFont="0" applyFill="0" applyBorder="0" applyAlignment="0" applyProtection="0"/>
    <xf numFmtId="0" fontId="39" fillId="44" borderId="0" applyNumberFormat="0" applyBorder="0" applyAlignment="0" applyProtection="0"/>
    <xf numFmtId="0" fontId="37" fillId="0" borderId="0"/>
    <xf numFmtId="165" fontId="1" fillId="0" borderId="0" applyFont="0" applyFill="0" applyBorder="0" applyAlignment="0" applyProtection="0"/>
    <xf numFmtId="0" fontId="65" fillId="0" borderId="71" applyNumberFormat="0" applyFill="0" applyAlignment="0" applyProtection="0"/>
    <xf numFmtId="9" fontId="51" fillId="0" borderId="0" applyFont="0" applyFill="0" applyBorder="0" applyAlignment="0" applyProtection="0"/>
    <xf numFmtId="0" fontId="35" fillId="29" borderId="0" applyNumberFormat="0" applyBorder="0" applyAlignment="0" applyProtection="0"/>
    <xf numFmtId="165" fontId="36" fillId="0" borderId="0" applyFont="0" applyFill="0" applyBorder="0" applyAlignment="0" applyProtection="0"/>
    <xf numFmtId="165" fontId="51" fillId="0" borderId="0" applyFont="0" applyFill="0" applyBorder="0" applyAlignment="0" applyProtection="0"/>
    <xf numFmtId="0" fontId="25" fillId="15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9" fillId="0" borderId="0"/>
    <xf numFmtId="0" fontId="39" fillId="31" borderId="0" applyNumberFormat="0" applyBorder="0" applyAlignment="0" applyProtection="0"/>
    <xf numFmtId="0" fontId="58" fillId="15" borderId="0" applyNumberFormat="0" applyBorder="0" applyAlignment="0" applyProtection="0"/>
    <xf numFmtId="165" fontId="1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1" fillId="23" borderId="0" applyNumberFormat="0" applyBorder="0" applyAlignment="0" applyProtection="0"/>
    <xf numFmtId="165" fontId="3" fillId="0" borderId="0" applyFont="0" applyFill="0" applyBorder="0" applyAlignment="0" applyProtection="0"/>
    <xf numFmtId="0" fontId="37" fillId="0" borderId="0"/>
    <xf numFmtId="0" fontId="52" fillId="25" borderId="0" applyNumberFormat="0" applyBorder="0" applyAlignment="0" applyProtection="0"/>
    <xf numFmtId="0" fontId="73" fillId="18" borderId="67" applyNumberFormat="0" applyAlignment="0" applyProtection="0"/>
    <xf numFmtId="0" fontId="39" fillId="36" borderId="0" applyNumberFormat="0" applyBorder="0" applyAlignment="0" applyProtection="0"/>
    <xf numFmtId="165" fontId="1" fillId="0" borderId="0" applyFont="0" applyFill="0" applyBorder="0" applyAlignment="0" applyProtection="0"/>
    <xf numFmtId="0" fontId="72" fillId="17" borderId="66" applyNumberFormat="0" applyAlignment="0" applyProtection="0"/>
    <xf numFmtId="0" fontId="36" fillId="0" borderId="0"/>
    <xf numFmtId="0" fontId="37" fillId="35" borderId="0" applyNumberFormat="0" applyBorder="0" applyAlignment="0" applyProtection="0"/>
    <xf numFmtId="0" fontId="52" fillId="21" borderId="0" applyNumberFormat="0" applyBorder="0" applyAlignment="0" applyProtection="0"/>
    <xf numFmtId="0" fontId="1" fillId="26" borderId="0" applyNumberFormat="0" applyBorder="0" applyAlignment="0" applyProtection="0"/>
    <xf numFmtId="0" fontId="37" fillId="35" borderId="0" applyNumberFormat="0" applyBorder="0" applyAlignment="0" applyProtection="0"/>
    <xf numFmtId="165" fontId="1" fillId="0" borderId="0" applyFont="0" applyFill="0" applyBorder="0" applyAlignment="0" applyProtection="0"/>
    <xf numFmtId="0" fontId="37" fillId="24" borderId="0" applyNumberFormat="0" applyBorder="0" applyAlignment="0" applyProtection="0"/>
    <xf numFmtId="0" fontId="39" fillId="28" borderId="0" applyNumberFormat="0" applyBorder="0" applyAlignment="0" applyProtection="0"/>
    <xf numFmtId="0" fontId="37" fillId="28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7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20" borderId="70" applyNumberFormat="0" applyFont="0" applyAlignment="0" applyProtection="0"/>
    <xf numFmtId="165" fontId="1" fillId="0" borderId="0" applyFont="0" applyFill="0" applyBorder="0" applyAlignment="0" applyProtection="0"/>
    <xf numFmtId="0" fontId="37" fillId="32" borderId="0" applyNumberFormat="0" applyBorder="0" applyAlignment="0" applyProtection="0"/>
    <xf numFmtId="0" fontId="37" fillId="42" borderId="0" applyNumberFormat="0" applyBorder="0" applyAlignment="0" applyProtection="0"/>
    <xf numFmtId="0" fontId="39" fillId="30" borderId="0" applyNumberFormat="0" applyBorder="0" applyAlignment="0" applyProtection="0"/>
    <xf numFmtId="165" fontId="36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9" fillId="42" borderId="0" applyNumberFormat="0" applyBorder="0" applyAlignment="0" applyProtection="0"/>
    <xf numFmtId="0" fontId="34" fillId="0" borderId="71" applyNumberFormat="0" applyFill="0" applyAlignment="0" applyProtection="0"/>
    <xf numFmtId="165" fontId="1" fillId="0" borderId="0" applyFont="0" applyFill="0" applyBorder="0" applyAlignment="0" applyProtection="0"/>
    <xf numFmtId="0" fontId="62" fillId="18" borderId="66" applyNumberFormat="0" applyAlignment="0" applyProtection="0"/>
    <xf numFmtId="0" fontId="11" fillId="0" borderId="0"/>
    <xf numFmtId="0" fontId="39" fillId="0" borderId="0"/>
    <xf numFmtId="0" fontId="35" fillId="21" borderId="0" applyNumberFormat="0" applyBorder="0" applyAlignment="0" applyProtection="0"/>
    <xf numFmtId="0" fontId="59" fillId="16" borderId="0" applyNumberFormat="0" applyBorder="0" applyAlignment="0" applyProtection="0"/>
    <xf numFmtId="165" fontId="1" fillId="0" borderId="0" applyFont="0" applyFill="0" applyBorder="0" applyAlignment="0" applyProtection="0"/>
    <xf numFmtId="165" fontId="37" fillId="0" borderId="0" applyFont="0" applyFill="0" applyBorder="0" applyAlignment="0" applyProtection="0"/>
    <xf numFmtId="0" fontId="21" fillId="0" borderId="63" applyNumberFormat="0" applyFill="0" applyAlignment="0" applyProtection="0"/>
    <xf numFmtId="165" fontId="1" fillId="0" borderId="0" applyFont="0" applyFill="0" applyBorder="0" applyAlignment="0" applyProtection="0"/>
    <xf numFmtId="0" fontId="37" fillId="24" borderId="0" applyNumberFormat="0" applyBorder="0" applyAlignment="0" applyProtection="0"/>
    <xf numFmtId="165" fontId="1" fillId="0" borderId="0" applyFont="0" applyFill="0" applyBorder="0" applyAlignment="0" applyProtection="0"/>
    <xf numFmtId="0" fontId="35" fillId="41" borderId="0" applyNumberFormat="0" applyBorder="0" applyAlignment="0" applyProtection="0"/>
    <xf numFmtId="165" fontId="1" fillId="0" borderId="0" applyFont="0" applyFill="0" applyBorder="0" applyAlignment="0" applyProtection="0"/>
    <xf numFmtId="0" fontId="35" fillId="36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30" borderId="0" applyNumberFormat="0" applyBorder="0" applyAlignment="0" applyProtection="0"/>
    <xf numFmtId="165" fontId="1" fillId="0" borderId="0" applyFont="0" applyFill="0" applyBorder="0" applyAlignment="0" applyProtection="0"/>
    <xf numFmtId="0" fontId="37" fillId="38" borderId="0" applyNumberFormat="0" applyBorder="0" applyAlignment="0" applyProtection="0"/>
    <xf numFmtId="0" fontId="39" fillId="0" borderId="0"/>
    <xf numFmtId="165" fontId="1" fillId="0" borderId="0" applyFont="0" applyFill="0" applyBorder="0" applyAlignment="0" applyProtection="0"/>
    <xf numFmtId="0" fontId="37" fillId="32" borderId="0" applyNumberFormat="0" applyBorder="0" applyAlignment="0" applyProtection="0"/>
    <xf numFmtId="165" fontId="1" fillId="0" borderId="0" applyFont="0" applyFill="0" applyBorder="0" applyAlignment="0" applyProtection="0"/>
    <xf numFmtId="0" fontId="75" fillId="0" borderId="68" applyNumberFormat="0" applyFill="0" applyAlignment="0" applyProtection="0"/>
    <xf numFmtId="0" fontId="39" fillId="20" borderId="70" applyNumberFormat="0" applyFont="0" applyAlignment="0" applyProtection="0"/>
    <xf numFmtId="165" fontId="1" fillId="0" borderId="0" applyFont="0" applyFill="0" applyBorder="0" applyAlignment="0" applyProtection="0"/>
    <xf numFmtId="0" fontId="37" fillId="23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7" fillId="31" borderId="0" applyNumberFormat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52" fillId="37" borderId="0" applyNumberFormat="0" applyBorder="0" applyAlignment="0" applyProtection="0"/>
    <xf numFmtId="0" fontId="31" fillId="19" borderId="69" applyNumberFormat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7" fillId="23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2" fillId="41" borderId="0" applyNumberFormat="0" applyBorder="0" applyAlignment="0" applyProtection="0"/>
    <xf numFmtId="0" fontId="52" fillId="29" borderId="0" applyNumberFormat="0" applyBorder="0" applyAlignment="0" applyProtection="0"/>
    <xf numFmtId="0" fontId="11" fillId="0" borderId="0"/>
    <xf numFmtId="0" fontId="24" fillId="14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43" borderId="0" applyNumberFormat="0" applyBorder="0" applyAlignment="0" applyProtection="0"/>
    <xf numFmtId="0" fontId="56" fillId="0" borderId="0" applyNumberFormat="0" applyFill="0" applyBorder="0" applyAlignment="0" applyProtection="0"/>
    <xf numFmtId="165" fontId="68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1" fillId="16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5" fillId="37" borderId="0" applyNumberFormat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9" fillId="23" borderId="0" applyNumberFormat="0" applyBorder="0" applyAlignment="0" applyProtection="0"/>
    <xf numFmtId="165" fontId="37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37" fillId="30" borderId="0" applyNumberFormat="0" applyBorder="0" applyAlignment="0" applyProtection="0"/>
    <xf numFmtId="0" fontId="57" fillId="14" borderId="0" applyNumberFormat="0" applyBorder="0" applyAlignment="0" applyProtection="0"/>
    <xf numFmtId="165" fontId="1" fillId="0" borderId="0" applyFont="0" applyFill="0" applyBorder="0" applyAlignment="0" applyProtection="0"/>
    <xf numFmtId="0" fontId="35" fillId="32" borderId="0" applyNumberFormat="0" applyBorder="0" applyAlignment="0" applyProtection="0"/>
    <xf numFmtId="0" fontId="30" fillId="0" borderId="68" applyNumberFormat="0" applyFill="0" applyAlignment="0" applyProtection="0"/>
    <xf numFmtId="0" fontId="35" fillId="24" borderId="0" applyNumberFormat="0" applyBorder="0" applyAlignment="0" applyProtection="0"/>
    <xf numFmtId="0" fontId="67" fillId="25" borderId="0" applyNumberFormat="0" applyBorder="0" applyAlignment="0" applyProtection="0"/>
    <xf numFmtId="165" fontId="1" fillId="0" borderId="0" applyFont="0" applyFill="0" applyBorder="0" applyAlignment="0" applyProtection="0"/>
    <xf numFmtId="0" fontId="35" fillId="28" borderId="0" applyNumberFormat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67" fillId="21" borderId="0" applyNumberFormat="0" applyBorder="0" applyAlignment="0" applyProtection="0"/>
    <xf numFmtId="0" fontId="37" fillId="34" borderId="0" applyNumberFormat="0" applyBorder="0" applyAlignment="0" applyProtection="0"/>
    <xf numFmtId="0" fontId="11" fillId="0" borderId="0"/>
    <xf numFmtId="0" fontId="39" fillId="40" borderId="0" applyNumberFormat="0" applyBorder="0" applyAlignment="0" applyProtection="0"/>
    <xf numFmtId="165" fontId="1" fillId="0" borderId="0" applyFont="0" applyFill="0" applyBorder="0" applyAlignment="0" applyProtection="0"/>
    <xf numFmtId="0" fontId="1" fillId="27" borderId="0" applyNumberFormat="0" applyBorder="0" applyAlignment="0" applyProtection="0"/>
    <xf numFmtId="0" fontId="39" fillId="22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61" fillId="18" borderId="67" applyNumberFormat="0" applyAlignment="0" applyProtection="0"/>
    <xf numFmtId="0" fontId="11" fillId="0" borderId="0"/>
    <xf numFmtId="0" fontId="52" fillId="33" borderId="0" applyNumberFormat="0" applyBorder="0" applyAlignment="0" applyProtection="0"/>
    <xf numFmtId="165" fontId="1" fillId="0" borderId="0" applyFont="0" applyFill="0" applyBorder="0" applyAlignment="0" applyProtection="0"/>
    <xf numFmtId="0" fontId="37" fillId="28" borderId="0" applyNumberFormat="0" applyBorder="0" applyAlignment="0" applyProtection="0"/>
    <xf numFmtId="165" fontId="1" fillId="0" borderId="0" applyFont="0" applyFill="0" applyBorder="0" applyAlignment="0" applyProtection="0"/>
    <xf numFmtId="0" fontId="39" fillId="24" borderId="0" applyNumberFormat="0" applyBorder="0" applyAlignment="0" applyProtection="0"/>
    <xf numFmtId="0" fontId="64" fillId="0" borderId="0" applyNumberForma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7" fillId="36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165" fontId="39" fillId="0" borderId="0" applyFont="0" applyFill="0" applyBorder="0" applyAlignment="0" applyProtection="0"/>
    <xf numFmtId="0" fontId="37" fillId="0" borderId="0"/>
    <xf numFmtId="165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68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7" fillId="20" borderId="70" applyNumberFormat="0" applyFont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80" fillId="0" borderId="0"/>
    <xf numFmtId="165" fontId="80" fillId="0" borderId="0" applyFont="0" applyFill="0" applyBorder="0" applyAlignment="0" applyProtection="0"/>
    <xf numFmtId="0" fontId="36" fillId="0" borderId="0"/>
    <xf numFmtId="165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0" fontId="81" fillId="0" borderId="0"/>
    <xf numFmtId="0" fontId="1" fillId="0" borderId="0"/>
    <xf numFmtId="0" fontId="16" fillId="0" borderId="0"/>
    <xf numFmtId="165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83" fontId="36" fillId="0" borderId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36" fillId="0" borderId="0" applyProtection="0">
      <protection locked="0"/>
    </xf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0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5" fillId="47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51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9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4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3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5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7" fillId="58" borderId="0" applyNumberFormat="0" applyBorder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77" fontId="82" fillId="0" borderId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76" fontId="83" fillId="0" borderId="76" applyBorder="0"/>
    <xf numFmtId="179" fontId="83" fillId="0" borderId="76" applyBorder="0"/>
    <xf numFmtId="179" fontId="83" fillId="0" borderId="76" applyBorder="0"/>
    <xf numFmtId="179" fontId="83" fillId="0" borderId="76" applyBorder="0"/>
    <xf numFmtId="179" fontId="83" fillId="0" borderId="76" applyBorder="0"/>
    <xf numFmtId="179" fontId="83" fillId="0" borderId="76" applyBorder="0"/>
    <xf numFmtId="183" fontId="36" fillId="0" borderId="0">
      <protection locked="0"/>
    </xf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1" fillId="49" borderId="0" applyNumberFormat="0" applyBorder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2" fillId="0" borderId="77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3" fillId="0" borderId="78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79" applyNumberFormat="0" applyFill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6" fillId="0" borderId="80" applyNumberFormat="0" applyFill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83" fontId="97" fillId="50" borderId="0" applyNumberFormat="0" applyBorder="0" applyAlignment="0" applyProtection="0"/>
    <xf numFmtId="174" fontId="84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1" fillId="0" borderId="0"/>
    <xf numFmtId="9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183" fontId="1" fillId="0" borderId="0"/>
    <xf numFmtId="181" fontId="36" fillId="0" borderId="0" applyFont="0" applyFill="0" applyBorder="0" applyAlignment="0" applyProtection="0"/>
    <xf numFmtId="183" fontId="81" fillId="0" borderId="0"/>
    <xf numFmtId="183" fontId="1" fillId="0" borderId="0"/>
    <xf numFmtId="183" fontId="85" fillId="61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85" fillId="61" borderId="0" applyNumberFormat="0" applyBorder="0" applyAlignment="0" applyProtection="0"/>
    <xf numFmtId="183" fontId="85" fillId="61" borderId="0" applyNumberFormat="0" applyBorder="0" applyAlignment="0" applyProtection="0"/>
    <xf numFmtId="183" fontId="85" fillId="61" borderId="0" applyNumberFormat="0" applyBorder="0" applyAlignment="0" applyProtection="0"/>
    <xf numFmtId="183" fontId="111" fillId="22" borderId="0" applyNumberFormat="0" applyBorder="0" applyAlignment="0" applyProtection="0"/>
    <xf numFmtId="183" fontId="85" fillId="61" borderId="0" applyNumberFormat="0" applyBorder="0" applyAlignment="0" applyProtection="0"/>
    <xf numFmtId="183" fontId="85" fillId="61" borderId="0" applyNumberFormat="0" applyBorder="0" applyAlignment="0" applyProtection="0"/>
    <xf numFmtId="183" fontId="85" fillId="61" borderId="0" applyNumberFormat="0" applyBorder="0" applyAlignment="0" applyProtection="0"/>
    <xf numFmtId="183" fontId="85" fillId="61" borderId="0" applyNumberFormat="0" applyBorder="0" applyAlignment="0" applyProtection="0"/>
    <xf numFmtId="183" fontId="85" fillId="61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85" fillId="61" borderId="0" applyNumberFormat="0" applyBorder="0" applyAlignment="0" applyProtection="0"/>
    <xf numFmtId="183" fontId="111" fillId="22" borderId="0" applyNumberFormat="0" applyBorder="0" applyAlignment="0" applyProtection="0"/>
    <xf numFmtId="183" fontId="85" fillId="61" borderId="0" applyNumberFormat="0" applyBorder="0" applyAlignment="0" applyProtection="0"/>
    <xf numFmtId="183" fontId="111" fillId="22" borderId="0" applyNumberFormat="0" applyBorder="0" applyAlignment="0" applyProtection="0"/>
    <xf numFmtId="183" fontId="85" fillId="61" borderId="0" applyNumberFormat="0" applyBorder="0" applyAlignment="0" applyProtection="0"/>
    <xf numFmtId="183" fontId="111" fillId="22" borderId="0" applyNumberFormat="0" applyBorder="0" applyAlignment="0" applyProtection="0"/>
    <xf numFmtId="183" fontId="111" fillId="48" borderId="0" applyNumberFormat="0" applyBorder="0" applyAlignment="0" applyProtection="0"/>
    <xf numFmtId="183" fontId="85" fillId="61" borderId="0" applyNumberFormat="0" applyBorder="0" applyAlignment="0" applyProtection="0"/>
    <xf numFmtId="183" fontId="111" fillId="22" borderId="0" applyNumberFormat="0" applyBorder="0" applyAlignment="0" applyProtection="0"/>
    <xf numFmtId="183" fontId="111" fillId="48" borderId="0" applyNumberFormat="0" applyBorder="0" applyAlignment="0" applyProtection="0"/>
    <xf numFmtId="183" fontId="111" fillId="22" borderId="0" applyNumberFormat="0" applyBorder="0" applyAlignment="0" applyProtection="0"/>
    <xf numFmtId="183" fontId="111" fillId="22" borderId="0" applyNumberFormat="0" applyBorder="0" applyAlignment="0" applyProtection="0"/>
    <xf numFmtId="183" fontId="85" fillId="51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111" fillId="26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85" fillId="51" borderId="0" applyNumberFormat="0" applyBorder="0" applyAlignment="0" applyProtection="0"/>
    <xf numFmtId="183" fontId="111" fillId="26" borderId="0" applyNumberFormat="0" applyBorder="0" applyAlignment="0" applyProtection="0"/>
    <xf numFmtId="183" fontId="85" fillId="51" borderId="0" applyNumberFormat="0" applyBorder="0" applyAlignment="0" applyProtection="0"/>
    <xf numFmtId="183" fontId="111" fillId="26" borderId="0" applyNumberFormat="0" applyBorder="0" applyAlignment="0" applyProtection="0"/>
    <xf numFmtId="183" fontId="85" fillId="51" borderId="0" applyNumberFormat="0" applyBorder="0" applyAlignment="0" applyProtection="0"/>
    <xf numFmtId="183" fontId="111" fillId="26" borderId="0" applyNumberFormat="0" applyBorder="0" applyAlignment="0" applyProtection="0"/>
    <xf numFmtId="183" fontId="111" fillId="46" borderId="0" applyNumberFormat="0" applyBorder="0" applyAlignment="0" applyProtection="0"/>
    <xf numFmtId="183" fontId="85" fillId="51" borderId="0" applyNumberFormat="0" applyBorder="0" applyAlignment="0" applyProtection="0"/>
    <xf numFmtId="183" fontId="111" fillId="26" borderId="0" applyNumberFormat="0" applyBorder="0" applyAlignment="0" applyProtection="0"/>
    <xf numFmtId="183" fontId="111" fillId="46" borderId="0" applyNumberFormat="0" applyBorder="0" applyAlignment="0" applyProtection="0"/>
    <xf numFmtId="183" fontId="111" fillId="26" borderId="0" applyNumberFormat="0" applyBorder="0" applyAlignment="0" applyProtection="0"/>
    <xf numFmtId="183" fontId="111" fillId="26" borderId="0" applyNumberFormat="0" applyBorder="0" applyAlignment="0" applyProtection="0"/>
    <xf numFmtId="183" fontId="85" fillId="62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85" fillId="62" borderId="0" applyNumberFormat="0" applyBorder="0" applyAlignment="0" applyProtection="0"/>
    <xf numFmtId="183" fontId="85" fillId="62" borderId="0" applyNumberFormat="0" applyBorder="0" applyAlignment="0" applyProtection="0"/>
    <xf numFmtId="183" fontId="85" fillId="62" borderId="0" applyNumberFormat="0" applyBorder="0" applyAlignment="0" applyProtection="0"/>
    <xf numFmtId="183" fontId="111" fillId="30" borderId="0" applyNumberFormat="0" applyBorder="0" applyAlignment="0" applyProtection="0"/>
    <xf numFmtId="183" fontId="85" fillId="62" borderId="0" applyNumberFormat="0" applyBorder="0" applyAlignment="0" applyProtection="0"/>
    <xf numFmtId="183" fontId="85" fillId="62" borderId="0" applyNumberFormat="0" applyBorder="0" applyAlignment="0" applyProtection="0"/>
    <xf numFmtId="183" fontId="85" fillId="62" borderId="0" applyNumberFormat="0" applyBorder="0" applyAlignment="0" applyProtection="0"/>
    <xf numFmtId="183" fontId="85" fillId="62" borderId="0" applyNumberFormat="0" applyBorder="0" applyAlignment="0" applyProtection="0"/>
    <xf numFmtId="183" fontId="85" fillId="62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85" fillId="62" borderId="0" applyNumberFormat="0" applyBorder="0" applyAlignment="0" applyProtection="0"/>
    <xf numFmtId="183" fontId="111" fillId="30" borderId="0" applyNumberFormat="0" applyBorder="0" applyAlignment="0" applyProtection="0"/>
    <xf numFmtId="183" fontId="85" fillId="62" borderId="0" applyNumberFormat="0" applyBorder="0" applyAlignment="0" applyProtection="0"/>
    <xf numFmtId="183" fontId="111" fillId="30" borderId="0" applyNumberFormat="0" applyBorder="0" applyAlignment="0" applyProtection="0"/>
    <xf numFmtId="183" fontId="85" fillId="62" borderId="0" applyNumberFormat="0" applyBorder="0" applyAlignment="0" applyProtection="0"/>
    <xf numFmtId="183" fontId="111" fillId="30" borderId="0" applyNumberFormat="0" applyBorder="0" applyAlignment="0" applyProtection="0"/>
    <xf numFmtId="183" fontId="111" fillId="47" borderId="0" applyNumberFormat="0" applyBorder="0" applyAlignment="0" applyProtection="0"/>
    <xf numFmtId="183" fontId="85" fillId="62" borderId="0" applyNumberFormat="0" applyBorder="0" applyAlignment="0" applyProtection="0"/>
    <xf numFmtId="183" fontId="111" fillId="30" borderId="0" applyNumberFormat="0" applyBorder="0" applyAlignment="0" applyProtection="0"/>
    <xf numFmtId="183" fontId="111" fillId="47" borderId="0" applyNumberFormat="0" applyBorder="0" applyAlignment="0" applyProtection="0"/>
    <xf numFmtId="183" fontId="111" fillId="30" borderId="0" applyNumberFormat="0" applyBorder="0" applyAlignment="0" applyProtection="0"/>
    <xf numFmtId="183" fontId="111" fillId="30" borderId="0" applyNumberFormat="0" applyBorder="0" applyAlignment="0" applyProtection="0"/>
    <xf numFmtId="183" fontId="85" fillId="58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111" fillId="34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85" fillId="58" borderId="0" applyNumberFormat="0" applyBorder="0" applyAlignment="0" applyProtection="0"/>
    <xf numFmtId="183" fontId="111" fillId="34" borderId="0" applyNumberFormat="0" applyBorder="0" applyAlignment="0" applyProtection="0"/>
    <xf numFmtId="183" fontId="85" fillId="58" borderId="0" applyNumberFormat="0" applyBorder="0" applyAlignment="0" applyProtection="0"/>
    <xf numFmtId="183" fontId="111" fillId="34" borderId="0" applyNumberFormat="0" applyBorder="0" applyAlignment="0" applyProtection="0"/>
    <xf numFmtId="183" fontId="85" fillId="58" borderId="0" applyNumberFormat="0" applyBorder="0" applyAlignment="0" applyProtection="0"/>
    <xf numFmtId="183" fontId="111" fillId="34" borderId="0" applyNumberFormat="0" applyBorder="0" applyAlignment="0" applyProtection="0"/>
    <xf numFmtId="183" fontId="111" fillId="48" borderId="0" applyNumberFormat="0" applyBorder="0" applyAlignment="0" applyProtection="0"/>
    <xf numFmtId="183" fontId="85" fillId="58" borderId="0" applyNumberFormat="0" applyBorder="0" applyAlignment="0" applyProtection="0"/>
    <xf numFmtId="183" fontId="111" fillId="34" borderId="0" applyNumberFormat="0" applyBorder="0" applyAlignment="0" applyProtection="0"/>
    <xf numFmtId="183" fontId="111" fillId="48" borderId="0" applyNumberFormat="0" applyBorder="0" applyAlignment="0" applyProtection="0"/>
    <xf numFmtId="183" fontId="111" fillId="34" borderId="0" applyNumberFormat="0" applyBorder="0" applyAlignment="0" applyProtection="0"/>
    <xf numFmtId="183" fontId="111" fillId="34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85" fillId="49" borderId="0" applyNumberFormat="0" applyBorder="0" applyAlignment="0" applyProtection="0"/>
    <xf numFmtId="183" fontId="111" fillId="38" borderId="0" applyNumberFormat="0" applyBorder="0" applyAlignment="0" applyProtection="0"/>
    <xf numFmtId="183" fontId="85" fillId="49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85" fillId="49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111" fillId="38" borderId="0" applyNumberFormat="0" applyBorder="0" applyAlignment="0" applyProtection="0"/>
    <xf numFmtId="183" fontId="85" fillId="63" borderId="0" applyNumberFormat="0" applyBorder="0" applyAlignment="0" applyProtection="0"/>
    <xf numFmtId="183" fontId="111" fillId="42" borderId="0" applyNumberFormat="0" applyBorder="0" applyAlignment="0" applyProtection="0"/>
    <xf numFmtId="183" fontId="111" fillId="47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111" fillId="42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111" fillId="42" borderId="0" applyNumberFormat="0" applyBorder="0" applyAlignment="0" applyProtection="0"/>
    <xf numFmtId="183" fontId="85" fillId="63" borderId="0" applyNumberFormat="0" applyBorder="0" applyAlignment="0" applyProtection="0"/>
    <xf numFmtId="183" fontId="111" fillId="42" borderId="0" applyNumberFormat="0" applyBorder="0" applyAlignment="0" applyProtection="0"/>
    <xf numFmtId="183" fontId="85" fillId="63" borderId="0" applyNumberFormat="0" applyBorder="0" applyAlignment="0" applyProtection="0"/>
    <xf numFmtId="183" fontId="111" fillId="42" borderId="0" applyNumberFormat="0" applyBorder="0" applyAlignment="0" applyProtection="0"/>
    <xf numFmtId="183" fontId="85" fillId="63" borderId="0" applyNumberFormat="0" applyBorder="0" applyAlignment="0" applyProtection="0"/>
    <xf numFmtId="183" fontId="111" fillId="42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111" fillId="42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111" fillId="42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111" fillId="42" borderId="0" applyNumberFormat="0" applyBorder="0" applyAlignment="0" applyProtection="0"/>
    <xf numFmtId="183" fontId="111" fillId="47" borderId="0" applyNumberFormat="0" applyBorder="0" applyAlignment="0" applyProtection="0"/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85" fillId="45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111" fillId="23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85" fillId="45" borderId="0" applyNumberFormat="0" applyBorder="0" applyAlignment="0" applyProtection="0"/>
    <xf numFmtId="183" fontId="111" fillId="23" borderId="0" applyNumberFormat="0" applyBorder="0" applyAlignment="0" applyProtection="0"/>
    <xf numFmtId="183" fontId="85" fillId="45" borderId="0" applyNumberFormat="0" applyBorder="0" applyAlignment="0" applyProtection="0"/>
    <xf numFmtId="183" fontId="111" fillId="23" borderId="0" applyNumberFormat="0" applyBorder="0" applyAlignment="0" applyProtection="0"/>
    <xf numFmtId="183" fontId="85" fillId="45" borderId="0" applyNumberFormat="0" applyBorder="0" applyAlignment="0" applyProtection="0"/>
    <xf numFmtId="183" fontId="111" fillId="23" borderId="0" applyNumberFormat="0" applyBorder="0" applyAlignment="0" applyProtection="0"/>
    <xf numFmtId="183" fontId="111" fillId="63" borderId="0" applyNumberFormat="0" applyBorder="0" applyAlignment="0" applyProtection="0"/>
    <xf numFmtId="183" fontId="85" fillId="45" borderId="0" applyNumberFormat="0" applyBorder="0" applyAlignment="0" applyProtection="0"/>
    <xf numFmtId="183" fontId="111" fillId="23" borderId="0" applyNumberFormat="0" applyBorder="0" applyAlignment="0" applyProtection="0"/>
    <xf numFmtId="183" fontId="111" fillId="6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3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65" fontId="1" fillId="0" borderId="0" applyFont="0" applyFill="0" applyBorder="0" applyAlignment="0" applyProtection="0"/>
    <xf numFmtId="183" fontId="1" fillId="0" borderId="0"/>
    <xf numFmtId="174" fontId="98" fillId="0" borderId="0"/>
    <xf numFmtId="183" fontId="111" fillId="27" borderId="0" applyNumberFormat="0" applyBorder="0" applyAlignment="0" applyProtection="0"/>
    <xf numFmtId="183" fontId="85" fillId="46" borderId="0" applyNumberFormat="0" applyBorder="0" applyAlignment="0" applyProtection="0"/>
    <xf numFmtId="174" fontId="98" fillId="0" borderId="0"/>
    <xf numFmtId="183" fontId="126" fillId="0" borderId="0" applyNumberFormat="0" applyFill="0" applyBorder="0" applyAlignment="0" applyProtection="0">
      <alignment vertical="top"/>
      <protection locked="0"/>
    </xf>
    <xf numFmtId="165" fontId="36" fillId="0" borderId="0" applyFont="0" applyFill="0" applyBorder="0" applyAlignment="0" applyProtection="0"/>
    <xf numFmtId="183" fontId="85" fillId="46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98" fillId="0" borderId="0"/>
    <xf numFmtId="183" fontId="111" fillId="27" borderId="0" applyNumberFormat="0" applyBorder="0" applyAlignment="0" applyProtection="0"/>
    <xf numFmtId="183" fontId="85" fillId="46" borderId="0" applyNumberFormat="0" applyBorder="0" applyAlignment="0" applyProtection="0"/>
    <xf numFmtId="183" fontId="111" fillId="27" borderId="0" applyNumberFormat="0" applyBorder="0" applyAlignment="0" applyProtection="0"/>
    <xf numFmtId="183" fontId="85" fillId="46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85" fillId="46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111" fillId="27" borderId="0" applyNumberFormat="0" applyBorder="0" applyAlignment="0" applyProtection="0"/>
    <xf numFmtId="183" fontId="85" fillId="64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85" fillId="64" borderId="0" applyNumberFormat="0" applyBorder="0" applyAlignment="0" applyProtection="0"/>
    <xf numFmtId="183" fontId="85" fillId="64" borderId="0" applyNumberFormat="0" applyBorder="0" applyAlignment="0" applyProtection="0"/>
    <xf numFmtId="183" fontId="85" fillId="64" borderId="0" applyNumberFormat="0" applyBorder="0" applyAlignment="0" applyProtection="0"/>
    <xf numFmtId="183" fontId="111" fillId="31" borderId="0" applyNumberFormat="0" applyBorder="0" applyAlignment="0" applyProtection="0"/>
    <xf numFmtId="183" fontId="85" fillId="64" borderId="0" applyNumberFormat="0" applyBorder="0" applyAlignment="0" applyProtection="0"/>
    <xf numFmtId="183" fontId="85" fillId="64" borderId="0" applyNumberFormat="0" applyBorder="0" applyAlignment="0" applyProtection="0"/>
    <xf numFmtId="183" fontId="85" fillId="64" borderId="0" applyNumberFormat="0" applyBorder="0" applyAlignment="0" applyProtection="0"/>
    <xf numFmtId="183" fontId="85" fillId="64" borderId="0" applyNumberFormat="0" applyBorder="0" applyAlignment="0" applyProtection="0"/>
    <xf numFmtId="183" fontId="85" fillId="64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85" fillId="64" borderId="0" applyNumberFormat="0" applyBorder="0" applyAlignment="0" applyProtection="0"/>
    <xf numFmtId="183" fontId="111" fillId="31" borderId="0" applyNumberFormat="0" applyBorder="0" applyAlignment="0" applyProtection="0"/>
    <xf numFmtId="183" fontId="85" fillId="64" borderId="0" applyNumberFormat="0" applyBorder="0" applyAlignment="0" applyProtection="0"/>
    <xf numFmtId="183" fontId="111" fillId="31" borderId="0" applyNumberFormat="0" applyBorder="0" applyAlignment="0" applyProtection="0"/>
    <xf numFmtId="183" fontId="85" fillId="64" borderId="0" applyNumberFormat="0" applyBorder="0" applyAlignment="0" applyProtection="0"/>
    <xf numFmtId="183" fontId="111" fillId="31" borderId="0" applyNumberFormat="0" applyBorder="0" applyAlignment="0" applyProtection="0"/>
    <xf numFmtId="183" fontId="111" fillId="50" borderId="0" applyNumberFormat="0" applyBorder="0" applyAlignment="0" applyProtection="0"/>
    <xf numFmtId="183" fontId="85" fillId="64" borderId="0" applyNumberFormat="0" applyBorder="0" applyAlignment="0" applyProtection="0"/>
    <xf numFmtId="183" fontId="111" fillId="31" borderId="0" applyNumberFormat="0" applyBorder="0" applyAlignment="0" applyProtection="0"/>
    <xf numFmtId="183" fontId="111" fillId="50" borderId="0" applyNumberFormat="0" applyBorder="0" applyAlignment="0" applyProtection="0"/>
    <xf numFmtId="183" fontId="111" fillId="31" borderId="0" applyNumberFormat="0" applyBorder="0" applyAlignment="0" applyProtection="0"/>
    <xf numFmtId="183" fontId="111" fillId="31" borderId="0" applyNumberFormat="0" applyBorder="0" applyAlignment="0" applyProtection="0"/>
    <xf numFmtId="183" fontId="85" fillId="58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111" fillId="35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85" fillId="58" borderId="0" applyNumberFormat="0" applyBorder="0" applyAlignment="0" applyProtection="0"/>
    <xf numFmtId="183" fontId="111" fillId="35" borderId="0" applyNumberFormat="0" applyBorder="0" applyAlignment="0" applyProtection="0"/>
    <xf numFmtId="183" fontId="85" fillId="58" borderId="0" applyNumberFormat="0" applyBorder="0" applyAlignment="0" applyProtection="0"/>
    <xf numFmtId="183" fontId="111" fillId="35" borderId="0" applyNumberFormat="0" applyBorder="0" applyAlignment="0" applyProtection="0"/>
    <xf numFmtId="183" fontId="85" fillId="58" borderId="0" applyNumberFormat="0" applyBorder="0" applyAlignment="0" applyProtection="0"/>
    <xf numFmtId="183" fontId="111" fillId="35" borderId="0" applyNumberFormat="0" applyBorder="0" applyAlignment="0" applyProtection="0"/>
    <xf numFmtId="183" fontId="111" fillId="63" borderId="0" applyNumberFormat="0" applyBorder="0" applyAlignment="0" applyProtection="0"/>
    <xf numFmtId="183" fontId="85" fillId="58" borderId="0" applyNumberFormat="0" applyBorder="0" applyAlignment="0" applyProtection="0"/>
    <xf numFmtId="183" fontId="111" fillId="35" borderId="0" applyNumberFormat="0" applyBorder="0" applyAlignment="0" applyProtection="0"/>
    <xf numFmtId="183" fontId="111" fillId="63" borderId="0" applyNumberFormat="0" applyBorder="0" applyAlignment="0" applyProtection="0"/>
    <xf numFmtId="183" fontId="111" fillId="35" borderId="0" applyNumberFormat="0" applyBorder="0" applyAlignment="0" applyProtection="0"/>
    <xf numFmtId="183" fontId="111" fillId="35" borderId="0" applyNumberFormat="0" applyBorder="0" applyAlignment="0" applyProtection="0"/>
    <xf numFmtId="183" fontId="85" fillId="45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111" fillId="39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85" fillId="45" borderId="0" applyNumberFormat="0" applyBorder="0" applyAlignment="0" applyProtection="0"/>
    <xf numFmtId="183" fontId="111" fillId="39" borderId="0" applyNumberFormat="0" applyBorder="0" applyAlignment="0" applyProtection="0"/>
    <xf numFmtId="183" fontId="85" fillId="45" borderId="0" applyNumberFormat="0" applyBorder="0" applyAlignment="0" applyProtection="0"/>
    <xf numFmtId="183" fontId="111" fillId="39" borderId="0" applyNumberFormat="0" applyBorder="0" applyAlignment="0" applyProtection="0"/>
    <xf numFmtId="183" fontId="85" fillId="45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85" fillId="45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111" fillId="39" borderId="0" applyNumberFormat="0" applyBorder="0" applyAlignment="0" applyProtection="0"/>
    <xf numFmtId="183" fontId="85" fillId="5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85" fillId="53" borderId="0" applyNumberFormat="0" applyBorder="0" applyAlignment="0" applyProtection="0"/>
    <xf numFmtId="183" fontId="85" fillId="53" borderId="0" applyNumberFormat="0" applyBorder="0" applyAlignment="0" applyProtection="0"/>
    <xf numFmtId="183" fontId="85" fillId="53" borderId="0" applyNumberFormat="0" applyBorder="0" applyAlignment="0" applyProtection="0"/>
    <xf numFmtId="183" fontId="111" fillId="43" borderId="0" applyNumberFormat="0" applyBorder="0" applyAlignment="0" applyProtection="0"/>
    <xf numFmtId="183" fontId="85" fillId="53" borderId="0" applyNumberFormat="0" applyBorder="0" applyAlignment="0" applyProtection="0"/>
    <xf numFmtId="183" fontId="85" fillId="53" borderId="0" applyNumberFormat="0" applyBorder="0" applyAlignment="0" applyProtection="0"/>
    <xf numFmtId="183" fontId="85" fillId="53" borderId="0" applyNumberFormat="0" applyBorder="0" applyAlignment="0" applyProtection="0"/>
    <xf numFmtId="183" fontId="85" fillId="53" borderId="0" applyNumberFormat="0" applyBorder="0" applyAlignment="0" applyProtection="0"/>
    <xf numFmtId="183" fontId="85" fillId="5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85" fillId="53" borderId="0" applyNumberFormat="0" applyBorder="0" applyAlignment="0" applyProtection="0"/>
    <xf numFmtId="183" fontId="111" fillId="43" borderId="0" applyNumberFormat="0" applyBorder="0" applyAlignment="0" applyProtection="0"/>
    <xf numFmtId="183" fontId="85" fillId="53" borderId="0" applyNumberFormat="0" applyBorder="0" applyAlignment="0" applyProtection="0"/>
    <xf numFmtId="183" fontId="111" fillId="43" borderId="0" applyNumberFormat="0" applyBorder="0" applyAlignment="0" applyProtection="0"/>
    <xf numFmtId="183" fontId="85" fillId="53" borderId="0" applyNumberFormat="0" applyBorder="0" applyAlignment="0" applyProtection="0"/>
    <xf numFmtId="183" fontId="111" fillId="43" borderId="0" applyNumberFormat="0" applyBorder="0" applyAlignment="0" applyProtection="0"/>
    <xf numFmtId="183" fontId="111" fillId="50" borderId="0" applyNumberFormat="0" applyBorder="0" applyAlignment="0" applyProtection="0"/>
    <xf numFmtId="183" fontId="85" fillId="53" borderId="0" applyNumberFormat="0" applyBorder="0" applyAlignment="0" applyProtection="0"/>
    <xf numFmtId="183" fontId="111" fillId="43" borderId="0" applyNumberFormat="0" applyBorder="0" applyAlignment="0" applyProtection="0"/>
    <xf numFmtId="183" fontId="111" fillId="50" borderId="0" applyNumberFormat="0" applyBorder="0" applyAlignment="0" applyProtection="0"/>
    <xf numFmtId="183" fontId="111" fillId="43" borderId="0" applyNumberFormat="0" applyBorder="0" applyAlignment="0" applyProtection="0"/>
    <xf numFmtId="183" fontId="111" fillId="43" borderId="0" applyNumberFormat="0" applyBorder="0" applyAlignment="0" applyProtection="0"/>
    <xf numFmtId="183" fontId="86" fillId="65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86" fillId="65" borderId="0" applyNumberFormat="0" applyBorder="0" applyAlignment="0" applyProtection="0"/>
    <xf numFmtId="183" fontId="86" fillId="65" borderId="0" applyNumberFormat="0" applyBorder="0" applyAlignment="0" applyProtection="0"/>
    <xf numFmtId="183" fontId="86" fillId="65" borderId="0" applyNumberFormat="0" applyBorder="0" applyAlignment="0" applyProtection="0"/>
    <xf numFmtId="183" fontId="112" fillId="24" borderId="0" applyNumberFormat="0" applyBorder="0" applyAlignment="0" applyProtection="0"/>
    <xf numFmtId="183" fontId="86" fillId="65" borderId="0" applyNumberFormat="0" applyBorder="0" applyAlignment="0" applyProtection="0"/>
    <xf numFmtId="183" fontId="86" fillId="65" borderId="0" applyNumberFormat="0" applyBorder="0" applyAlignment="0" applyProtection="0"/>
    <xf numFmtId="183" fontId="86" fillId="65" borderId="0" applyNumberFormat="0" applyBorder="0" applyAlignment="0" applyProtection="0"/>
    <xf numFmtId="183" fontId="86" fillId="65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86" fillId="65" borderId="0" applyNumberFormat="0" applyBorder="0" applyAlignment="0" applyProtection="0"/>
    <xf numFmtId="183" fontId="112" fillId="24" borderId="0" applyNumberFormat="0" applyBorder="0" applyAlignment="0" applyProtection="0"/>
    <xf numFmtId="183" fontId="86" fillId="65" borderId="0" applyNumberFormat="0" applyBorder="0" applyAlignment="0" applyProtection="0"/>
    <xf numFmtId="183" fontId="112" fillId="24" borderId="0" applyNumberFormat="0" applyBorder="0" applyAlignment="0" applyProtection="0"/>
    <xf numFmtId="183" fontId="86" fillId="65" borderId="0" applyNumberFormat="0" applyBorder="0" applyAlignment="0" applyProtection="0"/>
    <xf numFmtId="183" fontId="112" fillId="24" borderId="0" applyNumberFormat="0" applyBorder="0" applyAlignment="0" applyProtection="0"/>
    <xf numFmtId="183" fontId="112" fillId="56" borderId="0" applyNumberFormat="0" applyBorder="0" applyAlignment="0" applyProtection="0"/>
    <xf numFmtId="183" fontId="86" fillId="65" borderId="0" applyNumberFormat="0" applyBorder="0" applyAlignment="0" applyProtection="0"/>
    <xf numFmtId="183" fontId="112" fillId="24" borderId="0" applyNumberFormat="0" applyBorder="0" applyAlignment="0" applyProtection="0"/>
    <xf numFmtId="183" fontId="112" fillId="56" borderId="0" applyNumberFormat="0" applyBorder="0" applyAlignment="0" applyProtection="0"/>
    <xf numFmtId="183" fontId="112" fillId="24" borderId="0" applyNumberFormat="0" applyBorder="0" applyAlignment="0" applyProtection="0"/>
    <xf numFmtId="183" fontId="112" fillId="24" borderId="0" applyNumberFormat="0" applyBorder="0" applyAlignment="0" applyProtection="0"/>
    <xf numFmtId="183" fontId="86" fillId="46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112" fillId="28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86" fillId="46" borderId="0" applyNumberFormat="0" applyBorder="0" applyAlignment="0" applyProtection="0"/>
    <xf numFmtId="183" fontId="112" fillId="28" borderId="0" applyNumberFormat="0" applyBorder="0" applyAlignment="0" applyProtection="0"/>
    <xf numFmtId="183" fontId="86" fillId="46" borderId="0" applyNumberFormat="0" applyBorder="0" applyAlignment="0" applyProtection="0"/>
    <xf numFmtId="183" fontId="112" fillId="28" borderId="0" applyNumberFormat="0" applyBorder="0" applyAlignment="0" applyProtection="0"/>
    <xf numFmtId="183" fontId="86" fillId="46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86" fillId="46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112" fillId="28" borderId="0" applyNumberFormat="0" applyBorder="0" applyAlignment="0" applyProtection="0"/>
    <xf numFmtId="183" fontId="86" fillId="64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86" fillId="64" borderId="0" applyNumberFormat="0" applyBorder="0" applyAlignment="0" applyProtection="0"/>
    <xf numFmtId="183" fontId="86" fillId="64" borderId="0" applyNumberFormat="0" applyBorder="0" applyAlignment="0" applyProtection="0"/>
    <xf numFmtId="183" fontId="86" fillId="64" borderId="0" applyNumberFormat="0" applyBorder="0" applyAlignment="0" applyProtection="0"/>
    <xf numFmtId="183" fontId="112" fillId="32" borderId="0" applyNumberFormat="0" applyBorder="0" applyAlignment="0" applyProtection="0"/>
    <xf numFmtId="183" fontId="86" fillId="64" borderId="0" applyNumberFormat="0" applyBorder="0" applyAlignment="0" applyProtection="0"/>
    <xf numFmtId="183" fontId="86" fillId="64" borderId="0" applyNumberFormat="0" applyBorder="0" applyAlignment="0" applyProtection="0"/>
    <xf numFmtId="183" fontId="86" fillId="64" borderId="0" applyNumberFormat="0" applyBorder="0" applyAlignment="0" applyProtection="0"/>
    <xf numFmtId="183" fontId="86" fillId="64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86" fillId="64" borderId="0" applyNumberFormat="0" applyBorder="0" applyAlignment="0" applyProtection="0"/>
    <xf numFmtId="183" fontId="112" fillId="32" borderId="0" applyNumberFormat="0" applyBorder="0" applyAlignment="0" applyProtection="0"/>
    <xf numFmtId="183" fontId="86" fillId="64" borderId="0" applyNumberFormat="0" applyBorder="0" applyAlignment="0" applyProtection="0"/>
    <xf numFmtId="183" fontId="112" fillId="32" borderId="0" applyNumberFormat="0" applyBorder="0" applyAlignment="0" applyProtection="0"/>
    <xf numFmtId="183" fontId="86" fillId="64" borderId="0" applyNumberFormat="0" applyBorder="0" applyAlignment="0" applyProtection="0"/>
    <xf numFmtId="183" fontId="112" fillId="32" borderId="0" applyNumberFormat="0" applyBorder="0" applyAlignment="0" applyProtection="0"/>
    <xf numFmtId="183" fontId="112" fillId="50" borderId="0" applyNumberFormat="0" applyBorder="0" applyAlignment="0" applyProtection="0"/>
    <xf numFmtId="183" fontId="86" fillId="64" borderId="0" applyNumberFormat="0" applyBorder="0" applyAlignment="0" applyProtection="0"/>
    <xf numFmtId="183" fontId="112" fillId="32" borderId="0" applyNumberFormat="0" applyBorder="0" applyAlignment="0" applyProtection="0"/>
    <xf numFmtId="183" fontId="112" fillId="50" borderId="0" applyNumberFormat="0" applyBorder="0" applyAlignment="0" applyProtection="0"/>
    <xf numFmtId="183" fontId="112" fillId="32" borderId="0" applyNumberFormat="0" applyBorder="0" applyAlignment="0" applyProtection="0"/>
    <xf numFmtId="183" fontId="112" fillId="32" borderId="0" applyNumberFormat="0" applyBorder="0" applyAlignment="0" applyProtection="0"/>
    <xf numFmtId="183" fontId="86" fillId="6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112" fillId="3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86" fillId="66" borderId="0" applyNumberFormat="0" applyBorder="0" applyAlignment="0" applyProtection="0"/>
    <xf numFmtId="183" fontId="112" fillId="36" borderId="0" applyNumberFormat="0" applyBorder="0" applyAlignment="0" applyProtection="0"/>
    <xf numFmtId="183" fontId="86" fillId="66" borderId="0" applyNumberFormat="0" applyBorder="0" applyAlignment="0" applyProtection="0"/>
    <xf numFmtId="183" fontId="112" fillId="36" borderId="0" applyNumberFormat="0" applyBorder="0" applyAlignment="0" applyProtection="0"/>
    <xf numFmtId="183" fontId="86" fillId="66" borderId="0" applyNumberFormat="0" applyBorder="0" applyAlignment="0" applyProtection="0"/>
    <xf numFmtId="183" fontId="112" fillId="36" borderId="0" applyNumberFormat="0" applyBorder="0" applyAlignment="0" applyProtection="0"/>
    <xf numFmtId="183" fontId="112" fillId="63" borderId="0" applyNumberFormat="0" applyBorder="0" applyAlignment="0" applyProtection="0"/>
    <xf numFmtId="183" fontId="86" fillId="66" borderId="0" applyNumberFormat="0" applyBorder="0" applyAlignment="0" applyProtection="0"/>
    <xf numFmtId="183" fontId="112" fillId="36" borderId="0" applyNumberFormat="0" applyBorder="0" applyAlignment="0" applyProtection="0"/>
    <xf numFmtId="183" fontId="112" fillId="63" borderId="0" applyNumberFormat="0" applyBorder="0" applyAlignment="0" applyProtection="0"/>
    <xf numFmtId="183" fontId="112" fillId="36" borderId="0" applyNumberFormat="0" applyBorder="0" applyAlignment="0" applyProtection="0"/>
    <xf numFmtId="183" fontId="112" fillId="36" borderId="0" applyNumberFormat="0" applyBorder="0" applyAlignment="0" applyProtection="0"/>
    <xf numFmtId="183" fontId="86" fillId="56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112" fillId="40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86" fillId="56" borderId="0" applyNumberFormat="0" applyBorder="0" applyAlignment="0" applyProtection="0"/>
    <xf numFmtId="183" fontId="112" fillId="40" borderId="0" applyNumberFormat="0" applyBorder="0" applyAlignment="0" applyProtection="0"/>
    <xf numFmtId="183" fontId="86" fillId="56" borderId="0" applyNumberFormat="0" applyBorder="0" applyAlignment="0" applyProtection="0"/>
    <xf numFmtId="183" fontId="112" fillId="40" borderId="0" applyNumberFormat="0" applyBorder="0" applyAlignment="0" applyProtection="0"/>
    <xf numFmtId="183" fontId="86" fillId="56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86" fillId="56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112" fillId="40" borderId="0" applyNumberFormat="0" applyBorder="0" applyAlignment="0" applyProtection="0"/>
    <xf numFmtId="183" fontId="86" fillId="67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86" fillId="67" borderId="0" applyNumberFormat="0" applyBorder="0" applyAlignment="0" applyProtection="0"/>
    <xf numFmtId="183" fontId="86" fillId="67" borderId="0" applyNumberFormat="0" applyBorder="0" applyAlignment="0" applyProtection="0"/>
    <xf numFmtId="183" fontId="86" fillId="67" borderId="0" applyNumberFormat="0" applyBorder="0" applyAlignment="0" applyProtection="0"/>
    <xf numFmtId="183" fontId="112" fillId="44" borderId="0" applyNumberFormat="0" applyBorder="0" applyAlignment="0" applyProtection="0"/>
    <xf numFmtId="183" fontId="86" fillId="67" borderId="0" applyNumberFormat="0" applyBorder="0" applyAlignment="0" applyProtection="0"/>
    <xf numFmtId="183" fontId="86" fillId="67" borderId="0" applyNumberFormat="0" applyBorder="0" applyAlignment="0" applyProtection="0"/>
    <xf numFmtId="183" fontId="86" fillId="67" borderId="0" applyNumberFormat="0" applyBorder="0" applyAlignment="0" applyProtection="0"/>
    <xf numFmtId="183" fontId="86" fillId="67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86" fillId="67" borderId="0" applyNumberFormat="0" applyBorder="0" applyAlignment="0" applyProtection="0"/>
    <xf numFmtId="183" fontId="112" fillId="44" borderId="0" applyNumberFormat="0" applyBorder="0" applyAlignment="0" applyProtection="0"/>
    <xf numFmtId="183" fontId="86" fillId="67" borderId="0" applyNumberFormat="0" applyBorder="0" applyAlignment="0" applyProtection="0"/>
    <xf numFmtId="183" fontId="112" fillId="44" borderId="0" applyNumberFormat="0" applyBorder="0" applyAlignment="0" applyProtection="0"/>
    <xf numFmtId="183" fontId="86" fillId="67" borderId="0" applyNumberFormat="0" applyBorder="0" applyAlignment="0" applyProtection="0"/>
    <xf numFmtId="183" fontId="112" fillId="44" borderId="0" applyNumberFormat="0" applyBorder="0" applyAlignment="0" applyProtection="0"/>
    <xf numFmtId="183" fontId="112" fillId="46" borderId="0" applyNumberFormat="0" applyBorder="0" applyAlignment="0" applyProtection="0"/>
    <xf numFmtId="183" fontId="86" fillId="67" borderId="0" applyNumberFormat="0" applyBorder="0" applyAlignment="0" applyProtection="0"/>
    <xf numFmtId="183" fontId="112" fillId="44" borderId="0" applyNumberFormat="0" applyBorder="0" applyAlignment="0" applyProtection="0"/>
    <xf numFmtId="183" fontId="112" fillId="46" borderId="0" applyNumberFormat="0" applyBorder="0" applyAlignment="0" applyProtection="0"/>
    <xf numFmtId="183" fontId="112" fillId="44" borderId="0" applyNumberFormat="0" applyBorder="0" applyAlignment="0" applyProtection="0"/>
    <xf numFmtId="183" fontId="112" fillId="44" borderId="0" applyNumberFormat="0" applyBorder="0" applyAlignment="0" applyProtection="0"/>
    <xf numFmtId="183" fontId="86" fillId="68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86" fillId="68" borderId="0" applyNumberFormat="0" applyBorder="0" applyAlignment="0" applyProtection="0"/>
    <xf numFmtId="183" fontId="86" fillId="68" borderId="0" applyNumberFormat="0" applyBorder="0" applyAlignment="0" applyProtection="0"/>
    <xf numFmtId="183" fontId="86" fillId="68" borderId="0" applyNumberFormat="0" applyBorder="0" applyAlignment="0" applyProtection="0"/>
    <xf numFmtId="183" fontId="112" fillId="21" borderId="0" applyNumberFormat="0" applyBorder="0" applyAlignment="0" applyProtection="0"/>
    <xf numFmtId="183" fontId="86" fillId="68" borderId="0" applyNumberFormat="0" applyBorder="0" applyAlignment="0" applyProtection="0"/>
    <xf numFmtId="183" fontId="86" fillId="68" borderId="0" applyNumberFormat="0" applyBorder="0" applyAlignment="0" applyProtection="0"/>
    <xf numFmtId="183" fontId="86" fillId="68" borderId="0" applyNumberFormat="0" applyBorder="0" applyAlignment="0" applyProtection="0"/>
    <xf numFmtId="183" fontId="86" fillId="68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86" fillId="68" borderId="0" applyNumberFormat="0" applyBorder="0" applyAlignment="0" applyProtection="0"/>
    <xf numFmtId="183" fontId="112" fillId="21" borderId="0" applyNumberFormat="0" applyBorder="0" applyAlignment="0" applyProtection="0"/>
    <xf numFmtId="183" fontId="86" fillId="68" borderId="0" applyNumberFormat="0" applyBorder="0" applyAlignment="0" applyProtection="0"/>
    <xf numFmtId="183" fontId="112" fillId="21" borderId="0" applyNumberFormat="0" applyBorder="0" applyAlignment="0" applyProtection="0"/>
    <xf numFmtId="183" fontId="86" fillId="68" borderId="0" applyNumberFormat="0" applyBorder="0" applyAlignment="0" applyProtection="0"/>
    <xf numFmtId="183" fontId="112" fillId="21" borderId="0" applyNumberFormat="0" applyBorder="0" applyAlignment="0" applyProtection="0"/>
    <xf numFmtId="183" fontId="112" fillId="56" borderId="0" applyNumberFormat="0" applyBorder="0" applyAlignment="0" applyProtection="0"/>
    <xf numFmtId="183" fontId="86" fillId="68" borderId="0" applyNumberFormat="0" applyBorder="0" applyAlignment="0" applyProtection="0"/>
    <xf numFmtId="183" fontId="112" fillId="21" borderId="0" applyNumberFormat="0" applyBorder="0" applyAlignment="0" applyProtection="0"/>
    <xf numFmtId="183" fontId="112" fillId="56" borderId="0" applyNumberFormat="0" applyBorder="0" applyAlignment="0" applyProtection="0"/>
    <xf numFmtId="183" fontId="112" fillId="21" borderId="0" applyNumberFormat="0" applyBorder="0" applyAlignment="0" applyProtection="0"/>
    <xf numFmtId="183" fontId="112" fillId="21" borderId="0" applyNumberFormat="0" applyBorder="0" applyAlignment="0" applyProtection="0"/>
    <xf numFmtId="183" fontId="86" fillId="57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112" fillId="25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86" fillId="57" borderId="0" applyNumberFormat="0" applyBorder="0" applyAlignment="0" applyProtection="0"/>
    <xf numFmtId="183" fontId="112" fillId="25" borderId="0" applyNumberFormat="0" applyBorder="0" applyAlignment="0" applyProtection="0"/>
    <xf numFmtId="183" fontId="86" fillId="57" borderId="0" applyNumberFormat="0" applyBorder="0" applyAlignment="0" applyProtection="0"/>
    <xf numFmtId="183" fontId="112" fillId="25" borderId="0" applyNumberFormat="0" applyBorder="0" applyAlignment="0" applyProtection="0"/>
    <xf numFmtId="183" fontId="86" fillId="57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86" fillId="57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112" fillId="25" borderId="0" applyNumberFormat="0" applyBorder="0" applyAlignment="0" applyProtection="0"/>
    <xf numFmtId="183" fontId="86" fillId="6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86" fillId="69" borderId="0" applyNumberFormat="0" applyBorder="0" applyAlignment="0" applyProtection="0"/>
    <xf numFmtId="183" fontId="86" fillId="69" borderId="0" applyNumberFormat="0" applyBorder="0" applyAlignment="0" applyProtection="0"/>
    <xf numFmtId="183" fontId="86" fillId="69" borderId="0" applyNumberFormat="0" applyBorder="0" applyAlignment="0" applyProtection="0"/>
    <xf numFmtId="183" fontId="112" fillId="29" borderId="0" applyNumberFormat="0" applyBorder="0" applyAlignment="0" applyProtection="0"/>
    <xf numFmtId="183" fontId="86" fillId="69" borderId="0" applyNumberFormat="0" applyBorder="0" applyAlignment="0" applyProtection="0"/>
    <xf numFmtId="183" fontId="86" fillId="69" borderId="0" applyNumberFormat="0" applyBorder="0" applyAlignment="0" applyProtection="0"/>
    <xf numFmtId="183" fontId="86" fillId="69" borderId="0" applyNumberFormat="0" applyBorder="0" applyAlignment="0" applyProtection="0"/>
    <xf numFmtId="183" fontId="86" fillId="6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86" fillId="69" borderId="0" applyNumberFormat="0" applyBorder="0" applyAlignment="0" applyProtection="0"/>
    <xf numFmtId="183" fontId="112" fillId="29" borderId="0" applyNumberFormat="0" applyBorder="0" applyAlignment="0" applyProtection="0"/>
    <xf numFmtId="183" fontId="86" fillId="69" borderId="0" applyNumberFormat="0" applyBorder="0" applyAlignment="0" applyProtection="0"/>
    <xf numFmtId="183" fontId="112" fillId="29" borderId="0" applyNumberFormat="0" applyBorder="0" applyAlignment="0" applyProtection="0"/>
    <xf numFmtId="183" fontId="86" fillId="6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86" fillId="6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112" fillId="29" borderId="0" applyNumberFormat="0" applyBorder="0" applyAlignment="0" applyProtection="0"/>
    <xf numFmtId="183" fontId="86" fillId="66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112" fillId="33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86" fillId="66" borderId="0" applyNumberFormat="0" applyBorder="0" applyAlignment="0" applyProtection="0"/>
    <xf numFmtId="183" fontId="112" fillId="33" borderId="0" applyNumberFormat="0" applyBorder="0" applyAlignment="0" applyProtection="0"/>
    <xf numFmtId="183" fontId="86" fillId="66" borderId="0" applyNumberFormat="0" applyBorder="0" applyAlignment="0" applyProtection="0"/>
    <xf numFmtId="183" fontId="112" fillId="33" borderId="0" applyNumberFormat="0" applyBorder="0" applyAlignment="0" applyProtection="0"/>
    <xf numFmtId="183" fontId="86" fillId="66" borderId="0" applyNumberFormat="0" applyBorder="0" applyAlignment="0" applyProtection="0"/>
    <xf numFmtId="183" fontId="112" fillId="33" borderId="0" applyNumberFormat="0" applyBorder="0" applyAlignment="0" applyProtection="0"/>
    <xf numFmtId="183" fontId="112" fillId="55" borderId="0" applyNumberFormat="0" applyBorder="0" applyAlignment="0" applyProtection="0"/>
    <xf numFmtId="183" fontId="86" fillId="66" borderId="0" applyNumberFormat="0" applyBorder="0" applyAlignment="0" applyProtection="0"/>
    <xf numFmtId="183" fontId="112" fillId="33" borderId="0" applyNumberFormat="0" applyBorder="0" applyAlignment="0" applyProtection="0"/>
    <xf numFmtId="183" fontId="112" fillId="55" borderId="0" applyNumberFormat="0" applyBorder="0" applyAlignment="0" applyProtection="0"/>
    <xf numFmtId="183" fontId="112" fillId="33" borderId="0" applyNumberFormat="0" applyBorder="0" applyAlignment="0" applyProtection="0"/>
    <xf numFmtId="183" fontId="112" fillId="33" borderId="0" applyNumberFormat="0" applyBorder="0" applyAlignment="0" applyProtection="0"/>
    <xf numFmtId="183" fontId="1" fillId="0" borderId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3" fontId="112" fillId="37" borderId="0" applyNumberFormat="0" applyBorder="0" applyAlignment="0" applyProtection="0"/>
    <xf numFmtId="183" fontId="86" fillId="56" borderId="0" applyNumberFormat="0" applyBorder="0" applyAlignment="0" applyProtection="0"/>
    <xf numFmtId="180" fontId="1" fillId="0" borderId="0" applyFont="0" applyFill="0" applyBorder="0" applyAlignment="0" applyProtection="0"/>
    <xf numFmtId="183" fontId="1" fillId="0" borderId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86" fillId="56" borderId="0" applyNumberFormat="0" applyBorder="0" applyAlignment="0" applyProtection="0"/>
    <xf numFmtId="183" fontId="112" fillId="37" borderId="0" applyNumberFormat="0" applyBorder="0" applyAlignment="0" applyProtection="0"/>
    <xf numFmtId="183" fontId="86" fillId="56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86" fillId="56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112" fillId="37" borderId="0" applyNumberFormat="0" applyBorder="0" applyAlignment="0" applyProtection="0"/>
    <xf numFmtId="183" fontId="86" fillId="52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112" fillId="41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86" fillId="52" borderId="0" applyNumberFormat="0" applyBorder="0" applyAlignment="0" applyProtection="0"/>
    <xf numFmtId="183" fontId="112" fillId="41" borderId="0" applyNumberFormat="0" applyBorder="0" applyAlignment="0" applyProtection="0"/>
    <xf numFmtId="183" fontId="86" fillId="52" borderId="0" applyNumberFormat="0" applyBorder="0" applyAlignment="0" applyProtection="0"/>
    <xf numFmtId="183" fontId="112" fillId="41" borderId="0" applyNumberFormat="0" applyBorder="0" applyAlignment="0" applyProtection="0"/>
    <xf numFmtId="183" fontId="86" fillId="52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86" fillId="52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112" fillId="41" borderId="0" applyNumberFormat="0" applyBorder="0" applyAlignment="0" applyProtection="0"/>
    <xf numFmtId="183" fontId="87" fillId="51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87" fillId="51" borderId="0" applyNumberFormat="0" applyBorder="0" applyAlignment="0" applyProtection="0"/>
    <xf numFmtId="183" fontId="87" fillId="51" borderId="0" applyNumberFormat="0" applyBorder="0" applyAlignment="0" applyProtection="0"/>
    <xf numFmtId="183" fontId="87" fillId="51" borderId="0" applyNumberFormat="0" applyBorder="0" applyAlignment="0" applyProtection="0"/>
    <xf numFmtId="183" fontId="113" fillId="15" borderId="0" applyNumberFormat="0" applyBorder="0" applyAlignment="0" applyProtection="0"/>
    <xf numFmtId="183" fontId="87" fillId="51" borderId="0" applyNumberFormat="0" applyBorder="0" applyAlignment="0" applyProtection="0"/>
    <xf numFmtId="183" fontId="87" fillId="51" borderId="0" applyNumberFormat="0" applyBorder="0" applyAlignment="0" applyProtection="0"/>
    <xf numFmtId="183" fontId="87" fillId="51" borderId="0" applyNumberFormat="0" applyBorder="0" applyAlignment="0" applyProtection="0"/>
    <xf numFmtId="183" fontId="87" fillId="51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87" fillId="51" borderId="0" applyNumberFormat="0" applyBorder="0" applyAlignment="0" applyProtection="0"/>
    <xf numFmtId="183" fontId="113" fillId="15" borderId="0" applyNumberFormat="0" applyBorder="0" applyAlignment="0" applyProtection="0"/>
    <xf numFmtId="183" fontId="87" fillId="51" borderId="0" applyNumberFormat="0" applyBorder="0" applyAlignment="0" applyProtection="0"/>
    <xf numFmtId="183" fontId="113" fillId="15" borderId="0" applyNumberFormat="0" applyBorder="0" applyAlignment="0" applyProtection="0"/>
    <xf numFmtId="183" fontId="87" fillId="51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87" fillId="51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13" fillId="15" borderId="0" applyNumberFormat="0" applyBorder="0" applyAlignment="0" applyProtection="0"/>
    <xf numFmtId="183" fontId="103" fillId="63" borderId="74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03" fillId="63" borderId="74" applyNumberFormat="0" applyAlignment="0" applyProtection="0"/>
    <xf numFmtId="183" fontId="114" fillId="18" borderId="66" applyNumberFormat="0" applyAlignment="0" applyProtection="0"/>
    <xf numFmtId="183" fontId="103" fillId="63" borderId="74" applyNumberFormat="0" applyAlignment="0" applyProtection="0"/>
    <xf numFmtId="183" fontId="114" fillId="18" borderId="66" applyNumberFormat="0" applyAlignment="0" applyProtection="0"/>
    <xf numFmtId="183" fontId="103" fillId="63" borderId="74" applyNumberFormat="0" applyAlignment="0" applyProtection="0"/>
    <xf numFmtId="183" fontId="114" fillId="18" borderId="66" applyNumberFormat="0" applyAlignment="0" applyProtection="0"/>
    <xf numFmtId="183" fontId="114" fillId="59" borderId="66" applyNumberFormat="0" applyAlignment="0" applyProtection="0"/>
    <xf numFmtId="183" fontId="103" fillId="63" borderId="74" applyNumberFormat="0" applyAlignment="0" applyProtection="0"/>
    <xf numFmtId="183" fontId="114" fillId="18" borderId="66" applyNumberFormat="0" applyAlignment="0" applyProtection="0"/>
    <xf numFmtId="183" fontId="114" fillId="59" borderId="66" applyNumberFormat="0" applyAlignment="0" applyProtection="0"/>
    <xf numFmtId="183" fontId="114" fillId="18" borderId="66" applyNumberFormat="0" applyAlignment="0" applyProtection="0"/>
    <xf numFmtId="183" fontId="114" fillId="18" borderId="66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89" fillId="60" borderId="75" applyNumberFormat="0" applyAlignment="0" applyProtection="0"/>
    <xf numFmtId="183" fontId="115" fillId="19" borderId="69" applyNumberFormat="0" applyAlignment="0" applyProtection="0"/>
    <xf numFmtId="183" fontId="89" fillId="60" borderId="75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89" fillId="60" borderId="75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83" fontId="115" fillId="19" borderId="69" applyNumberFormat="0" applyAlignment="0" applyProtection="0"/>
    <xf numFmtId="165" fontId="36" fillId="0" borderId="0" applyFont="0" applyFill="0" applyBorder="0" applyAlignment="0" applyProtection="0"/>
    <xf numFmtId="174" fontId="98" fillId="0" borderId="0"/>
    <xf numFmtId="164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2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2" fontId="36" fillId="0" borderId="0" applyFont="0" applyFill="0" applyBorder="0" applyAlignment="0" applyProtection="0"/>
    <xf numFmtId="182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8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71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2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91" fillId="62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91" fillId="62" borderId="0" applyNumberFormat="0" applyBorder="0" applyAlignment="0" applyProtection="0"/>
    <xf numFmtId="183" fontId="91" fillId="62" borderId="0" applyNumberFormat="0" applyBorder="0" applyAlignment="0" applyProtection="0"/>
    <xf numFmtId="183" fontId="91" fillId="62" borderId="0" applyNumberFormat="0" applyBorder="0" applyAlignment="0" applyProtection="0"/>
    <xf numFmtId="183" fontId="117" fillId="14" borderId="0" applyNumberFormat="0" applyBorder="0" applyAlignment="0" applyProtection="0"/>
    <xf numFmtId="183" fontId="91" fillId="62" borderId="0" applyNumberFormat="0" applyBorder="0" applyAlignment="0" applyProtection="0"/>
    <xf numFmtId="183" fontId="91" fillId="62" borderId="0" applyNumberFormat="0" applyBorder="0" applyAlignment="0" applyProtection="0"/>
    <xf numFmtId="183" fontId="91" fillId="62" borderId="0" applyNumberFormat="0" applyBorder="0" applyAlignment="0" applyProtection="0"/>
    <xf numFmtId="183" fontId="91" fillId="62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91" fillId="62" borderId="0" applyNumberFormat="0" applyBorder="0" applyAlignment="0" applyProtection="0"/>
    <xf numFmtId="183" fontId="117" fillId="14" borderId="0" applyNumberFormat="0" applyBorder="0" applyAlignment="0" applyProtection="0"/>
    <xf numFmtId="183" fontId="91" fillId="62" borderId="0" applyNumberFormat="0" applyBorder="0" applyAlignment="0" applyProtection="0"/>
    <xf numFmtId="183" fontId="117" fillId="14" borderId="0" applyNumberFormat="0" applyBorder="0" applyAlignment="0" applyProtection="0"/>
    <xf numFmtId="183" fontId="91" fillId="62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91" fillId="62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17" fillId="14" borderId="0" applyNumberFormat="0" applyBorder="0" applyAlignment="0" applyProtection="0"/>
    <xf numFmtId="183" fontId="104" fillId="0" borderId="84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21" fillId="0" borderId="63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21" fillId="0" borderId="63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21" fillId="0" borderId="63" applyNumberFormat="0" applyFill="0" applyAlignment="0" applyProtection="0"/>
    <xf numFmtId="183" fontId="104" fillId="0" borderId="84" applyNumberFormat="0" applyFill="0" applyAlignment="0" applyProtection="0"/>
    <xf numFmtId="183" fontId="21" fillId="0" borderId="63" applyNumberFormat="0" applyFill="0" applyAlignment="0" applyProtection="0"/>
    <xf numFmtId="183" fontId="92" fillId="0" borderId="85" applyNumberFormat="0" applyFill="0" applyAlignment="0" applyProtection="0"/>
    <xf numFmtId="183" fontId="104" fillId="0" borderId="84" applyNumberFormat="0" applyFill="0" applyAlignment="0" applyProtection="0"/>
    <xf numFmtId="183" fontId="21" fillId="0" borderId="63" applyNumberFormat="0" applyFill="0" applyAlignment="0" applyProtection="0"/>
    <xf numFmtId="183" fontId="92" fillId="0" borderId="85" applyNumberFormat="0" applyFill="0" applyAlignment="0" applyProtection="0"/>
    <xf numFmtId="183" fontId="21" fillId="0" borderId="63" applyNumberFormat="0" applyFill="0" applyAlignment="0" applyProtection="0"/>
    <xf numFmtId="183" fontId="21" fillId="0" borderId="63" applyNumberFormat="0" applyFill="0" applyAlignment="0" applyProtection="0"/>
    <xf numFmtId="183" fontId="105" fillId="0" borderId="86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22" fillId="0" borderId="64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22" fillId="0" borderId="64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22" fillId="0" borderId="64" applyNumberFormat="0" applyFill="0" applyAlignment="0" applyProtection="0"/>
    <xf numFmtId="183" fontId="105" fillId="0" borderId="86" applyNumberFormat="0" applyFill="0" applyAlignment="0" applyProtection="0"/>
    <xf numFmtId="183" fontId="22" fillId="0" borderId="64" applyNumberFormat="0" applyFill="0" applyAlignment="0" applyProtection="0"/>
    <xf numFmtId="183" fontId="118" fillId="0" borderId="64" applyNumberFormat="0" applyFill="0" applyAlignment="0" applyProtection="0"/>
    <xf numFmtId="183" fontId="105" fillId="0" borderId="86" applyNumberFormat="0" applyFill="0" applyAlignment="0" applyProtection="0"/>
    <xf numFmtId="183" fontId="22" fillId="0" borderId="64" applyNumberFormat="0" applyFill="0" applyAlignment="0" applyProtection="0"/>
    <xf numFmtId="183" fontId="118" fillId="0" borderId="64" applyNumberFormat="0" applyFill="0" applyAlignment="0" applyProtection="0"/>
    <xf numFmtId="183" fontId="22" fillId="0" borderId="64" applyNumberFormat="0" applyFill="0" applyAlignment="0" applyProtection="0"/>
    <xf numFmtId="183" fontId="22" fillId="0" borderId="64" applyNumberFormat="0" applyFill="0" applyAlignment="0" applyProtection="0"/>
    <xf numFmtId="183" fontId="106" fillId="0" borderId="87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23" fillId="0" borderId="65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23" fillId="0" borderId="65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23" fillId="0" borderId="65" applyNumberFormat="0" applyFill="0" applyAlignment="0" applyProtection="0"/>
    <xf numFmtId="183" fontId="106" fillId="0" borderId="87" applyNumberFormat="0" applyFill="0" applyAlignment="0" applyProtection="0"/>
    <xf numFmtId="183" fontId="23" fillId="0" borderId="65" applyNumberFormat="0" applyFill="0" applyAlignment="0" applyProtection="0"/>
    <xf numFmtId="183" fontId="94" fillId="0" borderId="88" applyNumberFormat="0" applyFill="0" applyAlignment="0" applyProtection="0"/>
    <xf numFmtId="183" fontId="106" fillId="0" borderId="87" applyNumberFormat="0" applyFill="0" applyAlignment="0" applyProtection="0"/>
    <xf numFmtId="183" fontId="23" fillId="0" borderId="65" applyNumberFormat="0" applyFill="0" applyAlignment="0" applyProtection="0"/>
    <xf numFmtId="183" fontId="94" fillId="0" borderId="88" applyNumberFormat="0" applyFill="0" applyAlignment="0" applyProtection="0"/>
    <xf numFmtId="183" fontId="23" fillId="0" borderId="65" applyNumberFormat="0" applyFill="0" applyAlignment="0" applyProtection="0"/>
    <xf numFmtId="183" fontId="23" fillId="0" borderId="65" applyNumberFormat="0" applyFill="0" applyAlignment="0" applyProtection="0"/>
    <xf numFmtId="183" fontId="106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94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102" fillId="0" borderId="0" applyNumberFormat="0" applyFill="0" applyBorder="0" applyAlignment="0" applyProtection="0">
      <alignment vertical="top"/>
      <protection locked="0"/>
    </xf>
    <xf numFmtId="183" fontId="95" fillId="63" borderId="74" applyNumberFormat="0" applyAlignment="0" applyProtection="0"/>
    <xf numFmtId="183" fontId="119" fillId="17" borderId="66" applyNumberFormat="0" applyAlignment="0" applyProtection="0"/>
    <xf numFmtId="183" fontId="119" fillId="50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119" fillId="17" borderId="66" applyNumberFormat="0" applyAlignment="0" applyProtection="0"/>
    <xf numFmtId="183" fontId="95" fillId="63" borderId="74" applyNumberFormat="0" applyAlignment="0" applyProtection="0"/>
    <xf numFmtId="183" fontId="119" fillId="17" borderId="66" applyNumberFormat="0" applyAlignment="0" applyProtection="0"/>
    <xf numFmtId="183" fontId="95" fillId="63" borderId="74" applyNumberFormat="0" applyAlignment="0" applyProtection="0"/>
    <xf numFmtId="183" fontId="119" fillId="17" borderId="66" applyNumberFormat="0" applyAlignment="0" applyProtection="0"/>
    <xf numFmtId="183" fontId="95" fillId="63" borderId="74" applyNumberFormat="0" applyAlignment="0" applyProtection="0"/>
    <xf numFmtId="183" fontId="119" fillId="17" borderId="66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119" fillId="17" borderId="66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119" fillId="17" borderId="66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119" fillId="17" borderId="66" applyNumberFormat="0" applyAlignment="0" applyProtection="0"/>
    <xf numFmtId="183" fontId="119" fillId="50" borderId="66" applyNumberFormat="0" applyAlignment="0" applyProtection="0"/>
    <xf numFmtId="183" fontId="107" fillId="0" borderId="89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07" fillId="0" borderId="89" applyNumberFormat="0" applyFill="0" applyAlignment="0" applyProtection="0"/>
    <xf numFmtId="183" fontId="107" fillId="0" borderId="89" applyNumberFormat="0" applyFill="0" applyAlignment="0" applyProtection="0"/>
    <xf numFmtId="183" fontId="107" fillId="0" borderId="89" applyNumberFormat="0" applyFill="0" applyAlignment="0" applyProtection="0"/>
    <xf numFmtId="183" fontId="120" fillId="0" borderId="68" applyNumberFormat="0" applyFill="0" applyAlignment="0" applyProtection="0"/>
    <xf numFmtId="183" fontId="107" fillId="0" borderId="89" applyNumberFormat="0" applyFill="0" applyAlignment="0" applyProtection="0"/>
    <xf numFmtId="183" fontId="107" fillId="0" borderId="89" applyNumberFormat="0" applyFill="0" applyAlignment="0" applyProtection="0"/>
    <xf numFmtId="183" fontId="107" fillId="0" borderId="89" applyNumberFormat="0" applyFill="0" applyAlignment="0" applyProtection="0"/>
    <xf numFmtId="183" fontId="107" fillId="0" borderId="89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07" fillId="0" borderId="89" applyNumberFormat="0" applyFill="0" applyAlignment="0" applyProtection="0"/>
    <xf numFmtId="183" fontId="120" fillId="0" borderId="68" applyNumberFormat="0" applyFill="0" applyAlignment="0" applyProtection="0"/>
    <xf numFmtId="183" fontId="107" fillId="0" borderId="89" applyNumberFormat="0" applyFill="0" applyAlignment="0" applyProtection="0"/>
    <xf numFmtId="183" fontId="120" fillId="0" borderId="68" applyNumberFormat="0" applyFill="0" applyAlignment="0" applyProtection="0"/>
    <xf numFmtId="183" fontId="107" fillId="0" borderId="89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07" fillId="0" borderId="89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20" fillId="0" borderId="68" applyNumberFormat="0" applyFill="0" applyAlignment="0" applyProtection="0"/>
    <xf numFmtId="183" fontId="108" fillId="50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08" fillId="50" borderId="0" applyNumberFormat="0" applyBorder="0" applyAlignment="0" applyProtection="0"/>
    <xf numFmtId="183" fontId="108" fillId="50" borderId="0" applyNumberFormat="0" applyBorder="0" applyAlignment="0" applyProtection="0"/>
    <xf numFmtId="183" fontId="108" fillId="50" borderId="0" applyNumberFormat="0" applyBorder="0" applyAlignment="0" applyProtection="0"/>
    <xf numFmtId="183" fontId="121" fillId="16" borderId="0" applyNumberFormat="0" applyBorder="0" applyAlignment="0" applyProtection="0"/>
    <xf numFmtId="183" fontId="108" fillId="50" borderId="0" applyNumberFormat="0" applyBorder="0" applyAlignment="0" applyProtection="0"/>
    <xf numFmtId="183" fontId="108" fillId="50" borderId="0" applyNumberFormat="0" applyBorder="0" applyAlignment="0" applyProtection="0"/>
    <xf numFmtId="183" fontId="108" fillId="50" borderId="0" applyNumberFormat="0" applyBorder="0" applyAlignment="0" applyProtection="0"/>
    <xf numFmtId="183" fontId="108" fillId="50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08" fillId="50" borderId="0" applyNumberFormat="0" applyBorder="0" applyAlignment="0" applyProtection="0"/>
    <xf numFmtId="183" fontId="121" fillId="16" borderId="0" applyNumberFormat="0" applyBorder="0" applyAlignment="0" applyProtection="0"/>
    <xf numFmtId="183" fontId="108" fillId="50" borderId="0" applyNumberFormat="0" applyBorder="0" applyAlignment="0" applyProtection="0"/>
    <xf numFmtId="183" fontId="121" fillId="16" borderId="0" applyNumberFormat="0" applyBorder="0" applyAlignment="0" applyProtection="0"/>
    <xf numFmtId="183" fontId="108" fillId="50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08" fillId="50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121" fillId="16" borderId="0" applyNumberFormat="0" applyBorder="0" applyAlignment="0" applyProtection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111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85" fillId="0" borderId="0"/>
    <xf numFmtId="183" fontId="1" fillId="0" borderId="0"/>
    <xf numFmtId="183" fontId="1" fillId="0" borderId="0"/>
    <xf numFmtId="183" fontId="85" fillId="0" borderId="0"/>
    <xf numFmtId="183" fontId="1" fillId="0" borderId="0"/>
    <xf numFmtId="183" fontId="1" fillId="0" borderId="0"/>
    <xf numFmtId="183" fontId="85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1" fillId="0" borderId="0"/>
    <xf numFmtId="183" fontId="36" fillId="0" borderId="0"/>
    <xf numFmtId="183" fontId="36" fillId="0" borderId="0"/>
    <xf numFmtId="183" fontId="85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36" fillId="0" borderId="0"/>
    <xf numFmtId="183" fontId="36" fillId="0" borderId="0"/>
    <xf numFmtId="183" fontId="111" fillId="0" borderId="0"/>
    <xf numFmtId="183" fontId="111" fillId="0" borderId="0"/>
    <xf numFmtId="183" fontId="111" fillId="0" borderId="0"/>
    <xf numFmtId="183" fontId="111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36" fillId="0" borderId="0"/>
    <xf numFmtId="183" fontId="36" fillId="0" borderId="0"/>
    <xf numFmtId="183" fontId="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47" borderId="81" applyNumberFormat="0" applyFont="0" applyAlignment="0" applyProtection="0"/>
    <xf numFmtId="183" fontId="110" fillId="20" borderId="70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10" fillId="20" borderId="70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110" fillId="20" borderId="70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10" fillId="20" borderId="70" applyNumberFormat="0" applyFont="0" applyAlignment="0" applyProtection="0"/>
    <xf numFmtId="183" fontId="36" fillId="47" borderId="81" applyNumberFormat="0" applyFont="0" applyAlignment="0" applyProtection="0"/>
    <xf numFmtId="183" fontId="110" fillId="20" borderId="70" applyNumberFormat="0" applyFont="0" applyAlignment="0" applyProtection="0"/>
    <xf numFmtId="183" fontId="36" fillId="47" borderId="81" applyNumberFormat="0" applyFont="0" applyAlignment="0" applyProtection="0"/>
    <xf numFmtId="183" fontId="110" fillId="20" borderId="70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10" fillId="20" borderId="70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183" fontId="99" fillId="63" borderId="82" applyNumberFormat="0" applyAlignment="0" applyProtection="0"/>
    <xf numFmtId="183" fontId="122" fillId="18" borderId="67" applyNumberFormat="0" applyAlignment="0" applyProtection="0"/>
    <xf numFmtId="183" fontId="99" fillId="63" borderId="82" applyNumberFormat="0" applyAlignment="0" applyProtection="0"/>
    <xf numFmtId="183" fontId="122" fillId="18" borderId="67" applyNumberFormat="0" applyAlignment="0" applyProtection="0"/>
    <xf numFmtId="183" fontId="99" fillId="63" borderId="82" applyNumberFormat="0" applyAlignment="0" applyProtection="0"/>
    <xf numFmtId="183" fontId="122" fillId="18" borderId="67" applyNumberFormat="0" applyAlignment="0" applyProtection="0"/>
    <xf numFmtId="183" fontId="122" fillId="59" borderId="67" applyNumberFormat="0" applyAlignment="0" applyProtection="0"/>
    <xf numFmtId="183" fontId="99" fillId="63" borderId="82" applyNumberFormat="0" applyAlignment="0" applyProtection="0"/>
    <xf numFmtId="183" fontId="122" fillId="18" borderId="67" applyNumberFormat="0" applyAlignment="0" applyProtection="0"/>
    <xf numFmtId="183" fontId="122" fillId="59" borderId="67" applyNumberFormat="0" applyAlignment="0" applyProtection="0"/>
    <xf numFmtId="183" fontId="122" fillId="18" borderId="67" applyNumberFormat="0" applyAlignment="0" applyProtection="0"/>
    <xf numFmtId="183" fontId="122" fillId="18" borderId="67" applyNumberFormat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83" fontId="36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85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09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00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01" fillId="0" borderId="90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7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01" fillId="0" borderId="90" applyNumberFormat="0" applyFill="0" applyAlignment="0" applyProtection="0"/>
    <xf numFmtId="183" fontId="124" fillId="0" borderId="71" applyNumberFormat="0" applyFill="0" applyAlignment="0" applyProtection="0"/>
    <xf numFmtId="183" fontId="101" fillId="0" borderId="90" applyNumberFormat="0" applyFill="0" applyAlignment="0" applyProtection="0"/>
    <xf numFmtId="183" fontId="124" fillId="0" borderId="71" applyNumberFormat="0" applyFill="0" applyAlignment="0" applyProtection="0"/>
    <xf numFmtId="183" fontId="101" fillId="0" borderId="90" applyNumberFormat="0" applyFill="0" applyAlignment="0" applyProtection="0"/>
    <xf numFmtId="183" fontId="124" fillId="0" borderId="71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71" applyNumberFormat="0" applyFill="0" applyAlignment="0" applyProtection="0"/>
    <xf numFmtId="183" fontId="124" fillId="0" borderId="91" applyNumberFormat="0" applyFill="0" applyAlignment="0" applyProtection="0"/>
    <xf numFmtId="183" fontId="124" fillId="0" borderId="71" applyNumberFormat="0" applyFill="0" applyAlignment="0" applyProtection="0"/>
    <xf numFmtId="183" fontId="124" fillId="0" borderId="71" applyNumberFormat="0" applyFill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37" fontId="40" fillId="0" borderId="0"/>
    <xf numFmtId="183" fontId="125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36" fillId="0" borderId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2" fillId="0" borderId="0" applyNumberFormat="0" applyFill="0" applyBorder="0" applyAlignment="0" applyProtection="0"/>
    <xf numFmtId="183" fontId="102" fillId="0" borderId="0" applyNumberFormat="0" applyFill="0" applyBorder="0" applyAlignment="0" applyProtection="0">
      <alignment vertical="top"/>
      <protection locked="0"/>
    </xf>
    <xf numFmtId="183" fontId="36" fillId="0" borderId="0"/>
    <xf numFmtId="183" fontId="36" fillId="0" borderId="0"/>
    <xf numFmtId="183" fontId="1" fillId="0" borderId="0"/>
    <xf numFmtId="37" fontId="40" fillId="0" borderId="0"/>
    <xf numFmtId="9" fontId="36" fillId="0" borderId="0" applyFont="0" applyFill="0" applyBorder="0" applyAlignment="0" applyProtection="0"/>
    <xf numFmtId="183" fontId="1" fillId="0" borderId="0"/>
    <xf numFmtId="180" fontId="1" fillId="0" borderId="0" applyFont="0" applyFill="0" applyBorder="0" applyAlignment="0" applyProtection="0"/>
    <xf numFmtId="183" fontId="1" fillId="0" borderId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3" fontId="1" fillId="0" borderId="0"/>
    <xf numFmtId="174" fontId="98" fillId="0" borderId="0"/>
    <xf numFmtId="183" fontId="1" fillId="22" borderId="0" applyNumberFormat="0" applyBorder="0" applyAlignment="0" applyProtection="0"/>
    <xf numFmtId="183" fontId="1" fillId="26" borderId="0" applyNumberFormat="0" applyBorder="0" applyAlignment="0" applyProtection="0"/>
    <xf numFmtId="183" fontId="1" fillId="30" borderId="0" applyNumberFormat="0" applyBorder="0" applyAlignment="0" applyProtection="0"/>
    <xf numFmtId="183" fontId="1" fillId="34" borderId="0" applyNumberFormat="0" applyBorder="0" applyAlignment="0" applyProtection="0"/>
    <xf numFmtId="183" fontId="1" fillId="38" borderId="0" applyNumberFormat="0" applyBorder="0" applyAlignment="0" applyProtection="0"/>
    <xf numFmtId="183" fontId="1" fillId="42" borderId="0" applyNumberFormat="0" applyBorder="0" applyAlignment="0" applyProtection="0"/>
    <xf numFmtId="183" fontId="1" fillId="23" borderId="0" applyNumberFormat="0" applyBorder="0" applyAlignment="0" applyProtection="0"/>
    <xf numFmtId="183" fontId="1" fillId="27" borderId="0" applyNumberFormat="0" applyBorder="0" applyAlignment="0" applyProtection="0"/>
    <xf numFmtId="183" fontId="1" fillId="31" borderId="0" applyNumberFormat="0" applyBorder="0" applyAlignment="0" applyProtection="0"/>
    <xf numFmtId="183" fontId="1" fillId="35" borderId="0" applyNumberFormat="0" applyBorder="0" applyAlignment="0" applyProtection="0"/>
    <xf numFmtId="183" fontId="1" fillId="39" borderId="0" applyNumberFormat="0" applyBorder="0" applyAlignment="0" applyProtection="0"/>
    <xf numFmtId="183" fontId="1" fillId="43" borderId="0" applyNumberFormat="0" applyBorder="0" applyAlignment="0" applyProtection="0"/>
    <xf numFmtId="183" fontId="35" fillId="24" borderId="0" applyNumberFormat="0" applyBorder="0" applyAlignment="0" applyProtection="0"/>
    <xf numFmtId="183" fontId="35" fillId="28" borderId="0" applyNumberFormat="0" applyBorder="0" applyAlignment="0" applyProtection="0"/>
    <xf numFmtId="183" fontId="35" fillId="32" borderId="0" applyNumberFormat="0" applyBorder="0" applyAlignment="0" applyProtection="0"/>
    <xf numFmtId="183" fontId="35" fillId="36" borderId="0" applyNumberFormat="0" applyBorder="0" applyAlignment="0" applyProtection="0"/>
    <xf numFmtId="183" fontId="35" fillId="40" borderId="0" applyNumberFormat="0" applyBorder="0" applyAlignment="0" applyProtection="0"/>
    <xf numFmtId="183" fontId="35" fillId="44" borderId="0" applyNumberFormat="0" applyBorder="0" applyAlignment="0" applyProtection="0"/>
    <xf numFmtId="183" fontId="35" fillId="21" borderId="0" applyNumberFormat="0" applyBorder="0" applyAlignment="0" applyProtection="0"/>
    <xf numFmtId="183" fontId="35" fillId="25" borderId="0" applyNumberFormat="0" applyBorder="0" applyAlignment="0" applyProtection="0"/>
    <xf numFmtId="183" fontId="35" fillId="29" borderId="0" applyNumberFormat="0" applyBorder="0" applyAlignment="0" applyProtection="0"/>
    <xf numFmtId="183" fontId="35" fillId="33" borderId="0" applyNumberFormat="0" applyBorder="0" applyAlignment="0" applyProtection="0"/>
    <xf numFmtId="183" fontId="35" fillId="37" borderId="0" applyNumberFormat="0" applyBorder="0" applyAlignment="0" applyProtection="0"/>
    <xf numFmtId="183" fontId="35" fillId="41" borderId="0" applyNumberFormat="0" applyBorder="0" applyAlignment="0" applyProtection="0"/>
    <xf numFmtId="183" fontId="25" fillId="15" borderId="0" applyNumberFormat="0" applyBorder="0" applyAlignment="0" applyProtection="0"/>
    <xf numFmtId="183" fontId="29" fillId="18" borderId="66" applyNumberFormat="0" applyAlignment="0" applyProtection="0"/>
    <xf numFmtId="183" fontId="31" fillId="19" borderId="69" applyNumberFormat="0" applyAlignment="0" applyProtection="0"/>
    <xf numFmtId="165" fontId="36" fillId="0" borderId="0" applyFont="0" applyFill="0" applyBorder="0" applyAlignment="0" applyProtection="0"/>
    <xf numFmtId="183" fontId="33" fillId="0" borderId="0" applyNumberFormat="0" applyFill="0" applyBorder="0" applyAlignment="0" applyProtection="0"/>
    <xf numFmtId="183" fontId="24" fillId="14" borderId="0" applyNumberFormat="0" applyBorder="0" applyAlignment="0" applyProtection="0"/>
    <xf numFmtId="183" fontId="27" fillId="17" borderId="66" applyNumberFormat="0" applyAlignment="0" applyProtection="0"/>
    <xf numFmtId="183" fontId="30" fillId="0" borderId="68" applyNumberFormat="0" applyFill="0" applyAlignment="0" applyProtection="0"/>
    <xf numFmtId="183" fontId="78" fillId="16" borderId="0" applyNumberFormat="0" applyBorder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28" fillId="18" borderId="67" applyNumberFormat="0" applyAlignment="0" applyProtection="0"/>
    <xf numFmtId="183" fontId="34" fillId="0" borderId="71" applyNumberFormat="0" applyFill="0" applyAlignment="0" applyProtection="0"/>
    <xf numFmtId="183" fontId="32" fillId="0" borderId="0" applyNumberFormat="0" applyFill="0" applyBorder="0" applyAlignment="0" applyProtection="0"/>
    <xf numFmtId="183" fontId="1" fillId="0" borderId="0"/>
    <xf numFmtId="165" fontId="1" fillId="0" borderId="0" applyFont="0" applyFill="0" applyBorder="0" applyAlignment="0" applyProtection="0"/>
    <xf numFmtId="37" fontId="40" fillId="0" borderId="0"/>
    <xf numFmtId="183" fontId="1" fillId="0" borderId="0"/>
    <xf numFmtId="180" fontId="1" fillId="0" borderId="0" applyFont="0" applyFill="0" applyBorder="0" applyAlignment="0" applyProtection="0"/>
    <xf numFmtId="183" fontId="1" fillId="0" borderId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3" fontId="1" fillId="0" borderId="0"/>
    <xf numFmtId="174" fontId="98" fillId="0" borderId="0"/>
    <xf numFmtId="183" fontId="1" fillId="22" borderId="0" applyNumberFormat="0" applyBorder="0" applyAlignment="0" applyProtection="0"/>
    <xf numFmtId="183" fontId="1" fillId="26" borderId="0" applyNumberFormat="0" applyBorder="0" applyAlignment="0" applyProtection="0"/>
    <xf numFmtId="183" fontId="1" fillId="30" borderId="0" applyNumberFormat="0" applyBorder="0" applyAlignment="0" applyProtection="0"/>
    <xf numFmtId="183" fontId="1" fillId="34" borderId="0" applyNumberFormat="0" applyBorder="0" applyAlignment="0" applyProtection="0"/>
    <xf numFmtId="183" fontId="1" fillId="38" borderId="0" applyNumberFormat="0" applyBorder="0" applyAlignment="0" applyProtection="0"/>
    <xf numFmtId="183" fontId="1" fillId="42" borderId="0" applyNumberFormat="0" applyBorder="0" applyAlignment="0" applyProtection="0"/>
    <xf numFmtId="183" fontId="1" fillId="23" borderId="0" applyNumberFormat="0" applyBorder="0" applyAlignment="0" applyProtection="0"/>
    <xf numFmtId="183" fontId="1" fillId="27" borderId="0" applyNumberFormat="0" applyBorder="0" applyAlignment="0" applyProtection="0"/>
    <xf numFmtId="183" fontId="1" fillId="31" borderId="0" applyNumberFormat="0" applyBorder="0" applyAlignment="0" applyProtection="0"/>
    <xf numFmtId="183" fontId="1" fillId="35" borderId="0" applyNumberFormat="0" applyBorder="0" applyAlignment="0" applyProtection="0"/>
    <xf numFmtId="183" fontId="1" fillId="39" borderId="0" applyNumberFormat="0" applyBorder="0" applyAlignment="0" applyProtection="0"/>
    <xf numFmtId="183" fontId="1" fillId="43" borderId="0" applyNumberFormat="0" applyBorder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37" fontId="40" fillId="0" borderId="0"/>
    <xf numFmtId="37" fontId="40" fillId="0" borderId="0"/>
    <xf numFmtId="37" fontId="40" fillId="0" borderId="0"/>
    <xf numFmtId="183" fontId="1" fillId="0" borderId="0"/>
    <xf numFmtId="183" fontId="36" fillId="0" borderId="0"/>
    <xf numFmtId="183" fontId="1" fillId="0" borderId="0"/>
    <xf numFmtId="9" fontId="1" fillId="0" borderId="0" applyFont="0" applyFill="0" applyBorder="0" applyAlignment="0" applyProtection="0"/>
    <xf numFmtId="183" fontId="1" fillId="0" borderId="0"/>
    <xf numFmtId="183" fontId="1" fillId="0" borderId="0"/>
    <xf numFmtId="183" fontId="36" fillId="0" borderId="0" applyProtection="0">
      <protection locked="0"/>
    </xf>
    <xf numFmtId="165" fontId="1" fillId="0" borderId="0" applyFont="0" applyFill="0" applyBorder="0" applyAlignment="0" applyProtection="0"/>
    <xf numFmtId="183" fontId="1" fillId="0" borderId="0"/>
    <xf numFmtId="183" fontId="1" fillId="0" borderId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3" fontId="1" fillId="0" borderId="0"/>
    <xf numFmtId="165" fontId="36" fillId="0" borderId="0" applyFont="0" applyFill="0" applyBorder="0" applyAlignment="0" applyProtection="0"/>
    <xf numFmtId="183" fontId="36" fillId="0" borderId="0">
      <protection locked="0"/>
    </xf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36" fillId="47" borderId="81" applyNumberFormat="0" applyFont="0" applyAlignment="0" applyProtection="0"/>
    <xf numFmtId="183" fontId="1" fillId="0" borderId="0"/>
    <xf numFmtId="37" fontId="40" fillId="0" borderId="0"/>
    <xf numFmtId="183" fontId="1" fillId="0" borderId="0"/>
    <xf numFmtId="180" fontId="1" fillId="0" borderId="0" applyFont="0" applyFill="0" applyBorder="0" applyAlignment="0" applyProtection="0"/>
    <xf numFmtId="183" fontId="1" fillId="0" borderId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3" fontId="1" fillId="0" borderId="0"/>
    <xf numFmtId="183" fontId="1" fillId="22" borderId="0" applyNumberFormat="0" applyBorder="0" applyAlignment="0" applyProtection="0"/>
    <xf numFmtId="183" fontId="1" fillId="26" borderId="0" applyNumberFormat="0" applyBorder="0" applyAlignment="0" applyProtection="0"/>
    <xf numFmtId="183" fontId="1" fillId="30" borderId="0" applyNumberFormat="0" applyBorder="0" applyAlignment="0" applyProtection="0"/>
    <xf numFmtId="183" fontId="1" fillId="34" borderId="0" applyNumberFormat="0" applyBorder="0" applyAlignment="0" applyProtection="0"/>
    <xf numFmtId="183" fontId="1" fillId="38" borderId="0" applyNumberFormat="0" applyBorder="0" applyAlignment="0" applyProtection="0"/>
    <xf numFmtId="183" fontId="1" fillId="42" borderId="0" applyNumberFormat="0" applyBorder="0" applyAlignment="0" applyProtection="0"/>
    <xf numFmtId="183" fontId="1" fillId="23" borderId="0" applyNumberFormat="0" applyBorder="0" applyAlignment="0" applyProtection="0"/>
    <xf numFmtId="183" fontId="1" fillId="27" borderId="0" applyNumberFormat="0" applyBorder="0" applyAlignment="0" applyProtection="0"/>
    <xf numFmtId="183" fontId="1" fillId="31" borderId="0" applyNumberFormat="0" applyBorder="0" applyAlignment="0" applyProtection="0"/>
    <xf numFmtId="183" fontId="1" fillId="35" borderId="0" applyNumberFormat="0" applyBorder="0" applyAlignment="0" applyProtection="0"/>
    <xf numFmtId="183" fontId="1" fillId="39" borderId="0" applyNumberFormat="0" applyBorder="0" applyAlignment="0" applyProtection="0"/>
    <xf numFmtId="183" fontId="1" fillId="43" borderId="0" applyNumberFormat="0" applyBorder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0" borderId="0"/>
    <xf numFmtId="165" fontId="1" fillId="0" borderId="0" applyFont="0" applyFill="0" applyBorder="0" applyAlignment="0" applyProtection="0"/>
    <xf numFmtId="37" fontId="40" fillId="0" borderId="0"/>
    <xf numFmtId="183" fontId="1" fillId="0" borderId="0"/>
    <xf numFmtId="180" fontId="1" fillId="0" borderId="0" applyFont="0" applyFill="0" applyBorder="0" applyAlignment="0" applyProtection="0"/>
    <xf numFmtId="183" fontId="1" fillId="0" borderId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3" fontId="1" fillId="0" borderId="0"/>
    <xf numFmtId="183" fontId="1" fillId="22" borderId="0" applyNumberFormat="0" applyBorder="0" applyAlignment="0" applyProtection="0"/>
    <xf numFmtId="183" fontId="1" fillId="26" borderId="0" applyNumberFormat="0" applyBorder="0" applyAlignment="0" applyProtection="0"/>
    <xf numFmtId="183" fontId="1" fillId="30" borderId="0" applyNumberFormat="0" applyBorder="0" applyAlignment="0" applyProtection="0"/>
    <xf numFmtId="183" fontId="1" fillId="34" borderId="0" applyNumberFormat="0" applyBorder="0" applyAlignment="0" applyProtection="0"/>
    <xf numFmtId="183" fontId="1" fillId="38" borderId="0" applyNumberFormat="0" applyBorder="0" applyAlignment="0" applyProtection="0"/>
    <xf numFmtId="183" fontId="1" fillId="42" borderId="0" applyNumberFormat="0" applyBorder="0" applyAlignment="0" applyProtection="0"/>
    <xf numFmtId="183" fontId="1" fillId="23" borderId="0" applyNumberFormat="0" applyBorder="0" applyAlignment="0" applyProtection="0"/>
    <xf numFmtId="183" fontId="1" fillId="27" borderId="0" applyNumberFormat="0" applyBorder="0" applyAlignment="0" applyProtection="0"/>
    <xf numFmtId="183" fontId="1" fillId="31" borderId="0" applyNumberFormat="0" applyBorder="0" applyAlignment="0" applyProtection="0"/>
    <xf numFmtId="183" fontId="1" fillId="35" borderId="0" applyNumberFormat="0" applyBorder="0" applyAlignment="0" applyProtection="0"/>
    <xf numFmtId="183" fontId="1" fillId="39" borderId="0" applyNumberFormat="0" applyBorder="0" applyAlignment="0" applyProtection="0"/>
    <xf numFmtId="183" fontId="1" fillId="43" borderId="0" applyNumberFormat="0" applyBorder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183" fontId="1" fillId="20" borderId="70" applyNumberFormat="0" applyFont="0" applyAlignment="0" applyProtection="0"/>
    <xf numFmtId="37" fontId="40" fillId="0" borderId="0"/>
    <xf numFmtId="37" fontId="40" fillId="0" borderId="0"/>
    <xf numFmtId="37" fontId="40" fillId="0" borderId="0"/>
    <xf numFmtId="183" fontId="1" fillId="0" borderId="0"/>
    <xf numFmtId="183" fontId="36" fillId="0" borderId="0"/>
    <xf numFmtId="183" fontId="1" fillId="0" borderId="0"/>
    <xf numFmtId="165" fontId="1" fillId="0" borderId="0" applyFont="0" applyFill="0" applyBorder="0" applyAlignment="0" applyProtection="0"/>
    <xf numFmtId="183" fontId="36" fillId="0" borderId="0"/>
    <xf numFmtId="9" fontId="1" fillId="0" borderId="0" applyFont="0" applyFill="0" applyBorder="0" applyAlignment="0" applyProtection="0"/>
    <xf numFmtId="183" fontId="1" fillId="0" borderId="0"/>
    <xf numFmtId="183" fontId="1" fillId="0" borderId="0"/>
    <xf numFmtId="165" fontId="1" fillId="0" borderId="0" applyFont="0" applyFill="0" applyBorder="0" applyAlignment="0" applyProtection="0"/>
    <xf numFmtId="183" fontId="36" fillId="0" borderId="0"/>
    <xf numFmtId="183" fontId="111" fillId="22" borderId="0" applyNumberFormat="0" applyBorder="0" applyAlignment="0" applyProtection="0"/>
    <xf numFmtId="183" fontId="1" fillId="22" borderId="0" applyNumberFormat="0" applyBorder="0" applyAlignment="0" applyProtection="0"/>
    <xf numFmtId="183" fontId="85" fillId="61" borderId="0" applyNumberFormat="0" applyBorder="0" applyAlignment="0" applyProtection="0"/>
    <xf numFmtId="183" fontId="85" fillId="61" borderId="0" applyNumberFormat="0" applyBorder="0" applyAlignment="0" applyProtection="0"/>
    <xf numFmtId="183" fontId="85" fillId="61" borderId="0" applyNumberFormat="0" applyBorder="0" applyAlignment="0" applyProtection="0"/>
    <xf numFmtId="183" fontId="111" fillId="22" borderId="0" applyNumberFormat="0" applyBorder="0" applyAlignment="0" applyProtection="0"/>
    <xf numFmtId="183" fontId="85" fillId="61" borderId="0" applyNumberFormat="0" applyBorder="0" applyAlignment="0" applyProtection="0"/>
    <xf numFmtId="183" fontId="85" fillId="61" borderId="0" applyNumberFormat="0" applyBorder="0" applyAlignment="0" applyProtection="0"/>
    <xf numFmtId="183" fontId="85" fillId="61" borderId="0" applyNumberFormat="0" applyBorder="0" applyAlignment="0" applyProtection="0"/>
    <xf numFmtId="183" fontId="1" fillId="22" borderId="0" applyNumberFormat="0" applyBorder="0" applyAlignment="0" applyProtection="0"/>
    <xf numFmtId="183" fontId="1" fillId="22" borderId="0" applyNumberFormat="0" applyBorder="0" applyAlignment="0" applyProtection="0"/>
    <xf numFmtId="183" fontId="1" fillId="22" borderId="0" applyNumberFormat="0" applyBorder="0" applyAlignment="0" applyProtection="0"/>
    <xf numFmtId="183" fontId="1" fillId="22" borderId="0" applyNumberFormat="0" applyBorder="0" applyAlignment="0" applyProtection="0"/>
    <xf numFmtId="183" fontId="1" fillId="22" borderId="0" applyNumberFormat="0" applyBorder="0" applyAlignment="0" applyProtection="0"/>
    <xf numFmtId="183" fontId="1" fillId="22" borderId="0" applyNumberFormat="0" applyBorder="0" applyAlignment="0" applyProtection="0"/>
    <xf numFmtId="183" fontId="1" fillId="22" borderId="0" applyNumberFormat="0" applyBorder="0" applyAlignment="0" applyProtection="0"/>
    <xf numFmtId="183" fontId="111" fillId="26" borderId="0" applyNumberFormat="0" applyBorder="0" applyAlignment="0" applyProtection="0"/>
    <xf numFmtId="183" fontId="1" fillId="26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111" fillId="26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85" fillId="51" borderId="0" applyNumberFormat="0" applyBorder="0" applyAlignment="0" applyProtection="0"/>
    <xf numFmtId="183" fontId="1" fillId="26" borderId="0" applyNumberFormat="0" applyBorder="0" applyAlignment="0" applyProtection="0"/>
    <xf numFmtId="183" fontId="1" fillId="26" borderId="0" applyNumberFormat="0" applyBorder="0" applyAlignment="0" applyProtection="0"/>
    <xf numFmtId="183" fontId="1" fillId="26" borderId="0" applyNumberFormat="0" applyBorder="0" applyAlignment="0" applyProtection="0"/>
    <xf numFmtId="183" fontId="1" fillId="26" borderId="0" applyNumberFormat="0" applyBorder="0" applyAlignment="0" applyProtection="0"/>
    <xf numFmtId="183" fontId="1" fillId="26" borderId="0" applyNumberFormat="0" applyBorder="0" applyAlignment="0" applyProtection="0"/>
    <xf numFmtId="183" fontId="1" fillId="26" borderId="0" applyNumberFormat="0" applyBorder="0" applyAlignment="0" applyProtection="0"/>
    <xf numFmtId="183" fontId="1" fillId="26" borderId="0" applyNumberFormat="0" applyBorder="0" applyAlignment="0" applyProtection="0"/>
    <xf numFmtId="183" fontId="111" fillId="30" borderId="0" applyNumberFormat="0" applyBorder="0" applyAlignment="0" applyProtection="0"/>
    <xf numFmtId="183" fontId="1" fillId="30" borderId="0" applyNumberFormat="0" applyBorder="0" applyAlignment="0" applyProtection="0"/>
    <xf numFmtId="183" fontId="85" fillId="62" borderId="0" applyNumberFormat="0" applyBorder="0" applyAlignment="0" applyProtection="0"/>
    <xf numFmtId="183" fontId="85" fillId="62" borderId="0" applyNumberFormat="0" applyBorder="0" applyAlignment="0" applyProtection="0"/>
    <xf numFmtId="183" fontId="85" fillId="62" borderId="0" applyNumberFormat="0" applyBorder="0" applyAlignment="0" applyProtection="0"/>
    <xf numFmtId="183" fontId="111" fillId="30" borderId="0" applyNumberFormat="0" applyBorder="0" applyAlignment="0" applyProtection="0"/>
    <xf numFmtId="183" fontId="85" fillId="62" borderId="0" applyNumberFormat="0" applyBorder="0" applyAlignment="0" applyProtection="0"/>
    <xf numFmtId="183" fontId="85" fillId="62" borderId="0" applyNumberFormat="0" applyBorder="0" applyAlignment="0" applyProtection="0"/>
    <xf numFmtId="183" fontId="85" fillId="62" borderId="0" applyNumberFormat="0" applyBorder="0" applyAlignment="0" applyProtection="0"/>
    <xf numFmtId="183" fontId="1" fillId="30" borderId="0" applyNumberFormat="0" applyBorder="0" applyAlignment="0" applyProtection="0"/>
    <xf numFmtId="183" fontId="1" fillId="30" borderId="0" applyNumberFormat="0" applyBorder="0" applyAlignment="0" applyProtection="0"/>
    <xf numFmtId="183" fontId="1" fillId="30" borderId="0" applyNumberFormat="0" applyBorder="0" applyAlignment="0" applyProtection="0"/>
    <xf numFmtId="183" fontId="1" fillId="30" borderId="0" applyNumberFormat="0" applyBorder="0" applyAlignment="0" applyProtection="0"/>
    <xf numFmtId="183" fontId="1" fillId="30" borderId="0" applyNumberFormat="0" applyBorder="0" applyAlignment="0" applyProtection="0"/>
    <xf numFmtId="183" fontId="1" fillId="30" borderId="0" applyNumberFormat="0" applyBorder="0" applyAlignment="0" applyProtection="0"/>
    <xf numFmtId="183" fontId="1" fillId="30" borderId="0" applyNumberFormat="0" applyBorder="0" applyAlignment="0" applyProtection="0"/>
    <xf numFmtId="183" fontId="111" fillId="34" borderId="0" applyNumberFormat="0" applyBorder="0" applyAlignment="0" applyProtection="0"/>
    <xf numFmtId="183" fontId="1" fillId="34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111" fillId="34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1" fillId="34" borderId="0" applyNumberFormat="0" applyBorder="0" applyAlignment="0" applyProtection="0"/>
    <xf numFmtId="183" fontId="1" fillId="34" borderId="0" applyNumberFormat="0" applyBorder="0" applyAlignment="0" applyProtection="0"/>
    <xf numFmtId="183" fontId="1" fillId="34" borderId="0" applyNumberFormat="0" applyBorder="0" applyAlignment="0" applyProtection="0"/>
    <xf numFmtId="183" fontId="1" fillId="34" borderId="0" applyNumberFormat="0" applyBorder="0" applyAlignment="0" applyProtection="0"/>
    <xf numFmtId="183" fontId="1" fillId="34" borderId="0" applyNumberFormat="0" applyBorder="0" applyAlignment="0" applyProtection="0"/>
    <xf numFmtId="183" fontId="1" fillId="34" borderId="0" applyNumberFormat="0" applyBorder="0" applyAlignment="0" applyProtection="0"/>
    <xf numFmtId="183" fontId="1" fillId="34" borderId="0" applyNumberFormat="0" applyBorder="0" applyAlignment="0" applyProtection="0"/>
    <xf numFmtId="183" fontId="111" fillId="38" borderId="0" applyNumberFormat="0" applyBorder="0" applyAlignment="0" applyProtection="0"/>
    <xf numFmtId="183" fontId="1" fillId="38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111" fillId="38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85" fillId="49" borderId="0" applyNumberFormat="0" applyBorder="0" applyAlignment="0" applyProtection="0"/>
    <xf numFmtId="183" fontId="1" fillId="38" borderId="0" applyNumberFormat="0" applyBorder="0" applyAlignment="0" applyProtection="0"/>
    <xf numFmtId="183" fontId="1" fillId="38" borderId="0" applyNumberFormat="0" applyBorder="0" applyAlignment="0" applyProtection="0"/>
    <xf numFmtId="183" fontId="1" fillId="38" borderId="0" applyNumberFormat="0" applyBorder="0" applyAlignment="0" applyProtection="0"/>
    <xf numFmtId="183" fontId="1" fillId="38" borderId="0" applyNumberFormat="0" applyBorder="0" applyAlignment="0" applyProtection="0"/>
    <xf numFmtId="183" fontId="1" fillId="38" borderId="0" applyNumberFormat="0" applyBorder="0" applyAlignment="0" applyProtection="0"/>
    <xf numFmtId="183" fontId="1" fillId="38" borderId="0" applyNumberFormat="0" applyBorder="0" applyAlignment="0" applyProtection="0"/>
    <xf numFmtId="183" fontId="1" fillId="38" borderId="0" applyNumberFormat="0" applyBorder="0" applyAlignment="0" applyProtection="0"/>
    <xf numFmtId="183" fontId="111" fillId="42" borderId="0" applyNumberFormat="0" applyBorder="0" applyAlignment="0" applyProtection="0"/>
    <xf numFmtId="183" fontId="1" fillId="42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111" fillId="42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1" fillId="42" borderId="0" applyNumberFormat="0" applyBorder="0" applyAlignment="0" applyProtection="0"/>
    <xf numFmtId="183" fontId="1" fillId="42" borderId="0" applyNumberFormat="0" applyBorder="0" applyAlignment="0" applyProtection="0"/>
    <xf numFmtId="183" fontId="1" fillId="42" borderId="0" applyNumberFormat="0" applyBorder="0" applyAlignment="0" applyProtection="0"/>
    <xf numFmtId="183" fontId="1" fillId="42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63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1" fillId="42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1" fillId="42" borderId="0" applyNumberFormat="0" applyBorder="0" applyAlignment="0" applyProtection="0"/>
    <xf numFmtId="183" fontId="85" fillId="48" borderId="0" applyNumberFormat="0" applyBorder="0" applyAlignment="0" applyProtection="0"/>
    <xf numFmtId="183" fontId="85" fillId="48" borderId="0" applyNumberFormat="0" applyBorder="0" applyAlignment="0" applyProtection="0"/>
    <xf numFmtId="183" fontId="1" fillId="42" borderId="0" applyNumberFormat="0" applyBorder="0" applyAlignment="0" applyProtection="0"/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36" fillId="0" borderId="0" applyProtection="0">
      <protection locked="0"/>
    </xf>
    <xf numFmtId="183" fontId="111" fillId="23" borderId="0" applyNumberFormat="0" applyBorder="0" applyAlignment="0" applyProtection="0"/>
    <xf numFmtId="183" fontId="1" fillId="23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111" fillId="23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1" fillId="23" borderId="0" applyNumberFormat="0" applyBorder="0" applyAlignment="0" applyProtection="0"/>
    <xf numFmtId="183" fontId="1" fillId="23" borderId="0" applyNumberFormat="0" applyBorder="0" applyAlignment="0" applyProtection="0"/>
    <xf numFmtId="183" fontId="1" fillId="23" borderId="0" applyNumberFormat="0" applyBorder="0" applyAlignment="0" applyProtection="0"/>
    <xf numFmtId="183" fontId="1" fillId="23" borderId="0" applyNumberFormat="0" applyBorder="0" applyAlignment="0" applyProtection="0"/>
    <xf numFmtId="183" fontId="1" fillId="23" borderId="0" applyNumberFormat="0" applyBorder="0" applyAlignment="0" applyProtection="0"/>
    <xf numFmtId="183" fontId="1" fillId="23" borderId="0" applyNumberFormat="0" applyBorder="0" applyAlignment="0" applyProtection="0"/>
    <xf numFmtId="183" fontId="1" fillId="23" borderId="0" applyNumberFormat="0" applyBorder="0" applyAlignment="0" applyProtection="0"/>
    <xf numFmtId="183" fontId="111" fillId="27" borderId="0" applyNumberFormat="0" applyBorder="0" applyAlignment="0" applyProtection="0"/>
    <xf numFmtId="183" fontId="1" fillId="27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111" fillId="27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85" fillId="46" borderId="0" applyNumberFormat="0" applyBorder="0" applyAlignment="0" applyProtection="0"/>
    <xf numFmtId="183" fontId="1" fillId="27" borderId="0" applyNumberFormat="0" applyBorder="0" applyAlignment="0" applyProtection="0"/>
    <xf numFmtId="183" fontId="1" fillId="27" borderId="0" applyNumberFormat="0" applyBorder="0" applyAlignment="0" applyProtection="0"/>
    <xf numFmtId="183" fontId="1" fillId="27" borderId="0" applyNumberFormat="0" applyBorder="0" applyAlignment="0" applyProtection="0"/>
    <xf numFmtId="183" fontId="1" fillId="27" borderId="0" applyNumberFormat="0" applyBorder="0" applyAlignment="0" applyProtection="0"/>
    <xf numFmtId="183" fontId="1" fillId="27" borderId="0" applyNumberFormat="0" applyBorder="0" applyAlignment="0" applyProtection="0"/>
    <xf numFmtId="183" fontId="1" fillId="27" borderId="0" applyNumberFormat="0" applyBorder="0" applyAlignment="0" applyProtection="0"/>
    <xf numFmtId="183" fontId="1" fillId="27" borderId="0" applyNumberFormat="0" applyBorder="0" applyAlignment="0" applyProtection="0"/>
    <xf numFmtId="183" fontId="111" fillId="31" borderId="0" applyNumberFormat="0" applyBorder="0" applyAlignment="0" applyProtection="0"/>
    <xf numFmtId="183" fontId="1" fillId="31" borderId="0" applyNumberFormat="0" applyBorder="0" applyAlignment="0" applyProtection="0"/>
    <xf numFmtId="183" fontId="85" fillId="64" borderId="0" applyNumberFormat="0" applyBorder="0" applyAlignment="0" applyProtection="0"/>
    <xf numFmtId="183" fontId="85" fillId="64" borderId="0" applyNumberFormat="0" applyBorder="0" applyAlignment="0" applyProtection="0"/>
    <xf numFmtId="183" fontId="85" fillId="64" borderId="0" applyNumberFormat="0" applyBorder="0" applyAlignment="0" applyProtection="0"/>
    <xf numFmtId="183" fontId="111" fillId="31" borderId="0" applyNumberFormat="0" applyBorder="0" applyAlignment="0" applyProtection="0"/>
    <xf numFmtId="183" fontId="85" fillId="64" borderId="0" applyNumberFormat="0" applyBorder="0" applyAlignment="0" applyProtection="0"/>
    <xf numFmtId="183" fontId="85" fillId="64" borderId="0" applyNumberFormat="0" applyBorder="0" applyAlignment="0" applyProtection="0"/>
    <xf numFmtId="183" fontId="85" fillId="64" borderId="0" applyNumberFormat="0" applyBorder="0" applyAlignment="0" applyProtection="0"/>
    <xf numFmtId="183" fontId="1" fillId="31" borderId="0" applyNumberFormat="0" applyBorder="0" applyAlignment="0" applyProtection="0"/>
    <xf numFmtId="183" fontId="1" fillId="31" borderId="0" applyNumberFormat="0" applyBorder="0" applyAlignment="0" applyProtection="0"/>
    <xf numFmtId="183" fontId="1" fillId="31" borderId="0" applyNumberFormat="0" applyBorder="0" applyAlignment="0" applyProtection="0"/>
    <xf numFmtId="183" fontId="1" fillId="31" borderId="0" applyNumberFormat="0" applyBorder="0" applyAlignment="0" applyProtection="0"/>
    <xf numFmtId="183" fontId="1" fillId="31" borderId="0" applyNumberFormat="0" applyBorder="0" applyAlignment="0" applyProtection="0"/>
    <xf numFmtId="183" fontId="1" fillId="31" borderId="0" applyNumberFormat="0" applyBorder="0" applyAlignment="0" applyProtection="0"/>
    <xf numFmtId="183" fontId="1" fillId="31" borderId="0" applyNumberFormat="0" applyBorder="0" applyAlignment="0" applyProtection="0"/>
    <xf numFmtId="183" fontId="111" fillId="35" borderId="0" applyNumberFormat="0" applyBorder="0" applyAlignment="0" applyProtection="0"/>
    <xf numFmtId="183" fontId="1" fillId="35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111" fillId="35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85" fillId="58" borderId="0" applyNumberFormat="0" applyBorder="0" applyAlignment="0" applyProtection="0"/>
    <xf numFmtId="183" fontId="1" fillId="35" borderId="0" applyNumberFormat="0" applyBorder="0" applyAlignment="0" applyProtection="0"/>
    <xf numFmtId="183" fontId="1" fillId="35" borderId="0" applyNumberFormat="0" applyBorder="0" applyAlignment="0" applyProtection="0"/>
    <xf numFmtId="183" fontId="1" fillId="35" borderId="0" applyNumberFormat="0" applyBorder="0" applyAlignment="0" applyProtection="0"/>
    <xf numFmtId="183" fontId="1" fillId="35" borderId="0" applyNumberFormat="0" applyBorder="0" applyAlignment="0" applyProtection="0"/>
    <xf numFmtId="183" fontId="1" fillId="35" borderId="0" applyNumberFormat="0" applyBorder="0" applyAlignment="0" applyProtection="0"/>
    <xf numFmtId="183" fontId="1" fillId="35" borderId="0" applyNumberFormat="0" applyBorder="0" applyAlignment="0" applyProtection="0"/>
    <xf numFmtId="183" fontId="1" fillId="35" borderId="0" applyNumberFormat="0" applyBorder="0" applyAlignment="0" applyProtection="0"/>
    <xf numFmtId="183" fontId="111" fillId="39" borderId="0" applyNumberFormat="0" applyBorder="0" applyAlignment="0" applyProtection="0"/>
    <xf numFmtId="183" fontId="1" fillId="39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111" fillId="39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85" fillId="45" borderId="0" applyNumberFormat="0" applyBorder="0" applyAlignment="0" applyProtection="0"/>
    <xf numFmtId="183" fontId="1" fillId="39" borderId="0" applyNumberFormat="0" applyBorder="0" applyAlignment="0" applyProtection="0"/>
    <xf numFmtId="183" fontId="1" fillId="39" borderId="0" applyNumberFormat="0" applyBorder="0" applyAlignment="0" applyProtection="0"/>
    <xf numFmtId="183" fontId="1" fillId="39" borderId="0" applyNumberFormat="0" applyBorder="0" applyAlignment="0" applyProtection="0"/>
    <xf numFmtId="183" fontId="1" fillId="39" borderId="0" applyNumberFormat="0" applyBorder="0" applyAlignment="0" applyProtection="0"/>
    <xf numFmtId="183" fontId="1" fillId="39" borderId="0" applyNumberFormat="0" applyBorder="0" applyAlignment="0" applyProtection="0"/>
    <xf numFmtId="183" fontId="1" fillId="39" borderId="0" applyNumberFormat="0" applyBorder="0" applyAlignment="0" applyProtection="0"/>
    <xf numFmtId="183" fontId="1" fillId="39" borderId="0" applyNumberFormat="0" applyBorder="0" applyAlignment="0" applyProtection="0"/>
    <xf numFmtId="183" fontId="111" fillId="43" borderId="0" applyNumberFormat="0" applyBorder="0" applyAlignment="0" applyProtection="0"/>
    <xf numFmtId="183" fontId="1" fillId="43" borderId="0" applyNumberFormat="0" applyBorder="0" applyAlignment="0" applyProtection="0"/>
    <xf numFmtId="183" fontId="85" fillId="53" borderId="0" applyNumberFormat="0" applyBorder="0" applyAlignment="0" applyProtection="0"/>
    <xf numFmtId="183" fontId="85" fillId="53" borderId="0" applyNumberFormat="0" applyBorder="0" applyAlignment="0" applyProtection="0"/>
    <xf numFmtId="183" fontId="85" fillId="53" borderId="0" applyNumberFormat="0" applyBorder="0" applyAlignment="0" applyProtection="0"/>
    <xf numFmtId="183" fontId="111" fillId="43" borderId="0" applyNumberFormat="0" applyBorder="0" applyAlignment="0" applyProtection="0"/>
    <xf numFmtId="183" fontId="85" fillId="53" borderId="0" applyNumberFormat="0" applyBorder="0" applyAlignment="0" applyProtection="0"/>
    <xf numFmtId="183" fontId="85" fillId="53" borderId="0" applyNumberFormat="0" applyBorder="0" applyAlignment="0" applyProtection="0"/>
    <xf numFmtId="183" fontId="85" fillId="53" borderId="0" applyNumberFormat="0" applyBorder="0" applyAlignment="0" applyProtection="0"/>
    <xf numFmtId="183" fontId="1" fillId="43" borderId="0" applyNumberFormat="0" applyBorder="0" applyAlignment="0" applyProtection="0"/>
    <xf numFmtId="183" fontId="1" fillId="43" borderId="0" applyNumberFormat="0" applyBorder="0" applyAlignment="0" applyProtection="0"/>
    <xf numFmtId="183" fontId="1" fillId="43" borderId="0" applyNumberFormat="0" applyBorder="0" applyAlignment="0" applyProtection="0"/>
    <xf numFmtId="183" fontId="1" fillId="43" borderId="0" applyNumberFormat="0" applyBorder="0" applyAlignment="0" applyProtection="0"/>
    <xf numFmtId="183" fontId="1" fillId="43" borderId="0" applyNumberFormat="0" applyBorder="0" applyAlignment="0" applyProtection="0"/>
    <xf numFmtId="183" fontId="1" fillId="43" borderId="0" applyNumberFormat="0" applyBorder="0" applyAlignment="0" applyProtection="0"/>
    <xf numFmtId="183" fontId="1" fillId="43" borderId="0" applyNumberFormat="0" applyBorder="0" applyAlignment="0" applyProtection="0"/>
    <xf numFmtId="183" fontId="112" fillId="24" borderId="0" applyNumberFormat="0" applyBorder="0" applyAlignment="0" applyProtection="0"/>
    <xf numFmtId="183" fontId="86" fillId="65" borderId="0" applyNumberFormat="0" applyBorder="0" applyAlignment="0" applyProtection="0"/>
    <xf numFmtId="183" fontId="86" fillId="65" borderId="0" applyNumberFormat="0" applyBorder="0" applyAlignment="0" applyProtection="0"/>
    <xf numFmtId="183" fontId="86" fillId="65" borderId="0" applyNumberFormat="0" applyBorder="0" applyAlignment="0" applyProtection="0"/>
    <xf numFmtId="183" fontId="112" fillId="24" borderId="0" applyNumberFormat="0" applyBorder="0" applyAlignment="0" applyProtection="0"/>
    <xf numFmtId="183" fontId="86" fillId="65" borderId="0" applyNumberFormat="0" applyBorder="0" applyAlignment="0" applyProtection="0"/>
    <xf numFmtId="183" fontId="86" fillId="65" borderId="0" applyNumberFormat="0" applyBorder="0" applyAlignment="0" applyProtection="0"/>
    <xf numFmtId="183" fontId="86" fillId="65" borderId="0" applyNumberFormat="0" applyBorder="0" applyAlignment="0" applyProtection="0"/>
    <xf numFmtId="183" fontId="35" fillId="24" borderId="0" applyNumberFormat="0" applyBorder="0" applyAlignment="0" applyProtection="0"/>
    <xf numFmtId="183" fontId="112" fillId="28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112" fillId="28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86" fillId="46" borderId="0" applyNumberFormat="0" applyBorder="0" applyAlignment="0" applyProtection="0"/>
    <xf numFmtId="183" fontId="35" fillId="28" borderId="0" applyNumberFormat="0" applyBorder="0" applyAlignment="0" applyProtection="0"/>
    <xf numFmtId="183" fontId="112" fillId="32" borderId="0" applyNumberFormat="0" applyBorder="0" applyAlignment="0" applyProtection="0"/>
    <xf numFmtId="183" fontId="86" fillId="64" borderId="0" applyNumberFormat="0" applyBorder="0" applyAlignment="0" applyProtection="0"/>
    <xf numFmtId="183" fontId="86" fillId="64" borderId="0" applyNumberFormat="0" applyBorder="0" applyAlignment="0" applyProtection="0"/>
    <xf numFmtId="183" fontId="86" fillId="64" borderId="0" applyNumberFormat="0" applyBorder="0" applyAlignment="0" applyProtection="0"/>
    <xf numFmtId="183" fontId="112" fillId="32" borderId="0" applyNumberFormat="0" applyBorder="0" applyAlignment="0" applyProtection="0"/>
    <xf numFmtId="183" fontId="86" fillId="64" borderId="0" applyNumberFormat="0" applyBorder="0" applyAlignment="0" applyProtection="0"/>
    <xf numFmtId="183" fontId="86" fillId="64" borderId="0" applyNumberFormat="0" applyBorder="0" applyAlignment="0" applyProtection="0"/>
    <xf numFmtId="183" fontId="86" fillId="64" borderId="0" applyNumberFormat="0" applyBorder="0" applyAlignment="0" applyProtection="0"/>
    <xf numFmtId="183" fontId="35" fillId="32" borderId="0" applyNumberFormat="0" applyBorder="0" applyAlignment="0" applyProtection="0"/>
    <xf numFmtId="183" fontId="112" fillId="3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112" fillId="3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35" fillId="36" borderId="0" applyNumberFormat="0" applyBorder="0" applyAlignment="0" applyProtection="0"/>
    <xf numFmtId="183" fontId="112" fillId="40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112" fillId="40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35" fillId="40" borderId="0" applyNumberFormat="0" applyBorder="0" applyAlignment="0" applyProtection="0"/>
    <xf numFmtId="183" fontId="112" fillId="44" borderId="0" applyNumberFormat="0" applyBorder="0" applyAlignment="0" applyProtection="0"/>
    <xf numFmtId="183" fontId="86" fillId="67" borderId="0" applyNumberFormat="0" applyBorder="0" applyAlignment="0" applyProtection="0"/>
    <xf numFmtId="183" fontId="86" fillId="67" borderId="0" applyNumberFormat="0" applyBorder="0" applyAlignment="0" applyProtection="0"/>
    <xf numFmtId="183" fontId="86" fillId="67" borderId="0" applyNumberFormat="0" applyBorder="0" applyAlignment="0" applyProtection="0"/>
    <xf numFmtId="183" fontId="112" fillId="44" borderId="0" applyNumberFormat="0" applyBorder="0" applyAlignment="0" applyProtection="0"/>
    <xf numFmtId="183" fontId="86" fillId="67" borderId="0" applyNumberFormat="0" applyBorder="0" applyAlignment="0" applyProtection="0"/>
    <xf numFmtId="183" fontId="86" fillId="67" borderId="0" applyNumberFormat="0" applyBorder="0" applyAlignment="0" applyProtection="0"/>
    <xf numFmtId="183" fontId="86" fillId="67" borderId="0" applyNumberFormat="0" applyBorder="0" applyAlignment="0" applyProtection="0"/>
    <xf numFmtId="183" fontId="35" fillId="44" borderId="0" applyNumberFormat="0" applyBorder="0" applyAlignment="0" applyProtection="0"/>
    <xf numFmtId="183" fontId="112" fillId="21" borderId="0" applyNumberFormat="0" applyBorder="0" applyAlignment="0" applyProtection="0"/>
    <xf numFmtId="183" fontId="86" fillId="68" borderId="0" applyNumberFormat="0" applyBorder="0" applyAlignment="0" applyProtection="0"/>
    <xf numFmtId="183" fontId="86" fillId="68" borderId="0" applyNumberFormat="0" applyBorder="0" applyAlignment="0" applyProtection="0"/>
    <xf numFmtId="183" fontId="86" fillId="68" borderId="0" applyNumberFormat="0" applyBorder="0" applyAlignment="0" applyProtection="0"/>
    <xf numFmtId="183" fontId="112" fillId="21" borderId="0" applyNumberFormat="0" applyBorder="0" applyAlignment="0" applyProtection="0"/>
    <xf numFmtId="183" fontId="86" fillId="68" borderId="0" applyNumberFormat="0" applyBorder="0" applyAlignment="0" applyProtection="0"/>
    <xf numFmtId="183" fontId="86" fillId="68" borderId="0" applyNumberFormat="0" applyBorder="0" applyAlignment="0" applyProtection="0"/>
    <xf numFmtId="183" fontId="86" fillId="68" borderId="0" applyNumberFormat="0" applyBorder="0" applyAlignment="0" applyProtection="0"/>
    <xf numFmtId="183" fontId="35" fillId="21" borderId="0" applyNumberFormat="0" applyBorder="0" applyAlignment="0" applyProtection="0"/>
    <xf numFmtId="183" fontId="112" fillId="25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112" fillId="25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86" fillId="57" borderId="0" applyNumberFormat="0" applyBorder="0" applyAlignment="0" applyProtection="0"/>
    <xf numFmtId="183" fontId="35" fillId="25" borderId="0" applyNumberFormat="0" applyBorder="0" applyAlignment="0" applyProtection="0"/>
    <xf numFmtId="183" fontId="112" fillId="29" borderId="0" applyNumberFormat="0" applyBorder="0" applyAlignment="0" applyProtection="0"/>
    <xf numFmtId="183" fontId="86" fillId="69" borderId="0" applyNumberFormat="0" applyBorder="0" applyAlignment="0" applyProtection="0"/>
    <xf numFmtId="183" fontId="86" fillId="69" borderId="0" applyNumberFormat="0" applyBorder="0" applyAlignment="0" applyProtection="0"/>
    <xf numFmtId="183" fontId="86" fillId="69" borderId="0" applyNumberFormat="0" applyBorder="0" applyAlignment="0" applyProtection="0"/>
    <xf numFmtId="183" fontId="112" fillId="29" borderId="0" applyNumberFormat="0" applyBorder="0" applyAlignment="0" applyProtection="0"/>
    <xf numFmtId="183" fontId="86" fillId="69" borderId="0" applyNumberFormat="0" applyBorder="0" applyAlignment="0" applyProtection="0"/>
    <xf numFmtId="183" fontId="86" fillId="69" borderId="0" applyNumberFormat="0" applyBorder="0" applyAlignment="0" applyProtection="0"/>
    <xf numFmtId="183" fontId="86" fillId="69" borderId="0" applyNumberFormat="0" applyBorder="0" applyAlignment="0" applyProtection="0"/>
    <xf numFmtId="183" fontId="35" fillId="29" borderId="0" applyNumberFormat="0" applyBorder="0" applyAlignment="0" applyProtection="0"/>
    <xf numFmtId="183" fontId="112" fillId="33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112" fillId="33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86" fillId="66" borderId="0" applyNumberFormat="0" applyBorder="0" applyAlignment="0" applyProtection="0"/>
    <xf numFmtId="183" fontId="35" fillId="33" borderId="0" applyNumberFormat="0" applyBorder="0" applyAlignment="0" applyProtection="0"/>
    <xf numFmtId="183" fontId="112" fillId="37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112" fillId="37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86" fillId="56" borderId="0" applyNumberFormat="0" applyBorder="0" applyAlignment="0" applyProtection="0"/>
    <xf numFmtId="183" fontId="35" fillId="37" borderId="0" applyNumberFormat="0" applyBorder="0" applyAlignment="0" applyProtection="0"/>
    <xf numFmtId="183" fontId="112" fillId="41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112" fillId="41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86" fillId="52" borderId="0" applyNumberFormat="0" applyBorder="0" applyAlignment="0" applyProtection="0"/>
    <xf numFmtId="183" fontId="35" fillId="41" borderId="0" applyNumberFormat="0" applyBorder="0" applyAlignment="0" applyProtection="0"/>
    <xf numFmtId="183" fontId="113" fillId="15" borderId="0" applyNumberFormat="0" applyBorder="0" applyAlignment="0" applyProtection="0"/>
    <xf numFmtId="183" fontId="87" fillId="51" borderId="0" applyNumberFormat="0" applyBorder="0" applyAlignment="0" applyProtection="0"/>
    <xf numFmtId="183" fontId="87" fillId="51" borderId="0" applyNumberFormat="0" applyBorder="0" applyAlignment="0" applyProtection="0"/>
    <xf numFmtId="183" fontId="87" fillId="51" borderId="0" applyNumberFormat="0" applyBorder="0" applyAlignment="0" applyProtection="0"/>
    <xf numFmtId="183" fontId="113" fillId="15" borderId="0" applyNumberFormat="0" applyBorder="0" applyAlignment="0" applyProtection="0"/>
    <xf numFmtId="183" fontId="87" fillId="51" borderId="0" applyNumberFormat="0" applyBorder="0" applyAlignment="0" applyProtection="0"/>
    <xf numFmtId="183" fontId="87" fillId="51" borderId="0" applyNumberFormat="0" applyBorder="0" applyAlignment="0" applyProtection="0"/>
    <xf numFmtId="183" fontId="87" fillId="51" borderId="0" applyNumberFormat="0" applyBorder="0" applyAlignment="0" applyProtection="0"/>
    <xf numFmtId="183" fontId="25" fillId="15" borderId="0" applyNumberFormat="0" applyBorder="0" applyAlignment="0" applyProtection="0"/>
    <xf numFmtId="183" fontId="114" fillId="18" borderId="66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29" fillId="18" borderId="66" applyNumberFormat="0" applyAlignment="0" applyProtection="0"/>
    <xf numFmtId="183" fontId="115" fillId="19" borderId="69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31" fillId="19" borderId="69" applyNumberFormat="0" applyAlignment="0" applyProtection="0"/>
    <xf numFmtId="165" fontId="111" fillId="0" borderId="0" applyFont="0" applyFill="0" applyBorder="0" applyAlignment="0" applyProtection="0"/>
    <xf numFmtId="183" fontId="85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85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36" fillId="0" borderId="0">
      <protection locked="0"/>
    </xf>
    <xf numFmtId="183" fontId="116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116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90" fillId="0" borderId="0" applyNumberFormat="0" applyFill="0" applyBorder="0" applyAlignment="0" applyProtection="0"/>
    <xf numFmtId="183" fontId="33" fillId="0" borderId="0" applyNumberFormat="0" applyFill="0" applyBorder="0" applyAlignment="0" applyProtection="0"/>
    <xf numFmtId="183" fontId="117" fillId="14" borderId="0" applyNumberFormat="0" applyBorder="0" applyAlignment="0" applyProtection="0"/>
    <xf numFmtId="183" fontId="91" fillId="62" borderId="0" applyNumberFormat="0" applyBorder="0" applyAlignment="0" applyProtection="0"/>
    <xf numFmtId="183" fontId="91" fillId="62" borderId="0" applyNumberFormat="0" applyBorder="0" applyAlignment="0" applyProtection="0"/>
    <xf numFmtId="183" fontId="91" fillId="62" borderId="0" applyNumberFormat="0" applyBorder="0" applyAlignment="0" applyProtection="0"/>
    <xf numFmtId="183" fontId="117" fillId="14" borderId="0" applyNumberFormat="0" applyBorder="0" applyAlignment="0" applyProtection="0"/>
    <xf numFmtId="183" fontId="91" fillId="62" borderId="0" applyNumberFormat="0" applyBorder="0" applyAlignment="0" applyProtection="0"/>
    <xf numFmtId="183" fontId="91" fillId="62" borderId="0" applyNumberFormat="0" applyBorder="0" applyAlignment="0" applyProtection="0"/>
    <xf numFmtId="183" fontId="91" fillId="62" borderId="0" applyNumberFormat="0" applyBorder="0" applyAlignment="0" applyProtection="0"/>
    <xf numFmtId="183" fontId="24" fillId="14" borderId="0" applyNumberFormat="0" applyBorder="0" applyAlignment="0" applyProtection="0"/>
    <xf numFmtId="183" fontId="21" fillId="0" borderId="63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21" fillId="0" borderId="63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104" fillId="0" borderId="84" applyNumberFormat="0" applyFill="0" applyAlignment="0" applyProtection="0"/>
    <xf numFmtId="183" fontId="22" fillId="0" borderId="64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22" fillId="0" borderId="64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105" fillId="0" borderId="86" applyNumberFormat="0" applyFill="0" applyAlignment="0" applyProtection="0"/>
    <xf numFmtId="183" fontId="23" fillId="0" borderId="65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23" fillId="0" borderId="65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106" fillId="0" borderId="87" applyNumberFormat="0" applyFill="0" applyAlignment="0" applyProtection="0"/>
    <xf numFmtId="183" fontId="23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23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6" fillId="0" borderId="0" applyNumberFormat="0" applyFill="0" applyBorder="0" applyAlignment="0" applyProtection="0"/>
    <xf numFmtId="183" fontId="102" fillId="0" borderId="0" applyNumberFormat="0" applyFill="0" applyBorder="0" applyAlignment="0" applyProtection="0">
      <alignment vertical="top"/>
      <protection locked="0"/>
    </xf>
    <xf numFmtId="183" fontId="119" fillId="17" borderId="66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27" fillId="17" borderId="66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120" fillId="0" borderId="68" applyNumberFormat="0" applyFill="0" applyAlignment="0" applyProtection="0"/>
    <xf numFmtId="183" fontId="107" fillId="0" borderId="89" applyNumberFormat="0" applyFill="0" applyAlignment="0" applyProtection="0"/>
    <xf numFmtId="183" fontId="107" fillId="0" borderId="89" applyNumberFormat="0" applyFill="0" applyAlignment="0" applyProtection="0"/>
    <xf numFmtId="183" fontId="107" fillId="0" borderId="89" applyNumberFormat="0" applyFill="0" applyAlignment="0" applyProtection="0"/>
    <xf numFmtId="183" fontId="120" fillId="0" borderId="68" applyNumberFormat="0" applyFill="0" applyAlignment="0" applyProtection="0"/>
    <xf numFmtId="183" fontId="107" fillId="0" borderId="89" applyNumberFormat="0" applyFill="0" applyAlignment="0" applyProtection="0"/>
    <xf numFmtId="183" fontId="107" fillId="0" borderId="89" applyNumberFormat="0" applyFill="0" applyAlignment="0" applyProtection="0"/>
    <xf numFmtId="183" fontId="107" fillId="0" borderId="89" applyNumberFormat="0" applyFill="0" applyAlignment="0" applyProtection="0"/>
    <xf numFmtId="183" fontId="30" fillId="0" borderId="68" applyNumberFormat="0" applyFill="0" applyAlignment="0" applyProtection="0"/>
    <xf numFmtId="183" fontId="121" fillId="16" borderId="0" applyNumberFormat="0" applyBorder="0" applyAlignment="0" applyProtection="0"/>
    <xf numFmtId="183" fontId="108" fillId="50" borderId="0" applyNumberFormat="0" applyBorder="0" applyAlignment="0" applyProtection="0"/>
    <xf numFmtId="183" fontId="108" fillId="50" borderId="0" applyNumberFormat="0" applyBorder="0" applyAlignment="0" applyProtection="0"/>
    <xf numFmtId="183" fontId="108" fillId="50" borderId="0" applyNumberFormat="0" applyBorder="0" applyAlignment="0" applyProtection="0"/>
    <xf numFmtId="183" fontId="121" fillId="16" borderId="0" applyNumberFormat="0" applyBorder="0" applyAlignment="0" applyProtection="0"/>
    <xf numFmtId="183" fontId="108" fillId="50" borderId="0" applyNumberFormat="0" applyBorder="0" applyAlignment="0" applyProtection="0"/>
    <xf numFmtId="183" fontId="108" fillId="50" borderId="0" applyNumberFormat="0" applyBorder="0" applyAlignment="0" applyProtection="0"/>
    <xf numFmtId="183" fontId="108" fillId="50" borderId="0" applyNumberFormat="0" applyBorder="0" applyAlignment="0" applyProtection="0"/>
    <xf numFmtId="183" fontId="78" fillId="16" borderId="0" applyNumberFormat="0" applyBorder="0" applyAlignment="0" applyProtection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111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36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36" fillId="0" borderId="0"/>
    <xf numFmtId="183" fontId="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36" fillId="0" borderId="0"/>
    <xf numFmtId="183" fontId="1" fillId="0" borderId="0"/>
    <xf numFmtId="183" fontId="36" fillId="0" borderId="0"/>
    <xf numFmtId="183" fontId="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36" fillId="0" borderId="0"/>
    <xf numFmtId="183" fontId="1" fillId="0" borderId="0"/>
    <xf numFmtId="183" fontId="1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111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85" fillId="0" borderId="0"/>
    <xf numFmtId="183" fontId="1" fillId="0" borderId="0"/>
    <xf numFmtId="183" fontId="1" fillId="0" borderId="0"/>
    <xf numFmtId="183" fontId="1" fillId="0" borderId="0"/>
    <xf numFmtId="183" fontId="85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1" fillId="0" borderId="0"/>
    <xf numFmtId="183" fontId="36" fillId="0" borderId="0"/>
    <xf numFmtId="183" fontId="36" fillId="0" borderId="0"/>
    <xf numFmtId="183" fontId="111" fillId="0" borderId="0"/>
    <xf numFmtId="183" fontId="111" fillId="0" borderId="0"/>
    <xf numFmtId="183" fontId="111" fillId="0" borderId="0"/>
    <xf numFmtId="183" fontId="111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1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1" fillId="0" borderId="0"/>
    <xf numFmtId="183" fontId="36" fillId="0" borderId="0"/>
    <xf numFmtId="183" fontId="1" fillId="0" borderId="0"/>
    <xf numFmtId="183" fontId="1" fillId="0" borderId="0"/>
    <xf numFmtId="183" fontId="1" fillId="0" borderId="0"/>
    <xf numFmtId="183" fontId="111" fillId="20" borderId="70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" fillId="20" borderId="70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10" fillId="20" borderId="70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22" fillId="18" borderId="67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28" fillId="18" borderId="67" applyNumberFormat="0" applyAlignment="0" applyProtection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36" fillId="0" borderId="0"/>
    <xf numFmtId="183" fontId="123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23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09" fillId="0" borderId="0" applyNumberFormat="0" applyFill="0" applyBorder="0" applyAlignment="0" applyProtection="0"/>
    <xf numFmtId="183" fontId="124" fillId="0" borderId="7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7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4" fillId="0" borderId="71" applyNumberFormat="0" applyFill="0" applyAlignment="0" applyProtection="0"/>
    <xf numFmtId="183" fontId="125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125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96" fillId="0" borderId="0" applyNumberFormat="0" applyFill="0" applyBorder="0" applyAlignment="0" applyProtection="0"/>
    <xf numFmtId="183" fontId="32" fillId="0" borderId="0" applyNumberFormat="0" applyFill="0" applyBorder="0" applyAlignment="0" applyProtection="0"/>
    <xf numFmtId="183" fontId="1" fillId="0" borderId="0"/>
    <xf numFmtId="165" fontId="1" fillId="0" borderId="0" applyFont="0" applyFill="0" applyBorder="0" applyAlignment="0" applyProtection="0"/>
    <xf numFmtId="183" fontId="1" fillId="0" borderId="0"/>
    <xf numFmtId="165" fontId="1" fillId="0" borderId="0" applyFont="0" applyFill="0" applyBorder="0" applyAlignment="0" applyProtection="0"/>
    <xf numFmtId="183" fontId="1" fillId="0" borderId="0"/>
    <xf numFmtId="165" fontId="1" fillId="0" borderId="0" applyFont="0" applyFill="0" applyBorder="0" applyAlignment="0" applyProtection="0"/>
    <xf numFmtId="183" fontId="1" fillId="0" borderId="0"/>
    <xf numFmtId="165" fontId="1" fillId="0" borderId="0" applyFont="0" applyFill="0" applyBorder="0" applyAlignment="0" applyProtection="0"/>
    <xf numFmtId="183" fontId="1" fillId="0" borderId="0"/>
    <xf numFmtId="183" fontId="123" fillId="0" borderId="0" applyNumberFormat="0" applyFill="0" applyBorder="0" applyAlignment="0" applyProtection="0"/>
    <xf numFmtId="183" fontId="21" fillId="0" borderId="63" applyNumberFormat="0" applyFill="0" applyAlignment="0" applyProtection="0"/>
    <xf numFmtId="183" fontId="22" fillId="0" borderId="64" applyNumberFormat="0" applyFill="0" applyAlignment="0" applyProtection="0"/>
    <xf numFmtId="183" fontId="23" fillId="0" borderId="65" applyNumberFormat="0" applyFill="0" applyAlignment="0" applyProtection="0"/>
    <xf numFmtId="183" fontId="23" fillId="0" borderId="0" applyNumberFormat="0" applyFill="0" applyBorder="0" applyAlignment="0" applyProtection="0"/>
    <xf numFmtId="183" fontId="24" fillId="14" borderId="0" applyNumberFormat="0" applyBorder="0" applyAlignment="0" applyProtection="0"/>
    <xf numFmtId="183" fontId="25" fillId="15" borderId="0" applyNumberFormat="0" applyBorder="0" applyAlignment="0" applyProtection="0"/>
    <xf numFmtId="183" fontId="78" fillId="16" borderId="0" applyNumberFormat="0" applyBorder="0" applyAlignment="0" applyProtection="0"/>
    <xf numFmtId="183" fontId="27" fillId="17" borderId="66" applyNumberFormat="0" applyAlignment="0" applyProtection="0"/>
    <xf numFmtId="183" fontId="28" fillId="18" borderId="67" applyNumberFormat="0" applyAlignment="0" applyProtection="0"/>
    <xf numFmtId="183" fontId="29" fillId="18" borderId="66" applyNumberFormat="0" applyAlignment="0" applyProtection="0"/>
    <xf numFmtId="183" fontId="30" fillId="0" borderId="68" applyNumberFormat="0" applyFill="0" applyAlignment="0" applyProtection="0"/>
    <xf numFmtId="183" fontId="31" fillId="19" borderId="69" applyNumberFormat="0" applyAlignment="0" applyProtection="0"/>
    <xf numFmtId="183" fontId="32" fillId="0" borderId="0" applyNumberFormat="0" applyFill="0" applyBorder="0" applyAlignment="0" applyProtection="0"/>
    <xf numFmtId="183" fontId="1" fillId="20" borderId="70" applyNumberFormat="0" applyFont="0" applyAlignment="0" applyProtection="0"/>
    <xf numFmtId="183" fontId="33" fillId="0" borderId="0" applyNumberFormat="0" applyFill="0" applyBorder="0" applyAlignment="0" applyProtection="0"/>
    <xf numFmtId="183" fontId="34" fillId="0" borderId="71" applyNumberFormat="0" applyFill="0" applyAlignment="0" applyProtection="0"/>
    <xf numFmtId="183" fontId="35" fillId="21" borderId="0" applyNumberFormat="0" applyBorder="0" applyAlignment="0" applyProtection="0"/>
    <xf numFmtId="183" fontId="1" fillId="22" borderId="0" applyNumberFormat="0" applyBorder="0" applyAlignment="0" applyProtection="0"/>
    <xf numFmtId="183" fontId="1" fillId="23" borderId="0" applyNumberFormat="0" applyBorder="0" applyAlignment="0" applyProtection="0"/>
    <xf numFmtId="183" fontId="35" fillId="24" borderId="0" applyNumberFormat="0" applyBorder="0" applyAlignment="0" applyProtection="0"/>
    <xf numFmtId="183" fontId="35" fillId="25" borderId="0" applyNumberFormat="0" applyBorder="0" applyAlignment="0" applyProtection="0"/>
    <xf numFmtId="183" fontId="1" fillId="26" borderId="0" applyNumberFormat="0" applyBorder="0" applyAlignment="0" applyProtection="0"/>
    <xf numFmtId="183" fontId="1" fillId="27" borderId="0" applyNumberFormat="0" applyBorder="0" applyAlignment="0" applyProtection="0"/>
    <xf numFmtId="183" fontId="35" fillId="28" borderId="0" applyNumberFormat="0" applyBorder="0" applyAlignment="0" applyProtection="0"/>
    <xf numFmtId="183" fontId="35" fillId="29" borderId="0" applyNumberFormat="0" applyBorder="0" applyAlignment="0" applyProtection="0"/>
    <xf numFmtId="183" fontId="1" fillId="30" borderId="0" applyNumberFormat="0" applyBorder="0" applyAlignment="0" applyProtection="0"/>
    <xf numFmtId="183" fontId="1" fillId="31" borderId="0" applyNumberFormat="0" applyBorder="0" applyAlignment="0" applyProtection="0"/>
    <xf numFmtId="183" fontId="35" fillId="32" borderId="0" applyNumberFormat="0" applyBorder="0" applyAlignment="0" applyProtection="0"/>
    <xf numFmtId="183" fontId="35" fillId="33" borderId="0" applyNumberFormat="0" applyBorder="0" applyAlignment="0" applyProtection="0"/>
    <xf numFmtId="183" fontId="1" fillId="34" borderId="0" applyNumberFormat="0" applyBorder="0" applyAlignment="0" applyProtection="0"/>
    <xf numFmtId="183" fontId="1" fillId="35" borderId="0" applyNumberFormat="0" applyBorder="0" applyAlignment="0" applyProtection="0"/>
    <xf numFmtId="183" fontId="35" fillId="36" borderId="0" applyNumberFormat="0" applyBorder="0" applyAlignment="0" applyProtection="0"/>
    <xf numFmtId="183" fontId="35" fillId="37" borderId="0" applyNumberFormat="0" applyBorder="0" applyAlignment="0" applyProtection="0"/>
    <xf numFmtId="183" fontId="1" fillId="38" borderId="0" applyNumberFormat="0" applyBorder="0" applyAlignment="0" applyProtection="0"/>
    <xf numFmtId="183" fontId="1" fillId="39" borderId="0" applyNumberFormat="0" applyBorder="0" applyAlignment="0" applyProtection="0"/>
    <xf numFmtId="183" fontId="35" fillId="40" borderId="0" applyNumberFormat="0" applyBorder="0" applyAlignment="0" applyProtection="0"/>
    <xf numFmtId="183" fontId="35" fillId="41" borderId="0" applyNumberFormat="0" applyBorder="0" applyAlignment="0" applyProtection="0"/>
    <xf numFmtId="183" fontId="1" fillId="42" borderId="0" applyNumberFormat="0" applyBorder="0" applyAlignment="0" applyProtection="0"/>
    <xf numFmtId="183" fontId="1" fillId="43" borderId="0" applyNumberFormat="0" applyBorder="0" applyAlignment="0" applyProtection="0"/>
    <xf numFmtId="183" fontId="35" fillId="44" borderId="0" applyNumberFormat="0" applyBorder="0" applyAlignment="0" applyProtection="0"/>
    <xf numFmtId="183" fontId="1" fillId="0" borderId="0"/>
    <xf numFmtId="183" fontId="1" fillId="0" borderId="0"/>
    <xf numFmtId="183" fontId="123" fillId="0" borderId="0" applyNumberFormat="0" applyFill="0" applyBorder="0" applyAlignment="0" applyProtection="0"/>
    <xf numFmtId="183" fontId="21" fillId="0" borderId="63" applyNumberFormat="0" applyFill="0" applyAlignment="0" applyProtection="0"/>
    <xf numFmtId="183" fontId="22" fillId="0" borderId="64" applyNumberFormat="0" applyFill="0" applyAlignment="0" applyProtection="0"/>
    <xf numFmtId="183" fontId="23" fillId="0" borderId="65" applyNumberFormat="0" applyFill="0" applyAlignment="0" applyProtection="0"/>
    <xf numFmtId="183" fontId="23" fillId="0" borderId="0" applyNumberFormat="0" applyFill="0" applyBorder="0" applyAlignment="0" applyProtection="0"/>
    <xf numFmtId="183" fontId="24" fillId="14" borderId="0" applyNumberFormat="0" applyBorder="0" applyAlignment="0" applyProtection="0"/>
    <xf numFmtId="183" fontId="25" fillId="15" borderId="0" applyNumberFormat="0" applyBorder="0" applyAlignment="0" applyProtection="0"/>
    <xf numFmtId="183" fontId="78" fillId="16" borderId="0" applyNumberFormat="0" applyBorder="0" applyAlignment="0" applyProtection="0"/>
    <xf numFmtId="183" fontId="27" fillId="17" borderId="66" applyNumberFormat="0" applyAlignment="0" applyProtection="0"/>
    <xf numFmtId="183" fontId="28" fillId="18" borderId="67" applyNumberFormat="0" applyAlignment="0" applyProtection="0"/>
    <xf numFmtId="183" fontId="29" fillId="18" borderId="66" applyNumberFormat="0" applyAlignment="0" applyProtection="0"/>
    <xf numFmtId="183" fontId="30" fillId="0" borderId="68" applyNumberFormat="0" applyFill="0" applyAlignment="0" applyProtection="0"/>
    <xf numFmtId="183" fontId="31" fillId="19" borderId="69" applyNumberFormat="0" applyAlignment="0" applyProtection="0"/>
    <xf numFmtId="183" fontId="32" fillId="0" borderId="0" applyNumberFormat="0" applyFill="0" applyBorder="0" applyAlignment="0" applyProtection="0"/>
    <xf numFmtId="183" fontId="1" fillId="20" borderId="70" applyNumberFormat="0" applyFont="0" applyAlignment="0" applyProtection="0"/>
    <xf numFmtId="183" fontId="33" fillId="0" borderId="0" applyNumberFormat="0" applyFill="0" applyBorder="0" applyAlignment="0" applyProtection="0"/>
    <xf numFmtId="183" fontId="34" fillId="0" borderId="71" applyNumberFormat="0" applyFill="0" applyAlignment="0" applyProtection="0"/>
    <xf numFmtId="183" fontId="35" fillId="21" borderId="0" applyNumberFormat="0" applyBorder="0" applyAlignment="0" applyProtection="0"/>
    <xf numFmtId="183" fontId="1" fillId="22" borderId="0" applyNumberFormat="0" applyBorder="0" applyAlignment="0" applyProtection="0"/>
    <xf numFmtId="183" fontId="1" fillId="23" borderId="0" applyNumberFormat="0" applyBorder="0" applyAlignment="0" applyProtection="0"/>
    <xf numFmtId="183" fontId="35" fillId="24" borderId="0" applyNumberFormat="0" applyBorder="0" applyAlignment="0" applyProtection="0"/>
    <xf numFmtId="183" fontId="35" fillId="25" borderId="0" applyNumberFormat="0" applyBorder="0" applyAlignment="0" applyProtection="0"/>
    <xf numFmtId="183" fontId="1" fillId="26" borderId="0" applyNumberFormat="0" applyBorder="0" applyAlignment="0" applyProtection="0"/>
    <xf numFmtId="183" fontId="1" fillId="27" borderId="0" applyNumberFormat="0" applyBorder="0" applyAlignment="0" applyProtection="0"/>
    <xf numFmtId="183" fontId="35" fillId="28" borderId="0" applyNumberFormat="0" applyBorder="0" applyAlignment="0" applyProtection="0"/>
    <xf numFmtId="183" fontId="35" fillId="29" borderId="0" applyNumberFormat="0" applyBorder="0" applyAlignment="0" applyProtection="0"/>
    <xf numFmtId="183" fontId="1" fillId="30" borderId="0" applyNumberFormat="0" applyBorder="0" applyAlignment="0" applyProtection="0"/>
    <xf numFmtId="183" fontId="1" fillId="31" borderId="0" applyNumberFormat="0" applyBorder="0" applyAlignment="0" applyProtection="0"/>
    <xf numFmtId="183" fontId="35" fillId="32" borderId="0" applyNumberFormat="0" applyBorder="0" applyAlignment="0" applyProtection="0"/>
    <xf numFmtId="183" fontId="35" fillId="33" borderId="0" applyNumberFormat="0" applyBorder="0" applyAlignment="0" applyProtection="0"/>
    <xf numFmtId="183" fontId="1" fillId="34" borderId="0" applyNumberFormat="0" applyBorder="0" applyAlignment="0" applyProtection="0"/>
    <xf numFmtId="183" fontId="1" fillId="35" borderId="0" applyNumberFormat="0" applyBorder="0" applyAlignment="0" applyProtection="0"/>
    <xf numFmtId="183" fontId="35" fillId="36" borderId="0" applyNumberFormat="0" applyBorder="0" applyAlignment="0" applyProtection="0"/>
    <xf numFmtId="183" fontId="35" fillId="37" borderId="0" applyNumberFormat="0" applyBorder="0" applyAlignment="0" applyProtection="0"/>
    <xf numFmtId="183" fontId="1" fillId="38" borderId="0" applyNumberFormat="0" applyBorder="0" applyAlignment="0" applyProtection="0"/>
    <xf numFmtId="183" fontId="1" fillId="39" borderId="0" applyNumberFormat="0" applyBorder="0" applyAlignment="0" applyProtection="0"/>
    <xf numFmtId="183" fontId="35" fillId="40" borderId="0" applyNumberFormat="0" applyBorder="0" applyAlignment="0" applyProtection="0"/>
    <xf numFmtId="183" fontId="35" fillId="41" borderId="0" applyNumberFormat="0" applyBorder="0" applyAlignment="0" applyProtection="0"/>
    <xf numFmtId="183" fontId="1" fillId="42" borderId="0" applyNumberFormat="0" applyBorder="0" applyAlignment="0" applyProtection="0"/>
    <xf numFmtId="183" fontId="1" fillId="43" borderId="0" applyNumberFormat="0" applyBorder="0" applyAlignment="0" applyProtection="0"/>
    <xf numFmtId="183" fontId="35" fillId="44" borderId="0" applyNumberFormat="0" applyBorder="0" applyAlignment="0" applyProtection="0"/>
    <xf numFmtId="184" fontId="36" fillId="0" borderId="0"/>
    <xf numFmtId="0" fontId="1" fillId="0" borderId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0" fontId="21" fillId="0" borderId="63" applyNumberFormat="0" applyFill="0" applyAlignment="0" applyProtection="0"/>
    <xf numFmtId="0" fontId="22" fillId="0" borderId="64" applyNumberFormat="0" applyFill="0" applyAlignment="0" applyProtection="0"/>
    <xf numFmtId="0" fontId="23" fillId="0" borderId="65" applyNumberFormat="0" applyFill="0" applyAlignment="0" applyProtection="0"/>
    <xf numFmtId="0" fontId="23" fillId="0" borderId="0" applyNumberFormat="0" applyFill="0" applyBorder="0" applyAlignment="0" applyProtection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78" fillId="16" borderId="0" applyNumberFormat="0" applyBorder="0" applyAlignment="0" applyProtection="0"/>
    <xf numFmtId="0" fontId="27" fillId="17" borderId="66" applyNumberFormat="0" applyAlignment="0" applyProtection="0"/>
    <xf numFmtId="0" fontId="28" fillId="18" borderId="67" applyNumberFormat="0" applyAlignment="0" applyProtection="0"/>
    <xf numFmtId="0" fontId="29" fillId="18" borderId="66" applyNumberFormat="0" applyAlignment="0" applyProtection="0"/>
    <xf numFmtId="0" fontId="30" fillId="0" borderId="68" applyNumberFormat="0" applyFill="0" applyAlignment="0" applyProtection="0"/>
    <xf numFmtId="0" fontId="31" fillId="19" borderId="69" applyNumberFormat="0" applyAlignment="0" applyProtection="0"/>
    <xf numFmtId="0" fontId="32" fillId="0" borderId="0" applyNumberFormat="0" applyFill="0" applyBorder="0" applyAlignment="0" applyProtection="0"/>
    <xf numFmtId="0" fontId="1" fillId="20" borderId="70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71" applyNumberFormat="0" applyFill="0" applyAlignment="0" applyProtection="0"/>
    <xf numFmtId="0" fontId="3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35" fillId="44" borderId="0" applyNumberFormat="0" applyBorder="0" applyAlignment="0" applyProtection="0"/>
    <xf numFmtId="0" fontId="11" fillId="0" borderId="0"/>
    <xf numFmtId="0" fontId="127" fillId="0" borderId="0"/>
    <xf numFmtId="40" fontId="11" fillId="0" borderId="0" applyFont="0" applyFill="0" applyBorder="0" applyAlignment="0" applyProtection="0"/>
    <xf numFmtId="0" fontId="1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36" fillId="0" borderId="0" applyFont="0" applyFill="0" applyBorder="0" applyAlignment="0" applyProtection="0"/>
    <xf numFmtId="0" fontId="36" fillId="0" borderId="0"/>
    <xf numFmtId="0" fontId="1" fillId="0" borderId="0"/>
    <xf numFmtId="170" fontId="1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1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1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0" fillId="0" borderId="0"/>
    <xf numFmtId="165" fontId="1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0" fontId="79" fillId="0" borderId="0"/>
    <xf numFmtId="9" fontId="7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98" fillId="47" borderId="81" applyNumberFormat="0" applyFont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65" fontId="1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65" fontId="1" fillId="0" borderId="0" applyFont="0" applyFill="0" applyBorder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65" fontId="1" fillId="0" borderId="0" applyFont="0" applyFill="0" applyBorder="0" applyAlignment="0" applyProtection="0"/>
    <xf numFmtId="183" fontId="36" fillId="47" borderId="81" applyNumberFormat="0" applyFont="0" applyAlignment="0" applyProtection="0"/>
    <xf numFmtId="165" fontId="81" fillId="0" borderId="0" applyFont="0" applyFill="0" applyBorder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24" fillId="0" borderId="91" applyNumberFormat="0" applyFill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65" fontId="1" fillId="0" borderId="0" applyFont="0" applyFill="0" applyBorder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65" fontId="36" fillId="0" borderId="0" applyFont="0" applyFill="0" applyBorder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65" fontId="36" fillId="0" borderId="0" applyFont="0" applyFill="0" applyBorder="0" applyAlignment="0" applyProtection="0"/>
    <xf numFmtId="183" fontId="88" fillId="59" borderId="74" applyNumberFormat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24" fillId="0" borderId="91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65" fontId="1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65" fontId="36" fillId="0" borderId="0" applyFont="0" applyFill="0" applyBorder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65" fontId="36" fillId="0" borderId="0" applyFont="0" applyFill="0" applyBorder="0" applyAlignment="0" applyProtection="0"/>
    <xf numFmtId="183" fontId="99" fillId="63" borderId="82" applyNumberFormat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24" fillId="0" borderId="91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65" fontId="1" fillId="0" borderId="0" applyFont="0" applyFill="0" applyBorder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1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1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98" fillId="47" borderId="81" applyNumberFormat="0" applyFont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65" fontId="1" fillId="0" borderId="0" applyFont="0" applyFill="0" applyBorder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65" fontId="1" fillId="0" borderId="0" applyFont="0" applyFill="0" applyBorder="0" applyAlignment="0" applyProtection="0"/>
    <xf numFmtId="183" fontId="36" fillId="47" borderId="81" applyNumberFormat="0" applyFont="0" applyAlignment="0" applyProtection="0"/>
    <xf numFmtId="165" fontId="81" fillId="0" borderId="0" applyFont="0" applyFill="0" applyBorder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24" fillId="0" borderId="91" applyNumberFormat="0" applyFill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65" fontId="1" fillId="0" borderId="0" applyFont="0" applyFill="0" applyBorder="0" applyAlignment="0" applyProtection="0"/>
    <xf numFmtId="183" fontId="98" fillId="47" borderId="81" applyNumberFormat="0" applyFont="0" applyAlignment="0" applyProtection="0"/>
    <xf numFmtId="165" fontId="36" fillId="0" borderId="0" applyFont="0" applyFill="0" applyBorder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65" fontId="36" fillId="0" borderId="0" applyFont="0" applyFill="0" applyBorder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65" fontId="1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65" fontId="36" fillId="0" borderId="0" applyFont="0" applyFill="0" applyBorder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24" fillId="0" borderId="91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65" fontId="1" fillId="0" borderId="0" applyFont="0" applyFill="0" applyBorder="0" applyAlignment="0" applyProtection="0"/>
    <xf numFmtId="183" fontId="95" fillId="63" borderId="74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24" fillId="0" borderId="91" applyNumberFormat="0" applyFill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24" fillId="0" borderId="91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24" fillId="0" borderId="91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1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1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98" fillId="47" borderId="81" applyNumberFormat="0" applyFont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65" fontId="1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65" fontId="1" fillId="0" borderId="0" applyFont="0" applyFill="0" applyBorder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65" fontId="1" fillId="0" borderId="0" applyFont="0" applyFill="0" applyBorder="0" applyAlignment="0" applyProtection="0"/>
    <xf numFmtId="183" fontId="36" fillId="47" borderId="81" applyNumberFormat="0" applyFont="0" applyAlignment="0" applyProtection="0"/>
    <xf numFmtId="165" fontId="81" fillId="0" borderId="0" applyFont="0" applyFill="0" applyBorder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24" fillId="0" borderId="91" applyNumberFormat="0" applyFill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65" fontId="1" fillId="0" borderId="0" applyFont="0" applyFill="0" applyBorder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65" fontId="36" fillId="0" borderId="0" applyFont="0" applyFill="0" applyBorder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65" fontId="36" fillId="0" borderId="0" applyFont="0" applyFill="0" applyBorder="0" applyAlignment="0" applyProtection="0"/>
    <xf numFmtId="183" fontId="88" fillId="59" borderId="74" applyNumberFormat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24" fillId="0" borderId="91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65" fontId="1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65" fontId="36" fillId="0" borderId="0" applyFont="0" applyFill="0" applyBorder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65" fontId="36" fillId="0" borderId="0" applyFont="0" applyFill="0" applyBorder="0" applyAlignment="0" applyProtection="0"/>
    <xf numFmtId="183" fontId="99" fillId="63" borderId="82" applyNumberFormat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24" fillId="0" borderId="91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65" fontId="1" fillId="0" borderId="0" applyFont="0" applyFill="0" applyBorder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1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1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64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10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1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0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83" fontId="98" fillId="47" borderId="81" applyNumberFormat="0" applyFont="0" applyAlignment="0" applyProtection="0"/>
    <xf numFmtId="165" fontId="1" fillId="0" borderId="0" applyFont="0" applyFill="0" applyBorder="0" applyAlignment="0" applyProtection="0"/>
    <xf numFmtId="183" fontId="103" fillId="63" borderId="74" applyNumberFormat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65" fontId="1" fillId="0" borderId="0" applyFont="0" applyFill="0" applyBorder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65" fontId="1" fillId="0" borderId="0" applyFont="0" applyFill="0" applyBorder="0" applyAlignment="0" applyProtection="0"/>
    <xf numFmtId="183" fontId="36" fillId="47" borderId="81" applyNumberFormat="0" applyFont="0" applyAlignment="0" applyProtection="0"/>
    <xf numFmtId="165" fontId="81" fillId="0" borderId="0" applyFont="0" applyFill="0" applyBorder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24" fillId="0" borderId="91" applyNumberFormat="0" applyFill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65" fontId="1" fillId="0" borderId="0" applyFont="0" applyFill="0" applyBorder="0" applyAlignment="0" applyProtection="0"/>
    <xf numFmtId="183" fontId="98" fillId="47" borderId="81" applyNumberFormat="0" applyFont="0" applyAlignment="0" applyProtection="0"/>
    <xf numFmtId="165" fontId="36" fillId="0" borderId="0" applyFont="0" applyFill="0" applyBorder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65" fontId="1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65" fontId="36" fillId="0" borderId="0" applyFont="0" applyFill="0" applyBorder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65" fontId="1" fillId="0" borderId="0" applyFont="0" applyFill="0" applyBorder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65" fontId="1" fillId="0" borderId="0" applyFont="0" applyFill="0" applyBorder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65" fontId="36" fillId="0" borderId="0" applyFont="0" applyFill="0" applyBorder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24" fillId="0" borderId="91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65" fontId="1" fillId="0" borderId="0" applyFont="0" applyFill="0" applyBorder="0" applyAlignment="0" applyProtection="0"/>
    <xf numFmtId="183" fontId="95" fillId="63" borderId="74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8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6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6" fillId="0" borderId="0" applyFont="0" applyFill="0" applyBorder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24" fillId="0" borderId="91" applyNumberFormat="0" applyFill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24" fillId="0" borderId="91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24" fillId="0" borderId="91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24" fillId="0" borderId="91" applyNumberFormat="0" applyFill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124" fillId="0" borderId="91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95" fillId="63" borderId="74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183" fontId="89" fillId="60" borderId="75" applyNumberFormat="0" applyAlignment="0" applyProtection="0"/>
    <xf numFmtId="0" fontId="128" fillId="0" borderId="0"/>
    <xf numFmtId="165" fontId="128" fillId="0" borderId="0" applyFont="0" applyFill="0" applyBorder="0" applyAlignment="0" applyProtection="0"/>
    <xf numFmtId="9" fontId="128" fillId="0" borderId="0" applyFont="0" applyFill="0" applyBorder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24" fillId="0" borderId="91" applyNumberFormat="0" applyFill="0" applyAlignment="0" applyProtection="0"/>
    <xf numFmtId="183" fontId="95" fillId="63" borderId="74" applyNumberForma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124" fillId="0" borderId="91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95" fillId="63" borderId="74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24" fillId="0" borderId="91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124" fillId="0" borderId="91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9" fillId="59" borderId="82" applyNumberFormat="0" applyAlignment="0" applyProtection="0"/>
    <xf numFmtId="183" fontId="95" fillId="48" borderId="74" applyNumberForma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48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101" fillId="0" borderId="83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63" borderId="82" applyNumberForma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101" fillId="0" borderId="90" applyNumberFormat="0" applyFill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8" fillId="47" borderId="81" applyNumberFormat="0" applyFon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59" borderId="82" applyNumberFormat="0" applyAlignment="0" applyProtection="0"/>
    <xf numFmtId="183" fontId="101" fillId="0" borderId="90" applyNumberFormat="0" applyFill="0" applyAlignment="0" applyProtection="0"/>
    <xf numFmtId="183" fontId="99" fillId="59" borderId="82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9" fillId="63" borderId="82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1" fillId="0" borderId="83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9" fillId="59" borderId="82" applyNumberForma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8" fillId="47" borderId="81" applyNumberFormat="0" applyFont="0" applyAlignment="0" applyProtection="0"/>
    <xf numFmtId="183" fontId="103" fillId="63" borderId="74" applyNumberFormat="0" applyAlignment="0" applyProtection="0"/>
    <xf numFmtId="183" fontId="95" fillId="48" borderId="74" applyNumberFormat="0" applyAlignment="0" applyProtection="0"/>
    <xf numFmtId="183" fontId="101" fillId="0" borderId="83" applyNumberFormat="0" applyFill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5" fillId="50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8" fillId="47" borderId="81" applyNumberFormat="0" applyFont="0" applyAlignment="0" applyProtection="0"/>
    <xf numFmtId="183" fontId="36" fillId="47" borderId="81" applyNumberFormat="0" applyFont="0" applyAlignment="0" applyProtection="0"/>
    <xf numFmtId="183" fontId="95" fillId="50" borderId="74" applyNumberForma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95" fillId="63" borderId="74" applyNumberFormat="0" applyAlignment="0" applyProtection="0"/>
    <xf numFmtId="183" fontId="36" fillId="47" borderId="81" applyNumberFormat="0" applyFon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88" fillId="59" borderId="74" applyNumberFormat="0" applyAlignment="0" applyProtection="0"/>
    <xf numFmtId="183" fontId="101" fillId="0" borderId="90" applyNumberFormat="0" applyFill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88" fillId="59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5" fillId="50" borderId="74" applyNumberForma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8" fillId="47" borderId="81" applyNumberFormat="0" applyFon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99" fillId="59" borderId="82" applyNumberFormat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1" fillId="0" borderId="83" applyNumberFormat="0" applyFill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101" fillId="0" borderId="90" applyNumberFormat="0" applyFill="0" applyAlignment="0" applyProtection="0"/>
    <xf numFmtId="183" fontId="124" fillId="0" borderId="91" applyNumberFormat="0" applyFill="0" applyAlignment="0" applyProtection="0"/>
    <xf numFmtId="183" fontId="36" fillId="47" borderId="81" applyNumberFormat="0" applyFon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103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63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95" fillId="48" borderId="74" applyNumberForma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36" fillId="47" borderId="81" applyNumberFormat="0" applyFon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99" fillId="63" borderId="82" applyNumberFormat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183" fontId="101" fillId="0" borderId="90" applyNumberFormat="0" applyFill="0" applyAlignment="0" applyProtection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47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3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" fillId="0" borderId="65" applyNumberFormat="0" applyFill="0" applyAlignment="0" applyProtection="0"/>
    <xf numFmtId="0" fontId="36" fillId="0" borderId="0"/>
    <xf numFmtId="174" fontId="40" fillId="0" borderId="0"/>
    <xf numFmtId="0" fontId="41" fillId="0" borderId="0"/>
    <xf numFmtId="0" fontId="11" fillId="0" borderId="0"/>
    <xf numFmtId="0" fontId="36" fillId="0" borderId="0"/>
    <xf numFmtId="0" fontId="49" fillId="0" borderId="0"/>
    <xf numFmtId="0" fontId="36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6" fillId="0" borderId="0"/>
    <xf numFmtId="0" fontId="11" fillId="0" borderId="0"/>
    <xf numFmtId="165" fontId="1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1" fillId="0" borderId="0" applyFont="0" applyFill="0" applyBorder="0" applyAlignment="0" applyProtection="0"/>
    <xf numFmtId="0" fontId="37" fillId="0" borderId="0"/>
    <xf numFmtId="165" fontId="37" fillId="0" borderId="0" applyFont="0" applyFill="0" applyBorder="0" applyAlignment="0" applyProtection="0"/>
    <xf numFmtId="0" fontId="57" fillId="14" borderId="0" applyNumberFormat="0" applyBorder="0" applyAlignment="0" applyProtection="0"/>
    <xf numFmtId="0" fontId="58" fillId="15" borderId="0" applyNumberFormat="0" applyBorder="0" applyAlignment="0" applyProtection="0"/>
    <xf numFmtId="0" fontId="59" fillId="16" borderId="0" applyNumberFormat="0" applyBorder="0" applyAlignment="0" applyProtection="0"/>
    <xf numFmtId="0" fontId="60" fillId="17" borderId="66" applyNumberFormat="0" applyAlignment="0" applyProtection="0"/>
    <xf numFmtId="0" fontId="61" fillId="18" borderId="67" applyNumberFormat="0" applyAlignment="0" applyProtection="0"/>
    <xf numFmtId="0" fontId="62" fillId="18" borderId="66" applyNumberFormat="0" applyAlignment="0" applyProtection="0"/>
    <xf numFmtId="0" fontId="63" fillId="0" borderId="68" applyNumberFormat="0" applyFill="0" applyAlignment="0" applyProtection="0"/>
    <xf numFmtId="0" fontId="53" fillId="19" borderId="69" applyNumberFormat="0" applyAlignment="0" applyProtection="0"/>
    <xf numFmtId="0" fontId="48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50" fillId="0" borderId="71" applyNumberFormat="0" applyFill="0" applyAlignment="0" applyProtection="0"/>
    <xf numFmtId="0" fontId="52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37" fillId="24" borderId="0" applyNumberFormat="0" applyBorder="0" applyAlignment="0" applyProtection="0"/>
    <xf numFmtId="0" fontId="52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37" fillId="28" borderId="0" applyNumberFormat="0" applyBorder="0" applyAlignment="0" applyProtection="0"/>
    <xf numFmtId="0" fontId="52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37" fillId="32" borderId="0" applyNumberFormat="0" applyBorder="0" applyAlignment="0" applyProtection="0"/>
    <xf numFmtId="0" fontId="52" fillId="33" borderId="0" applyNumberFormat="0" applyBorder="0" applyAlignment="0" applyProtection="0"/>
    <xf numFmtId="0" fontId="37" fillId="34" borderId="0" applyNumberFormat="0" applyBorder="0" applyAlignment="0" applyProtection="0"/>
    <xf numFmtId="0" fontId="37" fillId="35" borderId="0" applyNumberFormat="0" applyBorder="0" applyAlignment="0" applyProtection="0"/>
    <xf numFmtId="0" fontId="37" fillId="36" borderId="0" applyNumberFormat="0" applyBorder="0" applyAlignment="0" applyProtection="0"/>
    <xf numFmtId="0" fontId="52" fillId="37" borderId="0" applyNumberFormat="0" applyBorder="0" applyAlignment="0" applyProtection="0"/>
    <xf numFmtId="0" fontId="37" fillId="38" borderId="0" applyNumberFormat="0" applyBorder="0" applyAlignment="0" applyProtection="0"/>
    <xf numFmtId="0" fontId="37" fillId="39" borderId="0" applyNumberFormat="0" applyBorder="0" applyAlignment="0" applyProtection="0"/>
    <xf numFmtId="0" fontId="37" fillId="40" borderId="0" applyNumberFormat="0" applyBorder="0" applyAlignment="0" applyProtection="0"/>
    <xf numFmtId="0" fontId="52" fillId="41" borderId="0" applyNumberFormat="0" applyBorder="0" applyAlignment="0" applyProtection="0"/>
    <xf numFmtId="0" fontId="37" fillId="42" borderId="0" applyNumberFormat="0" applyBorder="0" applyAlignment="0" applyProtection="0"/>
    <xf numFmtId="0" fontId="37" fillId="43" borderId="0" applyNumberFormat="0" applyBorder="0" applyAlignment="0" applyProtection="0"/>
    <xf numFmtId="0" fontId="37" fillId="44" borderId="0" applyNumberFormat="0" applyBorder="0" applyAlignment="0" applyProtection="0"/>
    <xf numFmtId="0" fontId="39" fillId="0" borderId="0"/>
    <xf numFmtId="165" fontId="39" fillId="0" borderId="0" applyFont="0" applyFill="0" applyBorder="0" applyAlignment="0" applyProtection="0"/>
    <xf numFmtId="0" fontId="37" fillId="0" borderId="0"/>
    <xf numFmtId="165" fontId="37" fillId="0" borderId="0" applyFont="0" applyFill="0" applyBorder="0" applyAlignment="0" applyProtection="0"/>
    <xf numFmtId="9" fontId="37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9" fontId="3" fillId="0" borderId="0" applyFont="0" applyFill="0" applyBorder="0" applyAlignment="0" applyProtection="0"/>
    <xf numFmtId="165" fontId="68" fillId="0" borderId="0" applyFont="0" applyFill="0" applyBorder="0" applyAlignment="0" applyProtection="0"/>
    <xf numFmtId="0" fontId="36" fillId="0" borderId="0"/>
    <xf numFmtId="0" fontId="39" fillId="0" borderId="0"/>
    <xf numFmtId="0" fontId="3" fillId="0" borderId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0" fillId="15" borderId="0" applyNumberFormat="0" applyBorder="0" applyAlignment="0" applyProtection="0"/>
    <xf numFmtId="0" fontId="71" fillId="16" borderId="0" applyNumberFormat="0" applyBorder="0" applyAlignment="0" applyProtection="0"/>
    <xf numFmtId="0" fontId="65" fillId="0" borderId="71" applyNumberFormat="0" applyFill="0" applyAlignment="0" applyProtection="0"/>
    <xf numFmtId="0" fontId="72" fillId="17" borderId="66" applyNumberFormat="0" applyAlignment="0" applyProtection="0"/>
    <xf numFmtId="0" fontId="66" fillId="19" borderId="69" applyNumberFormat="0" applyAlignment="0" applyProtection="0"/>
    <xf numFmtId="0" fontId="37" fillId="20" borderId="70" applyNumberFormat="0" applyFont="0" applyAlignment="0" applyProtection="0"/>
    <xf numFmtId="0" fontId="39" fillId="24" borderId="0" applyNumberFormat="0" applyBorder="0" applyAlignment="0" applyProtection="0"/>
    <xf numFmtId="0" fontId="73" fillId="18" borderId="67" applyNumberFormat="0" applyAlignment="0" applyProtection="0"/>
    <xf numFmtId="0" fontId="76" fillId="0" borderId="0" applyNumberFormat="0" applyFill="0" applyBorder="0" applyAlignment="0" applyProtection="0"/>
    <xf numFmtId="0" fontId="39" fillId="23" borderId="0" applyNumberFormat="0" applyBorder="0" applyAlignment="0" applyProtection="0"/>
    <xf numFmtId="0" fontId="39" fillId="22" borderId="0" applyNumberFormat="0" applyBorder="0" applyAlignment="0" applyProtection="0"/>
    <xf numFmtId="0" fontId="69" fillId="14" borderId="0" applyNumberFormat="0" applyBorder="0" applyAlignment="0" applyProtection="0"/>
    <xf numFmtId="0" fontId="39" fillId="20" borderId="70" applyNumberFormat="0" applyFont="0" applyAlignment="0" applyProtection="0"/>
    <xf numFmtId="0" fontId="77" fillId="0" borderId="0" applyNumberFormat="0" applyFill="0" applyBorder="0" applyAlignment="0" applyProtection="0"/>
    <xf numFmtId="0" fontId="67" fillId="21" borderId="0" applyNumberFormat="0" applyBorder="0" applyAlignment="0" applyProtection="0"/>
    <xf numFmtId="0" fontId="74" fillId="18" borderId="66" applyNumberFormat="0" applyAlignment="0" applyProtection="0"/>
    <xf numFmtId="0" fontId="75" fillId="0" borderId="68" applyNumberFormat="0" applyFill="0" applyAlignment="0" applyProtection="0"/>
    <xf numFmtId="0" fontId="67" fillId="25" borderId="0" applyNumberFormat="0" applyBorder="0" applyAlignment="0" applyProtection="0"/>
    <xf numFmtId="0" fontId="39" fillId="26" borderId="0" applyNumberFormat="0" applyBorder="0" applyAlignment="0" applyProtection="0"/>
    <xf numFmtId="0" fontId="39" fillId="27" borderId="0" applyNumberFormat="0" applyBorder="0" applyAlignment="0" applyProtection="0"/>
    <xf numFmtId="0" fontId="39" fillId="28" borderId="0" applyNumberFormat="0" applyBorder="0" applyAlignment="0" applyProtection="0"/>
    <xf numFmtId="0" fontId="67" fillId="29" borderId="0" applyNumberFormat="0" applyBorder="0" applyAlignment="0" applyProtection="0"/>
    <xf numFmtId="0" fontId="39" fillId="30" borderId="0" applyNumberFormat="0" applyBorder="0" applyAlignment="0" applyProtection="0"/>
    <xf numFmtId="0" fontId="39" fillId="31" borderId="0" applyNumberFormat="0" applyBorder="0" applyAlignment="0" applyProtection="0"/>
    <xf numFmtId="0" fontId="39" fillId="32" borderId="0" applyNumberFormat="0" applyBorder="0" applyAlignment="0" applyProtection="0"/>
    <xf numFmtId="0" fontId="67" fillId="33" borderId="0" applyNumberFormat="0" applyBorder="0" applyAlignment="0" applyProtection="0"/>
    <xf numFmtId="0" fontId="39" fillId="34" borderId="0" applyNumberFormat="0" applyBorder="0" applyAlignment="0" applyProtection="0"/>
    <xf numFmtId="0" fontId="39" fillId="35" borderId="0" applyNumberFormat="0" applyBorder="0" applyAlignment="0" applyProtection="0"/>
    <xf numFmtId="0" fontId="39" fillId="36" borderId="0" applyNumberFormat="0" applyBorder="0" applyAlignment="0" applyProtection="0"/>
    <xf numFmtId="0" fontId="67" fillId="37" borderId="0" applyNumberFormat="0" applyBorder="0" applyAlignment="0" applyProtection="0"/>
    <xf numFmtId="0" fontId="39" fillId="38" borderId="0" applyNumberFormat="0" applyBorder="0" applyAlignment="0" applyProtection="0"/>
    <xf numFmtId="0" fontId="39" fillId="39" borderId="0" applyNumberFormat="0" applyBorder="0" applyAlignment="0" applyProtection="0"/>
    <xf numFmtId="0" fontId="39" fillId="40" borderId="0" applyNumberFormat="0" applyBorder="0" applyAlignment="0" applyProtection="0"/>
    <xf numFmtId="0" fontId="67" fillId="41" borderId="0" applyNumberFormat="0" applyBorder="0" applyAlignment="0" applyProtection="0"/>
    <xf numFmtId="0" fontId="39" fillId="42" borderId="0" applyNumberFormat="0" applyBorder="0" applyAlignment="0" applyProtection="0"/>
    <xf numFmtId="0" fontId="39" fillId="43" borderId="0" applyNumberFormat="0" applyBorder="0" applyAlignment="0" applyProtection="0"/>
    <xf numFmtId="0" fontId="39" fillId="44" borderId="0" applyNumberFormat="0" applyBorder="0" applyAlignment="0" applyProtection="0"/>
    <xf numFmtId="9" fontId="1" fillId="0" borderId="0" applyFont="0" applyFill="0" applyBorder="0" applyAlignment="0" applyProtection="0"/>
    <xf numFmtId="0" fontId="21" fillId="0" borderId="63" applyNumberFormat="0" applyFill="0" applyAlignment="0" applyProtection="0"/>
    <xf numFmtId="0" fontId="22" fillId="0" borderId="64" applyNumberFormat="0" applyFill="0" applyAlignment="0" applyProtection="0"/>
    <xf numFmtId="0" fontId="23" fillId="0" borderId="0" applyNumberFormat="0" applyFill="0" applyBorder="0" applyAlignment="0" applyProtection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78" fillId="16" borderId="0" applyNumberFormat="0" applyBorder="0" applyAlignment="0" applyProtection="0"/>
    <xf numFmtId="0" fontId="27" fillId="17" borderId="66" applyNumberFormat="0" applyAlignment="0" applyProtection="0"/>
    <xf numFmtId="0" fontId="28" fillId="18" borderId="67" applyNumberFormat="0" applyAlignment="0" applyProtection="0"/>
    <xf numFmtId="0" fontId="29" fillId="18" borderId="66" applyNumberFormat="0" applyAlignment="0" applyProtection="0"/>
    <xf numFmtId="0" fontId="30" fillId="0" borderId="68" applyNumberFormat="0" applyFill="0" applyAlignment="0" applyProtection="0"/>
    <xf numFmtId="0" fontId="31" fillId="19" borderId="69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71" applyNumberFormat="0" applyFill="0" applyAlignment="0" applyProtection="0"/>
    <xf numFmtId="0" fontId="35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35" fillId="32" borderId="0" applyNumberFormat="0" applyBorder="0" applyAlignment="0" applyProtection="0"/>
    <xf numFmtId="0" fontId="35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35" fillId="36" borderId="0" applyNumberFormat="0" applyBorder="0" applyAlignment="0" applyProtection="0"/>
    <xf numFmtId="0" fontId="35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35" fillId="40" borderId="0" applyNumberFormat="0" applyBorder="0" applyAlignment="0" applyProtection="0"/>
    <xf numFmtId="0" fontId="35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35" fillId="44" borderId="0" applyNumberFormat="0" applyBorder="0" applyAlignment="0" applyProtection="0"/>
    <xf numFmtId="0" fontId="39" fillId="0" borderId="0"/>
    <xf numFmtId="0" fontId="54" fillId="0" borderId="63" applyNumberFormat="0" applyFill="0" applyAlignment="0" applyProtection="0"/>
    <xf numFmtId="0" fontId="55" fillId="0" borderId="64" applyNumberFormat="0" applyFill="0" applyAlignment="0" applyProtection="0"/>
    <xf numFmtId="0" fontId="56" fillId="0" borderId="65" applyNumberFormat="0" applyFill="0" applyAlignment="0" applyProtection="0"/>
    <xf numFmtId="0" fontId="56" fillId="0" borderId="0" applyNumberFormat="0" applyFill="0" applyBorder="0" applyAlignment="0" applyProtection="0"/>
    <xf numFmtId="0" fontId="39" fillId="20" borderId="70" applyNumberFormat="0" applyFont="0" applyAlignment="0" applyProtection="0"/>
    <xf numFmtId="0" fontId="1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165" fontId="1" fillId="0" borderId="0" applyFont="0" applyFill="0" applyBorder="0" applyAlignment="0" applyProtection="0"/>
    <xf numFmtId="0" fontId="39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26" fillId="16" borderId="0" applyNumberFormat="0" applyBorder="0" applyAlignment="0" applyProtection="0"/>
    <xf numFmtId="0" fontId="1" fillId="0" borderId="0"/>
    <xf numFmtId="0" fontId="1" fillId="0" borderId="0"/>
    <xf numFmtId="0" fontId="1" fillId="20" borderId="70" applyNumberFormat="0" applyFont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0" borderId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23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2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26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0" borderId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23" borderId="0" applyNumberFormat="0" applyBorder="0" applyAlignment="0" applyProtection="0"/>
    <xf numFmtId="0" fontId="1" fillId="31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0" borderId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2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6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23" borderId="0" applyNumberFormat="0" applyBorder="0" applyAlignment="0" applyProtection="0"/>
    <xf numFmtId="0" fontId="1" fillId="2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27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26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39" fillId="0" borderId="0"/>
    <xf numFmtId="165" fontId="39" fillId="0" borderId="0" applyFont="0" applyFill="0" applyBorder="0" applyAlignment="0" applyProtection="0"/>
    <xf numFmtId="0" fontId="39" fillId="0" borderId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165" fontId="39" fillId="0" borderId="0" applyFont="0" applyFill="0" applyBorder="0" applyAlignment="0" applyProtection="0"/>
    <xf numFmtId="0" fontId="39" fillId="0" borderId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0" fontId="39" fillId="0" borderId="0"/>
    <xf numFmtId="165" fontId="39" fillId="0" borderId="0" applyFont="0" applyFill="0" applyBorder="0" applyAlignment="0" applyProtection="0"/>
    <xf numFmtId="0" fontId="39" fillId="0" borderId="0"/>
    <xf numFmtId="165" fontId="39" fillId="0" borderId="0" applyFont="0" applyFill="0" applyBorder="0" applyAlignment="0" applyProtection="0"/>
    <xf numFmtId="165" fontId="39" fillId="0" borderId="0" applyFont="0" applyFill="0" applyBorder="0" applyAlignment="0" applyProtection="0"/>
    <xf numFmtId="0" fontId="39" fillId="0" borderId="0"/>
    <xf numFmtId="0" fontId="39" fillId="0" borderId="0"/>
    <xf numFmtId="165" fontId="39" fillId="0" borderId="0" applyFont="0" applyFill="0" applyBorder="0" applyAlignment="0" applyProtection="0"/>
    <xf numFmtId="0" fontId="129" fillId="0" borderId="0"/>
    <xf numFmtId="165" fontId="129" fillId="0" borderId="0" applyFont="0" applyFill="0" applyBorder="0" applyAlignment="0" applyProtection="0"/>
    <xf numFmtId="0" fontId="129" fillId="0" borderId="0"/>
    <xf numFmtId="165" fontId="129" fillId="0" borderId="0" applyFont="0" applyFill="0" applyBorder="0" applyAlignment="0" applyProtection="0"/>
    <xf numFmtId="0" fontId="129" fillId="0" borderId="0"/>
    <xf numFmtId="165" fontId="129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3" fontId="130" fillId="0" borderId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165" fontId="85" fillId="0" borderId="0" applyFont="0" applyFill="0" applyBorder="0" applyAlignment="0" applyProtection="0"/>
    <xf numFmtId="0" fontId="1" fillId="0" borderId="0"/>
    <xf numFmtId="3" fontId="130" fillId="0" borderId="0"/>
    <xf numFmtId="0" fontId="1" fillId="0" borderId="0"/>
    <xf numFmtId="3" fontId="130" fillId="0" borderId="0"/>
    <xf numFmtId="0" fontId="1" fillId="0" borderId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85" fillId="20" borderId="70" applyNumberFormat="0" applyFont="0" applyAlignment="0" applyProtection="0"/>
    <xf numFmtId="0" fontId="1" fillId="0" borderId="0"/>
    <xf numFmtId="0" fontId="78" fillId="16" borderId="0" applyNumberFormat="0" applyBorder="0" applyAlignment="0" applyProtection="0"/>
    <xf numFmtId="0" fontId="35" fillId="24" borderId="0" applyNumberFormat="0" applyBorder="0" applyAlignment="0" applyProtection="0"/>
    <xf numFmtId="0" fontId="35" fillId="28" borderId="0" applyNumberFormat="0" applyBorder="0" applyAlignment="0" applyProtection="0"/>
    <xf numFmtId="0" fontId="35" fillId="32" borderId="0" applyNumberFormat="0" applyBorder="0" applyAlignment="0" applyProtection="0"/>
    <xf numFmtId="0" fontId="35" fillId="36" borderId="0" applyNumberFormat="0" applyBorder="0" applyAlignment="0" applyProtection="0"/>
    <xf numFmtId="0" fontId="35" fillId="40" borderId="0" applyNumberFormat="0" applyBorder="0" applyAlignment="0" applyProtection="0"/>
    <xf numFmtId="0" fontId="35" fillId="44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3" fillId="0" borderId="0" applyNumberFormat="0" applyFill="0" applyBorder="0" applyAlignment="0" applyProtection="0"/>
    <xf numFmtId="0" fontId="131" fillId="0" borderId="63" applyNumberFormat="0" applyFill="0" applyAlignment="0" applyProtection="0"/>
    <xf numFmtId="0" fontId="132" fillId="0" borderId="64" applyNumberFormat="0" applyFill="0" applyAlignment="0" applyProtection="0"/>
    <xf numFmtId="0" fontId="133" fillId="0" borderId="65" applyNumberFormat="0" applyFill="0" applyAlignment="0" applyProtection="0"/>
    <xf numFmtId="0" fontId="133" fillId="0" borderId="0" applyNumberFormat="0" applyFill="0" applyBorder="0" applyAlignment="0" applyProtection="0"/>
    <xf numFmtId="0" fontId="134" fillId="14" borderId="0" applyNumberFormat="0" applyBorder="0" applyAlignment="0" applyProtection="0"/>
    <xf numFmtId="0" fontId="135" fillId="15" borderId="0" applyNumberFormat="0" applyBorder="0" applyAlignment="0" applyProtection="0"/>
    <xf numFmtId="0" fontId="136" fillId="16" borderId="0" applyNumberFormat="0" applyBorder="0" applyAlignment="0" applyProtection="0"/>
    <xf numFmtId="0" fontId="137" fillId="17" borderId="66" applyNumberFormat="0" applyAlignment="0" applyProtection="0"/>
    <xf numFmtId="0" fontId="138" fillId="18" borderId="67" applyNumberFormat="0" applyAlignment="0" applyProtection="0"/>
    <xf numFmtId="0" fontId="139" fillId="18" borderId="66" applyNumberFormat="0" applyAlignment="0" applyProtection="0"/>
    <xf numFmtId="0" fontId="140" fillId="0" borderId="68" applyNumberFormat="0" applyFill="0" applyAlignment="0" applyProtection="0"/>
    <xf numFmtId="0" fontId="141" fillId="19" borderId="69" applyNumberFormat="0" applyAlignment="0" applyProtection="0"/>
    <xf numFmtId="0" fontId="142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144" fillId="0" borderId="71" applyNumberFormat="0" applyFill="0" applyAlignment="0" applyProtection="0"/>
    <xf numFmtId="0" fontId="145" fillId="21" borderId="0" applyNumberFormat="0" applyBorder="0" applyAlignment="0" applyProtection="0"/>
    <xf numFmtId="0" fontId="145" fillId="24" borderId="0" applyNumberFormat="0" applyBorder="0" applyAlignment="0" applyProtection="0"/>
    <xf numFmtId="0" fontId="145" fillId="25" borderId="0" applyNumberFormat="0" applyBorder="0" applyAlignment="0" applyProtection="0"/>
    <xf numFmtId="0" fontId="145" fillId="28" borderId="0" applyNumberFormat="0" applyBorder="0" applyAlignment="0" applyProtection="0"/>
    <xf numFmtId="0" fontId="145" fillId="29" borderId="0" applyNumberFormat="0" applyBorder="0" applyAlignment="0" applyProtection="0"/>
    <xf numFmtId="0" fontId="145" fillId="32" borderId="0" applyNumberFormat="0" applyBorder="0" applyAlignment="0" applyProtection="0"/>
    <xf numFmtId="0" fontId="145" fillId="33" borderId="0" applyNumberFormat="0" applyBorder="0" applyAlignment="0" applyProtection="0"/>
    <xf numFmtId="0" fontId="145" fillId="36" borderId="0" applyNumberFormat="0" applyBorder="0" applyAlignment="0" applyProtection="0"/>
    <xf numFmtId="0" fontId="145" fillId="37" borderId="0" applyNumberFormat="0" applyBorder="0" applyAlignment="0" applyProtection="0"/>
    <xf numFmtId="0" fontId="145" fillId="40" borderId="0" applyNumberFormat="0" applyBorder="0" applyAlignment="0" applyProtection="0"/>
    <xf numFmtId="0" fontId="145" fillId="41" borderId="0" applyNumberFormat="0" applyBorder="0" applyAlignment="0" applyProtection="0"/>
    <xf numFmtId="0" fontId="145" fillId="44" borderId="0" applyNumberFormat="0" applyBorder="0" applyAlignment="0" applyProtection="0"/>
    <xf numFmtId="3" fontId="130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85" fillId="61" borderId="0" applyNumberFormat="0" applyBorder="0" applyAlignment="0" applyProtection="0"/>
    <xf numFmtId="0" fontId="16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85" fillId="51" borderId="0" applyNumberFormat="0" applyBorder="0" applyAlignment="0" applyProtection="0"/>
    <xf numFmtId="0" fontId="16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85" fillId="62" borderId="0" applyNumberFormat="0" applyBorder="0" applyAlignment="0" applyProtection="0"/>
    <xf numFmtId="0" fontId="16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85" fillId="58" borderId="0" applyNumberFormat="0" applyBorder="0" applyAlignment="0" applyProtection="0"/>
    <xf numFmtId="0" fontId="16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85" fillId="49" borderId="0" applyNumberFormat="0" applyBorder="0" applyAlignment="0" applyProtection="0"/>
    <xf numFmtId="0" fontId="16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85" fillId="48" borderId="0" applyNumberFormat="0" applyBorder="0" applyAlignment="0" applyProtection="0"/>
    <xf numFmtId="0" fontId="16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85" fillId="45" borderId="0" applyNumberFormat="0" applyBorder="0" applyAlignment="0" applyProtection="0"/>
    <xf numFmtId="0" fontId="16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85" fillId="46" borderId="0" applyNumberFormat="0" applyBorder="0" applyAlignment="0" applyProtection="0"/>
    <xf numFmtId="0" fontId="16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85" fillId="64" borderId="0" applyNumberFormat="0" applyBorder="0" applyAlignment="0" applyProtection="0"/>
    <xf numFmtId="0" fontId="16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85" fillId="58" borderId="0" applyNumberFormat="0" applyBorder="0" applyAlignment="0" applyProtection="0"/>
    <xf numFmtId="0" fontId="16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85" fillId="45" borderId="0" applyNumberFormat="0" applyBorder="0" applyAlignment="0" applyProtection="0"/>
    <xf numFmtId="0" fontId="16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85" fillId="53" borderId="0" applyNumberFormat="0" applyBorder="0" applyAlignment="0" applyProtection="0"/>
    <xf numFmtId="0" fontId="16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35" fillId="24" borderId="0" applyNumberFormat="0" applyBorder="0" applyAlignment="0" applyProtection="0"/>
    <xf numFmtId="0" fontId="86" fillId="65" borderId="0" applyNumberFormat="0" applyBorder="0" applyAlignment="0" applyProtection="0"/>
    <xf numFmtId="0" fontId="14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4" borderId="0" applyNumberFormat="0" applyBorder="0" applyAlignment="0" applyProtection="0"/>
    <xf numFmtId="0" fontId="35" fillId="28" borderId="0" applyNumberFormat="0" applyBorder="0" applyAlignment="0" applyProtection="0"/>
    <xf numFmtId="0" fontId="86" fillId="46" borderId="0" applyNumberFormat="0" applyBorder="0" applyAlignment="0" applyProtection="0"/>
    <xf numFmtId="0" fontId="14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28" borderId="0" applyNumberFormat="0" applyBorder="0" applyAlignment="0" applyProtection="0"/>
    <xf numFmtId="0" fontId="35" fillId="32" borderId="0" applyNumberFormat="0" applyBorder="0" applyAlignment="0" applyProtection="0"/>
    <xf numFmtId="0" fontId="86" fillId="64" borderId="0" applyNumberFormat="0" applyBorder="0" applyAlignment="0" applyProtection="0"/>
    <xf numFmtId="0" fontId="14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2" borderId="0" applyNumberFormat="0" applyBorder="0" applyAlignment="0" applyProtection="0"/>
    <xf numFmtId="0" fontId="35" fillId="36" borderId="0" applyNumberFormat="0" applyBorder="0" applyAlignment="0" applyProtection="0"/>
    <xf numFmtId="0" fontId="86" fillId="66" borderId="0" applyNumberFormat="0" applyBorder="0" applyAlignment="0" applyProtection="0"/>
    <xf numFmtId="0" fontId="14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36" borderId="0" applyNumberFormat="0" applyBorder="0" applyAlignment="0" applyProtection="0"/>
    <xf numFmtId="0" fontId="35" fillId="40" borderId="0" applyNumberFormat="0" applyBorder="0" applyAlignment="0" applyProtection="0"/>
    <xf numFmtId="0" fontId="86" fillId="56" borderId="0" applyNumberFormat="0" applyBorder="0" applyAlignment="0" applyProtection="0"/>
    <xf numFmtId="0" fontId="14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0" borderId="0" applyNumberFormat="0" applyBorder="0" applyAlignment="0" applyProtection="0"/>
    <xf numFmtId="0" fontId="35" fillId="44" borderId="0" applyNumberFormat="0" applyBorder="0" applyAlignment="0" applyProtection="0"/>
    <xf numFmtId="0" fontId="86" fillId="67" borderId="0" applyNumberFormat="0" applyBorder="0" applyAlignment="0" applyProtection="0"/>
    <xf numFmtId="0" fontId="14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44" borderId="0" applyNumberFormat="0" applyBorder="0" applyAlignment="0" applyProtection="0"/>
    <xf numFmtId="0" fontId="35" fillId="21" borderId="0" applyNumberFormat="0" applyBorder="0" applyAlignment="0" applyProtection="0"/>
    <xf numFmtId="0" fontId="86" fillId="68" borderId="0" applyNumberFormat="0" applyBorder="0" applyAlignment="0" applyProtection="0"/>
    <xf numFmtId="0" fontId="14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1" borderId="0" applyNumberFormat="0" applyBorder="0" applyAlignment="0" applyProtection="0"/>
    <xf numFmtId="0" fontId="35" fillId="25" borderId="0" applyNumberFormat="0" applyBorder="0" applyAlignment="0" applyProtection="0"/>
    <xf numFmtId="0" fontId="86" fillId="57" borderId="0" applyNumberFormat="0" applyBorder="0" applyAlignment="0" applyProtection="0"/>
    <xf numFmtId="0" fontId="14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5" borderId="0" applyNumberFormat="0" applyBorder="0" applyAlignment="0" applyProtection="0"/>
    <xf numFmtId="0" fontId="35" fillId="29" borderId="0" applyNumberFormat="0" applyBorder="0" applyAlignment="0" applyProtection="0"/>
    <xf numFmtId="0" fontId="86" fillId="69" borderId="0" applyNumberFormat="0" applyBorder="0" applyAlignment="0" applyProtection="0"/>
    <xf numFmtId="0" fontId="14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29" borderId="0" applyNumberFormat="0" applyBorder="0" applyAlignment="0" applyProtection="0"/>
    <xf numFmtId="0" fontId="35" fillId="33" borderId="0" applyNumberFormat="0" applyBorder="0" applyAlignment="0" applyProtection="0"/>
    <xf numFmtId="0" fontId="86" fillId="66" borderId="0" applyNumberFormat="0" applyBorder="0" applyAlignment="0" applyProtection="0"/>
    <xf numFmtId="0" fontId="14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3" borderId="0" applyNumberFormat="0" applyBorder="0" applyAlignment="0" applyProtection="0"/>
    <xf numFmtId="0" fontId="35" fillId="37" borderId="0" applyNumberFormat="0" applyBorder="0" applyAlignment="0" applyProtection="0"/>
    <xf numFmtId="0" fontId="86" fillId="56" borderId="0" applyNumberFormat="0" applyBorder="0" applyAlignment="0" applyProtection="0"/>
    <xf numFmtId="0" fontId="14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37" borderId="0" applyNumberFormat="0" applyBorder="0" applyAlignment="0" applyProtection="0"/>
    <xf numFmtId="0" fontId="35" fillId="41" borderId="0" applyNumberFormat="0" applyBorder="0" applyAlignment="0" applyProtection="0"/>
    <xf numFmtId="0" fontId="86" fillId="52" borderId="0" applyNumberFormat="0" applyBorder="0" applyAlignment="0" applyProtection="0"/>
    <xf numFmtId="0" fontId="14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35" fillId="41" borderId="0" applyNumberFormat="0" applyBorder="0" applyAlignment="0" applyProtection="0"/>
    <xf numFmtId="0" fontId="25" fillId="15" borderId="0" applyNumberFormat="0" applyBorder="0" applyAlignment="0" applyProtection="0"/>
    <xf numFmtId="0" fontId="87" fillId="51" borderId="0" applyNumberFormat="0" applyBorder="0" applyAlignment="0" applyProtection="0"/>
    <xf numFmtId="0" fontId="13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9" fillId="18" borderId="66" applyNumberFormat="0" applyAlignment="0" applyProtection="0"/>
    <xf numFmtId="0" fontId="103" fillId="63" borderId="74" applyNumberFormat="0" applyAlignment="0" applyProtection="0"/>
    <xf numFmtId="0" fontId="139" fillId="18" borderId="66" applyNumberFormat="0" applyAlignment="0" applyProtection="0"/>
    <xf numFmtId="0" fontId="29" fillId="18" borderId="66" applyNumberFormat="0" applyAlignment="0" applyProtection="0"/>
    <xf numFmtId="0" fontId="29" fillId="18" borderId="66" applyNumberFormat="0" applyAlignment="0" applyProtection="0"/>
    <xf numFmtId="0" fontId="29" fillId="18" borderId="66" applyNumberFormat="0" applyAlignment="0" applyProtection="0"/>
    <xf numFmtId="0" fontId="29" fillId="18" borderId="66" applyNumberFormat="0" applyAlignment="0" applyProtection="0"/>
    <xf numFmtId="0" fontId="29" fillId="18" borderId="66" applyNumberFormat="0" applyAlignment="0" applyProtection="0"/>
    <xf numFmtId="0" fontId="29" fillId="18" borderId="66" applyNumberFormat="0" applyAlignment="0" applyProtection="0"/>
    <xf numFmtId="0" fontId="31" fillId="19" borderId="69" applyNumberFormat="0" applyAlignment="0" applyProtection="0"/>
    <xf numFmtId="0" fontId="89" fillId="60" borderId="75" applyNumberFormat="0" applyAlignment="0" applyProtection="0"/>
    <xf numFmtId="0" fontId="141" fillId="19" borderId="69" applyNumberFormat="0" applyAlignment="0" applyProtection="0"/>
    <xf numFmtId="0" fontId="31" fillId="19" borderId="69" applyNumberFormat="0" applyAlignment="0" applyProtection="0"/>
    <xf numFmtId="0" fontId="31" fillId="19" borderId="69" applyNumberFormat="0" applyAlignment="0" applyProtection="0"/>
    <xf numFmtId="0" fontId="31" fillId="19" borderId="69" applyNumberFormat="0" applyAlignment="0" applyProtection="0"/>
    <xf numFmtId="0" fontId="31" fillId="19" borderId="69" applyNumberFormat="0" applyAlignment="0" applyProtection="0"/>
    <xf numFmtId="0" fontId="31" fillId="19" borderId="69" applyNumberFormat="0" applyAlignment="0" applyProtection="0"/>
    <xf numFmtId="0" fontId="31" fillId="19" borderId="69" applyNumberFormat="0" applyAlignment="0" applyProtection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4" fillId="14" borderId="0" applyNumberFormat="0" applyBorder="0" applyAlignment="0" applyProtection="0"/>
    <xf numFmtId="0" fontId="91" fillId="62" borderId="0" applyNumberFormat="0" applyBorder="0" applyAlignment="0" applyProtection="0"/>
    <xf numFmtId="0" fontId="13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1" fillId="0" borderId="63" applyNumberFormat="0" applyFill="0" applyAlignment="0" applyProtection="0"/>
    <xf numFmtId="0" fontId="104" fillId="0" borderId="84" applyNumberFormat="0" applyFill="0" applyAlignment="0" applyProtection="0"/>
    <xf numFmtId="0" fontId="131" fillId="0" borderId="63" applyNumberFormat="0" applyFill="0" applyAlignment="0" applyProtection="0"/>
    <xf numFmtId="0" fontId="21" fillId="0" borderId="63" applyNumberFormat="0" applyFill="0" applyAlignment="0" applyProtection="0"/>
    <xf numFmtId="0" fontId="21" fillId="0" borderId="63" applyNumberFormat="0" applyFill="0" applyAlignment="0" applyProtection="0"/>
    <xf numFmtId="0" fontId="21" fillId="0" borderId="63" applyNumberFormat="0" applyFill="0" applyAlignment="0" applyProtection="0"/>
    <xf numFmtId="0" fontId="21" fillId="0" borderId="63" applyNumberFormat="0" applyFill="0" applyAlignment="0" applyProtection="0"/>
    <xf numFmtId="0" fontId="21" fillId="0" borderId="63" applyNumberFormat="0" applyFill="0" applyAlignment="0" applyProtection="0"/>
    <xf numFmtId="0" fontId="21" fillId="0" borderId="63" applyNumberFormat="0" applyFill="0" applyAlignment="0" applyProtection="0"/>
    <xf numFmtId="0" fontId="22" fillId="0" borderId="64" applyNumberFormat="0" applyFill="0" applyAlignment="0" applyProtection="0"/>
    <xf numFmtId="0" fontId="105" fillId="0" borderId="86" applyNumberFormat="0" applyFill="0" applyAlignment="0" applyProtection="0"/>
    <xf numFmtId="0" fontId="132" fillId="0" borderId="64" applyNumberFormat="0" applyFill="0" applyAlignment="0" applyProtection="0"/>
    <xf numFmtId="0" fontId="22" fillId="0" borderId="64" applyNumberFormat="0" applyFill="0" applyAlignment="0" applyProtection="0"/>
    <xf numFmtId="0" fontId="22" fillId="0" borderId="64" applyNumberFormat="0" applyFill="0" applyAlignment="0" applyProtection="0"/>
    <xf numFmtId="0" fontId="22" fillId="0" borderId="64" applyNumberFormat="0" applyFill="0" applyAlignment="0" applyProtection="0"/>
    <xf numFmtId="0" fontId="22" fillId="0" borderId="64" applyNumberFormat="0" applyFill="0" applyAlignment="0" applyProtection="0"/>
    <xf numFmtId="0" fontId="22" fillId="0" borderId="64" applyNumberFormat="0" applyFill="0" applyAlignment="0" applyProtection="0"/>
    <xf numFmtId="0" fontId="22" fillId="0" borderId="64" applyNumberFormat="0" applyFill="0" applyAlignment="0" applyProtection="0"/>
    <xf numFmtId="0" fontId="23" fillId="0" borderId="65" applyNumberFormat="0" applyFill="0" applyAlignment="0" applyProtection="0"/>
    <xf numFmtId="0" fontId="106" fillId="0" borderId="87" applyNumberFormat="0" applyFill="0" applyAlignment="0" applyProtection="0"/>
    <xf numFmtId="0" fontId="133" fillId="0" borderId="65" applyNumberFormat="0" applyFill="0" applyAlignment="0" applyProtection="0"/>
    <xf numFmtId="0" fontId="23" fillId="0" borderId="65" applyNumberFormat="0" applyFill="0" applyAlignment="0" applyProtection="0"/>
    <xf numFmtId="0" fontId="23" fillId="0" borderId="65" applyNumberFormat="0" applyFill="0" applyAlignment="0" applyProtection="0"/>
    <xf numFmtId="0" fontId="23" fillId="0" borderId="65" applyNumberFormat="0" applyFill="0" applyAlignment="0" applyProtection="0"/>
    <xf numFmtId="0" fontId="23" fillId="0" borderId="65" applyNumberFormat="0" applyFill="0" applyAlignment="0" applyProtection="0"/>
    <xf numFmtId="0" fontId="23" fillId="0" borderId="65" applyNumberFormat="0" applyFill="0" applyAlignment="0" applyProtection="0"/>
    <xf numFmtId="0" fontId="23" fillId="0" borderId="65" applyNumberFormat="0" applyFill="0" applyAlignment="0" applyProtection="0"/>
    <xf numFmtId="0" fontId="23" fillId="0" borderId="65" applyNumberFormat="0" applyFill="0" applyAlignment="0" applyProtection="0"/>
    <xf numFmtId="0" fontId="23" fillId="0" borderId="0" applyNumberFormat="0" applyFill="0" applyBorder="0" applyAlignment="0" applyProtection="0"/>
    <xf numFmtId="0" fontId="106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7" fillId="17" borderId="66" applyNumberFormat="0" applyAlignment="0" applyProtection="0"/>
    <xf numFmtId="0" fontId="95" fillId="48" borderId="74" applyNumberFormat="0" applyAlignment="0" applyProtection="0"/>
    <xf numFmtId="0" fontId="137" fillId="17" borderId="66" applyNumberFormat="0" applyAlignment="0" applyProtection="0"/>
    <xf numFmtId="0" fontId="27" fillId="17" borderId="66" applyNumberFormat="0" applyAlignment="0" applyProtection="0"/>
    <xf numFmtId="0" fontId="27" fillId="17" borderId="66" applyNumberFormat="0" applyAlignment="0" applyProtection="0"/>
    <xf numFmtId="0" fontId="27" fillId="17" borderId="66" applyNumberFormat="0" applyAlignment="0" applyProtection="0"/>
    <xf numFmtId="0" fontId="27" fillId="17" borderId="66" applyNumberFormat="0" applyAlignment="0" applyProtection="0"/>
    <xf numFmtId="0" fontId="27" fillId="17" borderId="66" applyNumberFormat="0" applyAlignment="0" applyProtection="0"/>
    <xf numFmtId="0" fontId="27" fillId="17" borderId="66" applyNumberFormat="0" applyAlignment="0" applyProtection="0"/>
    <xf numFmtId="0" fontId="30" fillId="0" borderId="68" applyNumberFormat="0" applyFill="0" applyAlignment="0" applyProtection="0"/>
    <xf numFmtId="0" fontId="107" fillId="0" borderId="89" applyNumberFormat="0" applyFill="0" applyAlignment="0" applyProtection="0"/>
    <xf numFmtId="0" fontId="140" fillId="0" borderId="68" applyNumberFormat="0" applyFill="0" applyAlignment="0" applyProtection="0"/>
    <xf numFmtId="0" fontId="30" fillId="0" borderId="68" applyNumberFormat="0" applyFill="0" applyAlignment="0" applyProtection="0"/>
    <xf numFmtId="0" fontId="30" fillId="0" borderId="68" applyNumberFormat="0" applyFill="0" applyAlignment="0" applyProtection="0"/>
    <xf numFmtId="0" fontId="30" fillId="0" borderId="68" applyNumberFormat="0" applyFill="0" applyAlignment="0" applyProtection="0"/>
    <xf numFmtId="0" fontId="30" fillId="0" borderId="68" applyNumberFormat="0" applyFill="0" applyAlignment="0" applyProtection="0"/>
    <xf numFmtId="0" fontId="30" fillId="0" borderId="68" applyNumberFormat="0" applyFill="0" applyAlignment="0" applyProtection="0"/>
    <xf numFmtId="0" fontId="30" fillId="0" borderId="68" applyNumberFormat="0" applyFill="0" applyAlignment="0" applyProtection="0"/>
    <xf numFmtId="0" fontId="78" fillId="16" borderId="0" applyNumberFormat="0" applyBorder="0" applyAlignment="0" applyProtection="0"/>
    <xf numFmtId="0" fontId="108" fillId="50" borderId="0" applyNumberFormat="0" applyBorder="0" applyAlignment="0" applyProtection="0"/>
    <xf numFmtId="0" fontId="136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78" fillId="16" borderId="0" applyNumberFormat="0" applyBorder="0" applyAlignment="0" applyProtection="0"/>
    <xf numFmtId="0" fontId="1" fillId="0" borderId="0"/>
    <xf numFmtId="0" fontId="1" fillId="0" borderId="0"/>
    <xf numFmtId="0" fontId="1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3" fontId="130" fillId="0" borderId="0"/>
    <xf numFmtId="0" fontId="1" fillId="0" borderId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79" fillId="47" borderId="81" applyNumberFormat="0" applyFont="0" applyAlignment="0" applyProtection="0"/>
    <xf numFmtId="0" fontId="16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28" fillId="18" borderId="67" applyNumberFormat="0" applyAlignment="0" applyProtection="0"/>
    <xf numFmtId="0" fontId="99" fillId="63" borderId="82" applyNumberFormat="0" applyAlignment="0" applyProtection="0"/>
    <xf numFmtId="0" fontId="138" fillId="18" borderId="67" applyNumberFormat="0" applyAlignment="0" applyProtection="0"/>
    <xf numFmtId="0" fontId="28" fillId="18" borderId="67" applyNumberFormat="0" applyAlignment="0" applyProtection="0"/>
    <xf numFmtId="0" fontId="28" fillId="18" borderId="67" applyNumberFormat="0" applyAlignment="0" applyProtection="0"/>
    <xf numFmtId="0" fontId="28" fillId="18" borderId="67" applyNumberFormat="0" applyAlignment="0" applyProtection="0"/>
    <xf numFmtId="0" fontId="28" fillId="18" borderId="67" applyNumberFormat="0" applyAlignment="0" applyProtection="0"/>
    <xf numFmtId="0" fontId="28" fillId="18" borderId="67" applyNumberFormat="0" applyAlignment="0" applyProtection="0"/>
    <xf numFmtId="0" fontId="28" fillId="18" borderId="67" applyNumberFormat="0" applyAlignment="0" applyProtection="0"/>
    <xf numFmtId="9" fontId="36" fillId="0" borderId="0" applyFont="0" applyFill="0" applyBorder="0" applyAlignment="0" applyProtection="0"/>
    <xf numFmtId="0" fontId="36" fillId="0" borderId="0"/>
    <xf numFmtId="0" fontId="123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34" fillId="0" borderId="71" applyNumberFormat="0" applyFill="0" applyAlignment="0" applyProtection="0"/>
    <xf numFmtId="0" fontId="101" fillId="0" borderId="90" applyNumberFormat="0" applyFill="0" applyAlignment="0" applyProtection="0"/>
    <xf numFmtId="0" fontId="144" fillId="0" borderId="71" applyNumberFormat="0" applyFill="0" applyAlignment="0" applyProtection="0"/>
    <xf numFmtId="0" fontId="34" fillId="0" borderId="71" applyNumberFormat="0" applyFill="0" applyAlignment="0" applyProtection="0"/>
    <xf numFmtId="0" fontId="34" fillId="0" borderId="71" applyNumberFormat="0" applyFill="0" applyAlignment="0" applyProtection="0"/>
    <xf numFmtId="0" fontId="34" fillId="0" borderId="71" applyNumberFormat="0" applyFill="0" applyAlignment="0" applyProtection="0"/>
    <xf numFmtId="0" fontId="34" fillId="0" borderId="71" applyNumberFormat="0" applyFill="0" applyAlignment="0" applyProtection="0"/>
    <xf numFmtId="0" fontId="34" fillId="0" borderId="71" applyNumberFormat="0" applyFill="0" applyAlignment="0" applyProtection="0"/>
    <xf numFmtId="0" fontId="34" fillId="0" borderId="71" applyNumberFormat="0" applyFill="0" applyAlignment="0" applyProtection="0"/>
    <xf numFmtId="0" fontId="32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6" fillId="0" borderId="0"/>
    <xf numFmtId="0" fontId="16" fillId="0" borderId="0"/>
    <xf numFmtId="0" fontId="1" fillId="0" borderId="0"/>
    <xf numFmtId="9" fontId="1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" fillId="43" borderId="0" applyNumberFormat="0" applyBorder="0" applyAlignment="0" applyProtection="0"/>
    <xf numFmtId="0" fontId="103" fillId="63" borderId="74" applyNumberFormat="0" applyAlignment="0" applyProtection="0"/>
    <xf numFmtId="165" fontId="1" fillId="0" borderId="0" applyFont="0" applyFill="0" applyBorder="0" applyAlignment="0" applyProtection="0"/>
    <xf numFmtId="0" fontId="95" fillId="48" borderId="74" applyNumberFormat="0" applyAlignment="0" applyProtection="0"/>
    <xf numFmtId="0" fontId="1" fillId="0" borderId="0"/>
    <xf numFmtId="0" fontId="1" fillId="0" borderId="0"/>
    <xf numFmtId="0" fontId="1" fillId="0" borderId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79" fillId="47" borderId="81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1" fillId="20" borderId="70" applyNumberFormat="0" applyFont="0" applyAlignment="0" applyProtection="0"/>
    <xf numFmtId="0" fontId="99" fillId="63" borderId="82" applyNumberFormat="0" applyAlignment="0" applyProtection="0"/>
    <xf numFmtId="0" fontId="101" fillId="0" borderId="90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6" fillId="0" borderId="0"/>
    <xf numFmtId="3" fontId="130" fillId="0" borderId="0"/>
    <xf numFmtId="0" fontId="146" fillId="0" borderId="0"/>
    <xf numFmtId="165" fontId="36" fillId="0" borderId="0" applyFont="0" applyFill="0" applyBorder="0" applyAlignment="0" applyProtection="0"/>
    <xf numFmtId="3" fontId="130" fillId="0" borderId="0"/>
  </cellStyleXfs>
  <cellXfs count="460">
    <xf numFmtId="0" fontId="0" fillId="0" borderId="0" xfId="0"/>
    <xf numFmtId="0" fontId="2" fillId="0" borderId="0" xfId="0" applyFont="1"/>
    <xf numFmtId="0" fontId="9" fillId="0" borderId="0" xfId="0" applyFont="1" applyAlignment="1">
      <alignment horizontal="center" vertical="center" wrapText="1"/>
    </xf>
    <xf numFmtId="0" fontId="7" fillId="5" borderId="0" xfId="0" applyFont="1" applyFill="1" applyAlignment="1">
      <alignment horizontal="right"/>
    </xf>
    <xf numFmtId="167" fontId="2" fillId="0" borderId="0" xfId="0" applyNumberFormat="1" applyFont="1"/>
    <xf numFmtId="9" fontId="0" fillId="0" borderId="0" xfId="0" applyNumberFormat="1"/>
    <xf numFmtId="0" fontId="2" fillId="0" borderId="0" xfId="0" applyFont="1" applyAlignment="1">
      <alignment horizontal="right"/>
    </xf>
    <xf numFmtId="0" fontId="15" fillId="3" borderId="18" xfId="0" applyFont="1" applyFill="1" applyBorder="1" applyAlignment="1">
      <alignment horizontal="right" vertical="center"/>
    </xf>
    <xf numFmtId="167" fontId="15" fillId="0" borderId="23" xfId="1" applyNumberFormat="1" applyFont="1" applyFill="1" applyBorder="1" applyAlignment="1">
      <alignment horizontal="right" vertical="center"/>
    </xf>
    <xf numFmtId="167" fontId="15" fillId="0" borderId="24" xfId="1" applyNumberFormat="1" applyFont="1" applyFill="1" applyBorder="1" applyAlignment="1">
      <alignment horizontal="right" vertical="center"/>
    </xf>
    <xf numFmtId="167" fontId="15" fillId="0" borderId="14" xfId="1" applyNumberFormat="1" applyFont="1" applyFill="1" applyBorder="1" applyAlignment="1">
      <alignment horizontal="right" vertical="center"/>
    </xf>
    <xf numFmtId="167" fontId="15" fillId="0" borderId="42" xfId="1" applyNumberFormat="1" applyFont="1" applyFill="1" applyBorder="1" applyAlignment="1">
      <alignment horizontal="right" vertical="center"/>
    </xf>
    <xf numFmtId="167" fontId="15" fillId="3" borderId="24" xfId="1" applyNumberFormat="1" applyFont="1" applyFill="1" applyBorder="1" applyAlignment="1">
      <alignment horizontal="right" vertical="center"/>
    </xf>
    <xf numFmtId="0" fontId="15" fillId="3" borderId="19" xfId="0" applyFont="1" applyFill="1" applyBorder="1" applyAlignment="1">
      <alignment horizontal="right" vertical="center"/>
    </xf>
    <xf numFmtId="0" fontId="9" fillId="3" borderId="20" xfId="0" applyFont="1" applyFill="1" applyBorder="1" applyAlignment="1">
      <alignment horizontal="right" vertical="center"/>
    </xf>
    <xf numFmtId="167" fontId="9" fillId="3" borderId="25" xfId="1" applyNumberFormat="1" applyFont="1" applyFill="1" applyBorder="1" applyAlignment="1">
      <alignment horizontal="right" vertical="center"/>
    </xf>
    <xf numFmtId="167" fontId="9" fillId="3" borderId="26" xfId="1" applyNumberFormat="1" applyFont="1" applyFill="1" applyBorder="1" applyAlignment="1">
      <alignment horizontal="right" vertical="center"/>
    </xf>
    <xf numFmtId="167" fontId="9" fillId="3" borderId="16" xfId="1" applyNumberFormat="1" applyFont="1" applyFill="1" applyBorder="1" applyAlignment="1">
      <alignment horizontal="right" vertical="center"/>
    </xf>
    <xf numFmtId="167" fontId="9" fillId="3" borderId="43" xfId="1" applyNumberFormat="1" applyFont="1" applyFill="1" applyBorder="1" applyAlignment="1">
      <alignment horizontal="right" vertical="center"/>
    </xf>
    <xf numFmtId="0" fontId="9" fillId="7" borderId="18" xfId="0" applyFont="1" applyFill="1" applyBorder="1" applyAlignment="1">
      <alignment horizontal="right" vertical="center"/>
    </xf>
    <xf numFmtId="0" fontId="9" fillId="7" borderId="23" xfId="0" applyFont="1" applyFill="1" applyBorder="1" applyAlignment="1">
      <alignment horizontal="right" vertical="center" wrapText="1"/>
    </xf>
    <xf numFmtId="0" fontId="9" fillId="7" borderId="24" xfId="0" applyFont="1" applyFill="1" applyBorder="1" applyAlignment="1">
      <alignment horizontal="right" vertical="center" wrapText="1"/>
    </xf>
    <xf numFmtId="0" fontId="9" fillId="7" borderId="14" xfId="0" applyFont="1" applyFill="1" applyBorder="1" applyAlignment="1">
      <alignment horizontal="right" vertical="center" wrapText="1"/>
    </xf>
    <xf numFmtId="0" fontId="9" fillId="7" borderId="42" xfId="0" applyFont="1" applyFill="1" applyBorder="1" applyAlignment="1">
      <alignment horizontal="right" vertical="center" wrapText="1"/>
    </xf>
    <xf numFmtId="0" fontId="13" fillId="9" borderId="0" xfId="0" applyFont="1" applyFill="1" applyAlignment="1">
      <alignment horizontal="right"/>
    </xf>
    <xf numFmtId="0" fontId="5" fillId="10" borderId="27" xfId="0" applyFont="1" applyFill="1" applyBorder="1" applyAlignment="1">
      <alignment horizontal="right"/>
    </xf>
    <xf numFmtId="0" fontId="5" fillId="10" borderId="37" xfId="0" applyFont="1" applyFill="1" applyBorder="1" applyAlignment="1">
      <alignment horizontal="right"/>
    </xf>
    <xf numFmtId="0" fontId="7" fillId="5" borderId="27" xfId="0" applyFont="1" applyFill="1" applyBorder="1" applyAlignment="1">
      <alignment horizontal="right" vertical="center" wrapText="1"/>
    </xf>
    <xf numFmtId="0" fontId="7" fillId="5" borderId="28" xfId="0" applyFont="1" applyFill="1" applyBorder="1" applyAlignment="1">
      <alignment horizontal="right" vertical="center" wrapText="1"/>
    </xf>
    <xf numFmtId="0" fontId="7" fillId="5" borderId="38" xfId="0" applyFont="1" applyFill="1" applyBorder="1" applyAlignment="1">
      <alignment horizontal="right" vertical="center" wrapText="1"/>
    </xf>
    <xf numFmtId="2" fontId="9" fillId="2" borderId="37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4" fillId="2" borderId="39" xfId="0" applyFont="1" applyFill="1" applyBorder="1" applyAlignment="1">
      <alignment horizontal="right"/>
    </xf>
    <xf numFmtId="171" fontId="2" fillId="7" borderId="40" xfId="1" applyNumberFormat="1" applyFont="1" applyFill="1" applyBorder="1" applyAlignment="1">
      <alignment horizontal="right"/>
    </xf>
    <xf numFmtId="189" fontId="2" fillId="7" borderId="41" xfId="0" applyNumberFormat="1" applyFont="1" applyFill="1" applyBorder="1" applyAlignment="1">
      <alignment horizontal="right"/>
    </xf>
    <xf numFmtId="188" fontId="2" fillId="7" borderId="41" xfId="0" applyNumberFormat="1" applyFont="1" applyFill="1" applyBorder="1" applyAlignment="1">
      <alignment horizontal="right"/>
    </xf>
    <xf numFmtId="9" fontId="2" fillId="71" borderId="41" xfId="4" applyFont="1" applyFill="1" applyBorder="1" applyAlignment="1">
      <alignment horizontal="right"/>
    </xf>
    <xf numFmtId="9" fontId="2" fillId="7" borderId="41" xfId="0" applyNumberFormat="1" applyFont="1" applyFill="1" applyBorder="1" applyAlignment="1">
      <alignment horizontal="right"/>
    </xf>
    <xf numFmtId="9" fontId="2" fillId="11" borderId="41" xfId="4" applyFont="1" applyFill="1" applyBorder="1" applyAlignment="1">
      <alignment horizontal="right"/>
    </xf>
    <xf numFmtId="0" fontId="12" fillId="2" borderId="27" xfId="0" applyFont="1" applyFill="1" applyBorder="1" applyAlignment="1">
      <alignment horizontal="right"/>
    </xf>
    <xf numFmtId="171" fontId="14" fillId="7" borderId="28" xfId="1" applyNumberFormat="1" applyFont="1" applyFill="1" applyBorder="1" applyAlignment="1">
      <alignment horizontal="right"/>
    </xf>
    <xf numFmtId="171" fontId="14" fillId="7" borderId="38" xfId="1" applyNumberFormat="1" applyFont="1" applyFill="1" applyBorder="1" applyAlignment="1">
      <alignment horizontal="right"/>
    </xf>
    <xf numFmtId="171" fontId="14" fillId="11" borderId="38" xfId="1" applyNumberFormat="1" applyFont="1" applyFill="1" applyBorder="1" applyAlignment="1">
      <alignment horizontal="right"/>
    </xf>
    <xf numFmtId="171" fontId="9" fillId="3" borderId="44" xfId="1" applyNumberFormat="1" applyFont="1" applyFill="1" applyBorder="1" applyAlignment="1">
      <alignment horizontal="right"/>
    </xf>
    <xf numFmtId="171" fontId="9" fillId="3" borderId="45" xfId="1" applyNumberFormat="1" applyFont="1" applyFill="1" applyBorder="1" applyAlignment="1">
      <alignment horizontal="right"/>
    </xf>
    <xf numFmtId="171" fontId="10" fillId="0" borderId="0" xfId="0" applyNumberFormat="1" applyFont="1" applyAlignment="1">
      <alignment horizontal="right"/>
    </xf>
    <xf numFmtId="0" fontId="17" fillId="0" borderId="0" xfId="0" applyFont="1" applyAlignment="1">
      <alignment horizontal="right"/>
    </xf>
    <xf numFmtId="171" fontId="2" fillId="0" borderId="0" xfId="0" applyNumberFormat="1" applyFont="1" applyAlignment="1">
      <alignment horizontal="right"/>
    </xf>
    <xf numFmtId="0" fontId="7" fillId="5" borderId="27" xfId="0" applyFont="1" applyFill="1" applyBorder="1" applyAlignment="1">
      <alignment horizontal="right" vertical="center"/>
    </xf>
    <xf numFmtId="0" fontId="7" fillId="5" borderId="28" xfId="0" applyFont="1" applyFill="1" applyBorder="1" applyAlignment="1">
      <alignment horizontal="right" vertical="center"/>
    </xf>
    <xf numFmtId="0" fontId="7" fillId="5" borderId="38" xfId="0" applyFont="1" applyFill="1" applyBorder="1" applyAlignment="1">
      <alignment horizontal="right" vertical="center"/>
    </xf>
    <xf numFmtId="2" fontId="12" fillId="2" borderId="37" xfId="0" applyNumberFormat="1" applyFont="1" applyFill="1" applyBorder="1" applyAlignment="1">
      <alignment horizontal="right" vertical="center"/>
    </xf>
    <xf numFmtId="171" fontId="2" fillId="7" borderId="41" xfId="1" applyNumberFormat="1" applyFont="1" applyFill="1" applyBorder="1" applyAlignment="1">
      <alignment horizontal="right"/>
    </xf>
    <xf numFmtId="171" fontId="2" fillId="11" borderId="41" xfId="1" applyNumberFormat="1" applyFont="1" applyFill="1" applyBorder="1" applyAlignment="1">
      <alignment horizontal="right"/>
    </xf>
    <xf numFmtId="167" fontId="13" fillId="3" borderId="0" xfId="1" applyNumberFormat="1" applyFont="1" applyFill="1" applyBorder="1" applyAlignment="1">
      <alignment horizontal="right"/>
    </xf>
    <xf numFmtId="167" fontId="13" fillId="3" borderId="92" xfId="1" applyNumberFormat="1" applyFont="1" applyFill="1" applyBorder="1" applyAlignment="1">
      <alignment horizontal="right"/>
    </xf>
    <xf numFmtId="167" fontId="13" fillId="3" borderId="32" xfId="1" applyNumberFormat="1" applyFont="1" applyFill="1" applyBorder="1" applyAlignment="1">
      <alignment horizontal="right"/>
    </xf>
    <xf numFmtId="9" fontId="2" fillId="0" borderId="0" xfId="0" applyNumberFormat="1" applyFont="1" applyAlignment="1">
      <alignment horizontal="right"/>
    </xf>
    <xf numFmtId="9" fontId="15" fillId="7" borderId="0" xfId="1" applyNumberFormat="1" applyFont="1" applyFill="1" applyBorder="1" applyAlignment="1">
      <alignment horizontal="right"/>
    </xf>
    <xf numFmtId="0" fontId="7" fillId="72" borderId="37" xfId="0" applyFont="1" applyFill="1" applyBorder="1" applyAlignment="1">
      <alignment horizontal="right" vertical="center" wrapText="1"/>
    </xf>
    <xf numFmtId="9" fontId="2" fillId="73" borderId="0" xfId="4" applyFont="1" applyFill="1" applyBorder="1" applyAlignment="1">
      <alignment horizontal="right"/>
    </xf>
    <xf numFmtId="171" fontId="14" fillId="73" borderId="0" xfId="1" applyNumberFormat="1" applyFont="1" applyFill="1" applyBorder="1" applyAlignment="1">
      <alignment horizontal="right"/>
    </xf>
    <xf numFmtId="3" fontId="2" fillId="73" borderId="0" xfId="4" applyNumberFormat="1" applyFont="1" applyFill="1" applyBorder="1" applyAlignment="1">
      <alignment horizontal="right"/>
    </xf>
    <xf numFmtId="189" fontId="2" fillId="9" borderId="41" xfId="0" applyNumberFormat="1" applyFont="1" applyFill="1" applyBorder="1" applyAlignment="1">
      <alignment horizontal="right"/>
    </xf>
    <xf numFmtId="167" fontId="15" fillId="9" borderId="24" xfId="1" applyNumberFormat="1" applyFont="1" applyFill="1" applyBorder="1" applyAlignment="1">
      <alignment horizontal="right" vertical="center"/>
    </xf>
    <xf numFmtId="0" fontId="150" fillId="3" borderId="0" xfId="0" applyFont="1" applyFill="1" applyAlignment="1">
      <alignment horizontal="right" vertical="center"/>
    </xf>
    <xf numFmtId="167" fontId="15" fillId="3" borderId="14" xfId="1" applyNumberFormat="1" applyFont="1" applyFill="1" applyBorder="1" applyAlignment="1">
      <alignment horizontal="right" vertical="center"/>
    </xf>
    <xf numFmtId="3" fontId="2" fillId="0" borderId="0" xfId="0" applyNumberFormat="1" applyFont="1" applyAlignment="1">
      <alignment horizontal="right"/>
    </xf>
    <xf numFmtId="9" fontId="2" fillId="0" borderId="0" xfId="0" applyNumberFormat="1" applyFont="1"/>
    <xf numFmtId="9" fontId="2" fillId="0" borderId="0" xfId="4" applyFont="1"/>
    <xf numFmtId="4" fontId="2" fillId="0" borderId="0" xfId="0" applyNumberFormat="1" applyFont="1"/>
    <xf numFmtId="167" fontId="2" fillId="9" borderId="0" xfId="0" applyNumberFormat="1" applyFont="1" applyFill="1"/>
    <xf numFmtId="167" fontId="15" fillId="0" borderId="23" xfId="1" applyNumberFormat="1" applyFont="1" applyBorder="1" applyAlignment="1">
      <alignment horizontal="right" vertical="center"/>
    </xf>
    <xf numFmtId="167" fontId="15" fillId="0" borderId="14" xfId="1" applyNumberFormat="1" applyFont="1" applyBorder="1" applyAlignment="1">
      <alignment horizontal="right" vertical="center"/>
    </xf>
    <xf numFmtId="167" fontId="15" fillId="0" borderId="42" xfId="1" applyNumberFormat="1" applyFont="1" applyBorder="1" applyAlignment="1">
      <alignment horizontal="right" vertical="center"/>
    </xf>
    <xf numFmtId="167" fontId="15" fillId="0" borderId="24" xfId="1" applyNumberFormat="1" applyFont="1" applyBorder="1" applyAlignment="1">
      <alignment horizontal="right" vertical="center"/>
    </xf>
    <xf numFmtId="0" fontId="6" fillId="0" borderId="0" xfId="0" applyFont="1"/>
    <xf numFmtId="167" fontId="2" fillId="9" borderId="0" xfId="1" applyNumberFormat="1" applyFont="1" applyFill="1"/>
    <xf numFmtId="43" fontId="2" fillId="0" borderId="0" xfId="0" applyNumberFormat="1" applyFont="1"/>
    <xf numFmtId="167" fontId="2" fillId="74" borderId="0" xfId="0" applyNumberFormat="1" applyFont="1" applyFill="1"/>
    <xf numFmtId="0" fontId="2" fillId="74" borderId="0" xfId="0" applyFont="1" applyFill="1"/>
    <xf numFmtId="0" fontId="9" fillId="7" borderId="15" xfId="0" applyFont="1" applyFill="1" applyBorder="1" applyAlignment="1">
      <alignment horizontal="right" vertical="center" wrapText="1"/>
    </xf>
    <xf numFmtId="169" fontId="15" fillId="73" borderId="15" xfId="4" applyNumberFormat="1" applyFont="1" applyFill="1" applyBorder="1" applyAlignment="1">
      <alignment horizontal="right" vertical="center"/>
    </xf>
    <xf numFmtId="169" fontId="15" fillId="73" borderId="42" xfId="4" applyNumberFormat="1" applyFont="1" applyFill="1" applyBorder="1" applyAlignment="1">
      <alignment horizontal="right" vertical="center"/>
    </xf>
    <xf numFmtId="0" fontId="9" fillId="76" borderId="16" xfId="0" applyFont="1" applyFill="1" applyBorder="1" applyAlignment="1">
      <alignment horizontal="right" vertical="center"/>
    </xf>
    <xf numFmtId="0" fontId="9" fillId="76" borderId="99" xfId="0" applyFont="1" applyFill="1" applyBorder="1" applyAlignment="1">
      <alignment horizontal="right" vertical="center" wrapText="1"/>
    </xf>
    <xf numFmtId="0" fontId="9" fillId="76" borderId="43" xfId="0" applyFont="1" applyFill="1" applyBorder="1" applyAlignment="1">
      <alignment horizontal="right" vertical="center" wrapText="1"/>
    </xf>
    <xf numFmtId="0" fontId="9" fillId="3" borderId="14" xfId="0" applyFont="1" applyFill="1" applyBorder="1" applyAlignment="1">
      <alignment horizontal="right" vertical="center" wrapText="1"/>
    </xf>
    <xf numFmtId="3" fontId="2" fillId="0" borderId="15" xfId="0" applyNumberFormat="1" applyFont="1" applyBorder="1" applyAlignment="1">
      <alignment horizontal="right"/>
    </xf>
    <xf numFmtId="3" fontId="151" fillId="9" borderId="72" xfId="0" applyNumberFormat="1" applyFont="1" applyFill="1" applyBorder="1" applyAlignment="1">
      <alignment horizontal="right" vertical="center"/>
    </xf>
    <xf numFmtId="9" fontId="151" fillId="3" borderId="72" xfId="0" applyNumberFormat="1" applyFont="1" applyFill="1" applyBorder="1" applyAlignment="1">
      <alignment horizontal="right" vertical="center"/>
    </xf>
    <xf numFmtId="4" fontId="2" fillId="0" borderId="0" xfId="0" applyNumberFormat="1" applyFont="1" applyAlignment="1">
      <alignment horizontal="right"/>
    </xf>
    <xf numFmtId="0" fontId="9" fillId="0" borderId="18" xfId="0" applyFont="1" applyBorder="1" applyAlignment="1">
      <alignment horizontal="right"/>
    </xf>
    <xf numFmtId="3" fontId="2" fillId="0" borderId="18" xfId="0" applyNumberFormat="1" applyFont="1" applyBorder="1" applyAlignment="1">
      <alignment horizontal="right"/>
    </xf>
    <xf numFmtId="3" fontId="2" fillId="3" borderId="18" xfId="0" applyNumberFormat="1" applyFont="1" applyFill="1" applyBorder="1" applyAlignment="1">
      <alignment horizontal="right"/>
    </xf>
    <xf numFmtId="0" fontId="9" fillId="0" borderId="19" xfId="0" applyFont="1" applyBorder="1" applyAlignment="1">
      <alignment horizontal="right"/>
    </xf>
    <xf numFmtId="3" fontId="2" fillId="0" borderId="19" xfId="0" applyNumberFormat="1" applyFont="1" applyBorder="1" applyAlignment="1">
      <alignment horizontal="right"/>
    </xf>
    <xf numFmtId="0" fontId="9" fillId="0" borderId="20" xfId="0" applyFont="1" applyBorder="1" applyAlignment="1">
      <alignment horizontal="right"/>
    </xf>
    <xf numFmtId="3" fontId="2" fillId="0" borderId="20" xfId="0" applyNumberFormat="1" applyFont="1" applyBorder="1" applyAlignment="1">
      <alignment horizontal="right"/>
    </xf>
    <xf numFmtId="3" fontId="2" fillId="9" borderId="18" xfId="0" applyNumberFormat="1" applyFont="1" applyFill="1" applyBorder="1" applyAlignment="1">
      <alignment horizontal="right"/>
    </xf>
    <xf numFmtId="0" fontId="9" fillId="76" borderId="14" xfId="0" applyFont="1" applyFill="1" applyBorder="1" applyAlignment="1">
      <alignment horizontal="right" vertical="center"/>
    </xf>
    <xf numFmtId="0" fontId="9" fillId="76" borderId="15" xfId="0" applyFont="1" applyFill="1" applyBorder="1" applyAlignment="1">
      <alignment horizontal="right" vertical="center" wrapText="1"/>
    </xf>
    <xf numFmtId="0" fontId="9" fillId="76" borderId="42" xfId="0" applyFont="1" applyFill="1" applyBorder="1" applyAlignment="1">
      <alignment horizontal="right" vertical="center" wrapText="1"/>
    </xf>
    <xf numFmtId="0" fontId="15" fillId="0" borderId="14" xfId="0" applyFont="1" applyBorder="1" applyAlignment="1">
      <alignment horizontal="right" vertical="center"/>
    </xf>
    <xf numFmtId="167" fontId="8" fillId="77" borderId="15" xfId="1" applyNumberFormat="1" applyFont="1" applyFill="1" applyBorder="1" applyAlignment="1">
      <alignment horizontal="right" vertical="center" wrapText="1"/>
    </xf>
    <xf numFmtId="167" fontId="151" fillId="77" borderId="42" xfId="1" applyNumberFormat="1" applyFont="1" applyFill="1" applyBorder="1" applyAlignment="1">
      <alignment horizontal="right" vertical="center" wrapText="1"/>
    </xf>
    <xf numFmtId="0" fontId="15" fillId="0" borderId="101" xfId="0" applyFont="1" applyBorder="1" applyAlignment="1">
      <alignment horizontal="right" vertical="center"/>
    </xf>
    <xf numFmtId="167" fontId="8" fillId="3" borderId="102" xfId="1" applyNumberFormat="1" applyFont="1" applyFill="1" applyBorder="1" applyAlignment="1">
      <alignment horizontal="right" vertical="center"/>
    </xf>
    <xf numFmtId="167" fontId="151" fillId="3" borderId="103" xfId="1" applyNumberFormat="1" applyFont="1" applyFill="1" applyBorder="1" applyAlignment="1">
      <alignment horizontal="right" vertical="center"/>
    </xf>
    <xf numFmtId="167" fontId="9" fillId="3" borderId="20" xfId="4" applyNumberFormat="1" applyFont="1" applyFill="1" applyBorder="1" applyAlignment="1">
      <alignment horizontal="right" vertical="center"/>
    </xf>
    <xf numFmtId="167" fontId="9" fillId="3" borderId="20" xfId="1" applyNumberFormat="1" applyFont="1" applyFill="1" applyBorder="1" applyAlignment="1">
      <alignment horizontal="right" vertical="center"/>
    </xf>
    <xf numFmtId="0" fontId="9" fillId="76" borderId="104" xfId="0" applyFont="1" applyFill="1" applyBorder="1" applyAlignment="1">
      <alignment horizontal="right" vertical="center"/>
    </xf>
    <xf numFmtId="0" fontId="9" fillId="76" borderId="105" xfId="0" applyFont="1" applyFill="1" applyBorder="1" applyAlignment="1">
      <alignment horizontal="right" vertical="center" wrapText="1"/>
    </xf>
    <xf numFmtId="0" fontId="9" fillId="76" borderId="106" xfId="0" applyFont="1" applyFill="1" applyBorder="1" applyAlignment="1">
      <alignment horizontal="right" vertical="center" wrapText="1"/>
    </xf>
    <xf numFmtId="0" fontId="9" fillId="0" borderId="107" xfId="30079" applyFont="1" applyBorder="1" applyAlignment="1">
      <alignment horizontal="right" vertical="center"/>
    </xf>
    <xf numFmtId="0" fontId="15" fillId="0" borderId="107" xfId="30079" applyFont="1" applyBorder="1" applyAlignment="1">
      <alignment horizontal="right" vertical="center"/>
    </xf>
    <xf numFmtId="10" fontId="15" fillId="0" borderId="107" xfId="30079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108" xfId="0" applyFont="1" applyBorder="1"/>
    <xf numFmtId="0" fontId="6" fillId="0" borderId="109" xfId="0" applyFont="1" applyBorder="1"/>
    <xf numFmtId="0" fontId="6" fillId="0" borderId="107" xfId="0" applyFont="1" applyBorder="1"/>
    <xf numFmtId="167" fontId="2" fillId="0" borderId="110" xfId="1" applyNumberFormat="1" applyFont="1" applyBorder="1"/>
    <xf numFmtId="167" fontId="2" fillId="0" borderId="111" xfId="1" applyNumberFormat="1" applyFont="1" applyBorder="1"/>
    <xf numFmtId="10" fontId="2" fillId="0" borderId="110" xfId="4" applyNumberFormat="1" applyFont="1" applyBorder="1"/>
    <xf numFmtId="167" fontId="2" fillId="0" borderId="94" xfId="1" applyNumberFormat="1" applyFont="1" applyBorder="1"/>
    <xf numFmtId="9" fontId="2" fillId="0" borderId="110" xfId="4" applyFont="1" applyBorder="1"/>
    <xf numFmtId="9" fontId="2" fillId="0" borderId="111" xfId="4" applyFont="1" applyBorder="1"/>
    <xf numFmtId="0" fontId="2" fillId="0" borderId="110" xfId="0" applyFont="1" applyBorder="1"/>
    <xf numFmtId="0" fontId="2" fillId="0" borderId="111" xfId="0" applyFont="1" applyBorder="1"/>
    <xf numFmtId="0" fontId="2" fillId="0" borderId="94" xfId="0" applyFont="1" applyBorder="1"/>
    <xf numFmtId="167" fontId="6" fillId="0" borderId="109" xfId="0" applyNumberFormat="1" applyFont="1" applyBorder="1"/>
    <xf numFmtId="10" fontId="6" fillId="0" borderId="109" xfId="4" applyNumberFormat="1" applyFont="1" applyBorder="1"/>
    <xf numFmtId="167" fontId="6" fillId="0" borderId="107" xfId="0" applyNumberFormat="1" applyFont="1" applyBorder="1"/>
    <xf numFmtId="0" fontId="2" fillId="0" borderId="109" xfId="0" applyFont="1" applyBorder="1"/>
    <xf numFmtId="0" fontId="6" fillId="0" borderId="112" xfId="0" applyFont="1" applyBorder="1"/>
    <xf numFmtId="167" fontId="6" fillId="0" borderId="112" xfId="0" applyNumberFormat="1" applyFont="1" applyBorder="1"/>
    <xf numFmtId="0" fontId="2" fillId="0" borderId="112" xfId="0" applyFont="1" applyBorder="1"/>
    <xf numFmtId="0" fontId="152" fillId="0" borderId="0" xfId="0" applyFont="1" applyAlignment="1">
      <alignment horizontal="right"/>
    </xf>
    <xf numFmtId="3" fontId="152" fillId="0" borderId="0" xfId="0" applyNumberFormat="1" applyFont="1" applyAlignment="1">
      <alignment horizontal="right"/>
    </xf>
    <xf numFmtId="0" fontId="157" fillId="5" borderId="29" xfId="0" applyFont="1" applyFill="1" applyBorder="1" applyAlignment="1">
      <alignment horizontal="right" vertical="center"/>
    </xf>
    <xf numFmtId="0" fontId="158" fillId="5" borderId="29" xfId="0" applyFont="1" applyFill="1" applyBorder="1" applyAlignment="1">
      <alignment horizontal="right"/>
    </xf>
    <xf numFmtId="3" fontId="158" fillId="5" borderId="29" xfId="0" applyNumberFormat="1" applyFont="1" applyFill="1" applyBorder="1" applyAlignment="1">
      <alignment horizontal="right"/>
    </xf>
    <xf numFmtId="0" fontId="153" fillId="2" borderId="29" xfId="0" applyFont="1" applyFill="1" applyBorder="1" applyAlignment="1">
      <alignment horizontal="right" vertical="center"/>
    </xf>
    <xf numFmtId="167" fontId="153" fillId="0" borderId="29" xfId="1" applyNumberFormat="1" applyFont="1" applyBorder="1" applyAlignment="1">
      <alignment horizontal="right"/>
    </xf>
    <xf numFmtId="3" fontId="153" fillId="0" borderId="29" xfId="1" applyNumberFormat="1" applyFont="1" applyBorder="1" applyAlignment="1">
      <alignment horizontal="right"/>
    </xf>
    <xf numFmtId="0" fontId="153" fillId="2" borderId="30" xfId="0" applyFont="1" applyFill="1" applyBorder="1" applyAlignment="1">
      <alignment horizontal="right" vertical="center"/>
    </xf>
    <xf numFmtId="167" fontId="153" fillId="0" borderId="30" xfId="1" applyNumberFormat="1" applyFont="1" applyBorder="1" applyAlignment="1">
      <alignment horizontal="right"/>
    </xf>
    <xf numFmtId="3" fontId="153" fillId="0" borderId="30" xfId="1" applyNumberFormat="1" applyFont="1" applyBorder="1" applyAlignment="1">
      <alignment horizontal="right"/>
    </xf>
    <xf numFmtId="0" fontId="153" fillId="2" borderId="31" xfId="0" applyFont="1" applyFill="1" applyBorder="1" applyAlignment="1">
      <alignment horizontal="right" vertical="center"/>
    </xf>
    <xf numFmtId="0" fontId="153" fillId="0" borderId="72" xfId="0" applyFont="1" applyBorder="1" applyAlignment="1">
      <alignment horizontal="right"/>
    </xf>
    <xf numFmtId="167" fontId="152" fillId="0" borderId="18" xfId="0" applyNumberFormat="1" applyFont="1" applyBorder="1" applyAlignment="1">
      <alignment horizontal="right"/>
    </xf>
    <xf numFmtId="3" fontId="152" fillId="0" borderId="18" xfId="0" applyNumberFormat="1" applyFont="1" applyBorder="1" applyAlignment="1">
      <alignment horizontal="right"/>
    </xf>
    <xf numFmtId="167" fontId="152" fillId="0" borderId="14" xfId="0" applyNumberFormat="1" applyFont="1" applyBorder="1" applyAlignment="1">
      <alignment horizontal="right"/>
    </xf>
    <xf numFmtId="0" fontId="154" fillId="0" borderId="0" xfId="0" applyFont="1" applyAlignment="1">
      <alignment horizontal="right"/>
    </xf>
    <xf numFmtId="0" fontId="158" fillId="5" borderId="29" xfId="0" applyFont="1" applyFill="1" applyBorder="1" applyAlignment="1">
      <alignment horizontal="right" vertical="center"/>
    </xf>
    <xf numFmtId="0" fontId="158" fillId="5" borderId="15" xfId="0" applyFont="1" applyFill="1" applyBorder="1" applyAlignment="1">
      <alignment horizontal="right"/>
    </xf>
    <xf numFmtId="0" fontId="153" fillId="0" borderId="0" xfId="0" applyFont="1" applyAlignment="1">
      <alignment horizontal="right"/>
    </xf>
    <xf numFmtId="167" fontId="152" fillId="0" borderId="32" xfId="0" applyNumberFormat="1" applyFont="1" applyBorder="1" applyAlignment="1">
      <alignment horizontal="right"/>
    </xf>
    <xf numFmtId="167" fontId="154" fillId="0" borderId="0" xfId="0" applyNumberFormat="1" applyFont="1" applyAlignment="1">
      <alignment horizontal="right"/>
    </xf>
    <xf numFmtId="0" fontId="154" fillId="3" borderId="0" xfId="0" applyFont="1" applyFill="1"/>
    <xf numFmtId="0" fontId="159" fillId="3" borderId="0" xfId="0" applyFont="1" applyFill="1"/>
    <xf numFmtId="0" fontId="152" fillId="3" borderId="0" xfId="3" applyFont="1" applyFill="1" applyAlignment="1">
      <alignment vertical="center"/>
    </xf>
    <xf numFmtId="0" fontId="154" fillId="3" borderId="0" xfId="3" applyFont="1" applyFill="1"/>
    <xf numFmtId="0" fontId="155" fillId="0" borderId="0" xfId="0" applyFont="1"/>
    <xf numFmtId="0" fontId="158" fillId="5" borderId="5" xfId="3" applyFont="1" applyFill="1" applyBorder="1" applyAlignment="1">
      <alignment horizontal="right" vertical="center"/>
    </xf>
    <xf numFmtId="0" fontId="158" fillId="5" borderId="0" xfId="3" applyFont="1" applyFill="1" applyAlignment="1">
      <alignment horizontal="right" vertical="center"/>
    </xf>
    <xf numFmtId="0" fontId="158" fillId="4" borderId="5" xfId="0" applyFont="1" applyFill="1" applyBorder="1" applyAlignment="1">
      <alignment horizontal="right" vertical="center"/>
    </xf>
    <xf numFmtId="0" fontId="153" fillId="2" borderId="33" xfId="3" applyFont="1" applyFill="1" applyBorder="1" applyAlignment="1">
      <alignment horizontal="right" vertical="center"/>
    </xf>
    <xf numFmtId="169" fontId="153" fillId="9" borderId="0" xfId="4" applyNumberFormat="1" applyFont="1" applyFill="1" applyAlignment="1">
      <alignment horizontal="right" vertical="center"/>
    </xf>
    <xf numFmtId="169" fontId="153" fillId="7" borderId="0" xfId="4" applyNumberFormat="1" applyFont="1" applyFill="1" applyAlignment="1">
      <alignment horizontal="right" vertical="center"/>
    </xf>
    <xf numFmtId="169" fontId="153" fillId="3" borderId="0" xfId="3" applyNumberFormat="1" applyFont="1" applyFill="1"/>
    <xf numFmtId="0" fontId="160" fillId="2" borderId="33" xfId="0" applyFont="1" applyFill="1" applyBorder="1" applyAlignment="1">
      <alignment horizontal="right" vertical="center"/>
    </xf>
    <xf numFmtId="185" fontId="161" fillId="7" borderId="33" xfId="0" applyNumberFormat="1" applyFont="1" applyFill="1" applyBorder="1" applyAlignment="1">
      <alignment horizontal="right" vertical="center"/>
    </xf>
    <xf numFmtId="186" fontId="161" fillId="70" borderId="0" xfId="1" applyNumberFormat="1" applyFont="1" applyFill="1" applyAlignment="1">
      <alignment horizontal="right" vertical="center"/>
    </xf>
    <xf numFmtId="0" fontId="153" fillId="2" borderId="0" xfId="3" applyFont="1" applyFill="1" applyAlignment="1">
      <alignment horizontal="right" vertical="center"/>
    </xf>
    <xf numFmtId="0" fontId="160" fillId="2" borderId="0" xfId="0" applyFont="1" applyFill="1" applyAlignment="1">
      <alignment horizontal="right" vertical="center"/>
    </xf>
    <xf numFmtId="185" fontId="161" fillId="7" borderId="0" xfId="0" applyNumberFormat="1" applyFont="1" applyFill="1" applyAlignment="1">
      <alignment horizontal="right" vertical="center"/>
    </xf>
    <xf numFmtId="0" fontId="153" fillId="2" borderId="10" xfId="3" applyFont="1" applyFill="1" applyBorder="1" applyAlignment="1">
      <alignment horizontal="right" vertical="center"/>
    </xf>
    <xf numFmtId="169" fontId="153" fillId="7" borderId="10" xfId="4" applyNumberFormat="1" applyFont="1" applyFill="1" applyBorder="1" applyAlignment="1">
      <alignment horizontal="right" vertical="center"/>
    </xf>
    <xf numFmtId="0" fontId="160" fillId="2" borderId="10" xfId="0" applyFont="1" applyFill="1" applyBorder="1" applyAlignment="1">
      <alignment horizontal="right" vertical="center"/>
    </xf>
    <xf numFmtId="185" fontId="161" fillId="7" borderId="10" xfId="0" applyNumberFormat="1" applyFont="1" applyFill="1" applyBorder="1" applyAlignment="1">
      <alignment horizontal="right" vertical="center"/>
    </xf>
    <xf numFmtId="186" fontId="161" fillId="70" borderId="10" xfId="1" applyNumberFormat="1" applyFont="1" applyFill="1" applyBorder="1" applyAlignment="1">
      <alignment horizontal="right" vertical="center"/>
    </xf>
    <xf numFmtId="0" fontId="154" fillId="0" borderId="0" xfId="3" applyFont="1"/>
    <xf numFmtId="10" fontId="154" fillId="0" borderId="0" xfId="3" applyNumberFormat="1" applyFont="1"/>
    <xf numFmtId="0" fontId="154" fillId="0" borderId="0" xfId="0" applyFont="1"/>
    <xf numFmtId="14" fontId="154" fillId="9" borderId="0" xfId="0" applyNumberFormat="1" applyFont="1" applyFill="1"/>
    <xf numFmtId="0" fontId="158" fillId="5" borderId="34" xfId="3" applyFont="1" applyFill="1" applyBorder="1" applyAlignment="1">
      <alignment horizontal="right" vertical="center"/>
    </xf>
    <xf numFmtId="4" fontId="153" fillId="2" borderId="35" xfId="1" applyNumberFormat="1" applyFont="1" applyFill="1" applyBorder="1" applyAlignment="1">
      <alignment horizontal="center"/>
    </xf>
    <xf numFmtId="4" fontId="153" fillId="0" borderId="35" xfId="1" applyNumberFormat="1" applyFont="1" applyBorder="1" applyAlignment="1">
      <alignment horizontal="center"/>
    </xf>
    <xf numFmtId="10" fontId="153" fillId="0" borderId="35" xfId="1" applyNumberFormat="1" applyFont="1" applyBorder="1"/>
    <xf numFmtId="10" fontId="153" fillId="7" borderId="35" xfId="1" applyNumberFormat="1" applyFont="1" applyFill="1" applyBorder="1"/>
    <xf numFmtId="4" fontId="153" fillId="2" borderId="36" xfId="1" applyNumberFormat="1" applyFont="1" applyFill="1" applyBorder="1" applyAlignment="1">
      <alignment horizontal="center"/>
    </xf>
    <xf numFmtId="4" fontId="153" fillId="0" borderId="36" xfId="1" applyNumberFormat="1" applyFont="1" applyBorder="1" applyAlignment="1">
      <alignment horizontal="center"/>
    </xf>
    <xf numFmtId="10" fontId="153" fillId="0" borderId="36" xfId="1" applyNumberFormat="1" applyFont="1" applyBorder="1"/>
    <xf numFmtId="10" fontId="153" fillId="7" borderId="36" xfId="1" applyNumberFormat="1" applyFont="1" applyFill="1" applyBorder="1"/>
    <xf numFmtId="0" fontId="155" fillId="0" borderId="0" xfId="0" applyFont="1" applyAlignment="1">
      <alignment vertical="center"/>
    </xf>
    <xf numFmtId="0" fontId="152" fillId="0" borderId="0" xfId="0" applyFont="1" applyAlignment="1">
      <alignment horizontal="right" vertical="center"/>
    </xf>
    <xf numFmtId="3" fontId="152" fillId="0" borderId="0" xfId="0" applyNumberFormat="1" applyFont="1" applyAlignment="1">
      <alignment horizontal="right" vertical="center"/>
    </xf>
    <xf numFmtId="0" fontId="156" fillId="0" borderId="0" xfId="0" applyFont="1" applyAlignment="1">
      <alignment horizontal="right" vertical="center"/>
    </xf>
    <xf numFmtId="14" fontId="154" fillId="0" borderId="0" xfId="413" applyNumberFormat="1" applyFont="1" applyAlignment="1">
      <alignment horizontal="right" vertical="center"/>
    </xf>
    <xf numFmtId="187" fontId="152" fillId="11" borderId="107" xfId="413" applyNumberFormat="1" applyFont="1" applyFill="1" applyBorder="1" applyAlignment="1">
      <alignment horizontal="right" vertical="center" wrapText="1"/>
    </xf>
    <xf numFmtId="14" fontId="152" fillId="11" borderId="107" xfId="413" applyNumberFormat="1" applyFont="1" applyFill="1" applyBorder="1" applyAlignment="1">
      <alignment horizontal="right" vertical="center" wrapText="1"/>
    </xf>
    <xf numFmtId="165" fontId="160" fillId="2" borderId="93" xfId="414" applyFont="1" applyFill="1" applyBorder="1" applyAlignment="1">
      <alignment horizontal="right" vertical="center"/>
    </xf>
    <xf numFmtId="192" fontId="154" fillId="0" borderId="94" xfId="413" applyNumberFormat="1" applyFont="1" applyBorder="1" applyAlignment="1">
      <alignment horizontal="right" vertical="center"/>
    </xf>
    <xf numFmtId="192" fontId="154" fillId="9" borderId="94" xfId="413" applyNumberFormat="1" applyFont="1" applyFill="1" applyBorder="1" applyAlignment="1">
      <alignment horizontal="right" vertical="center"/>
    </xf>
    <xf numFmtId="165" fontId="160" fillId="2" borderId="94" xfId="414" applyFont="1" applyFill="1" applyBorder="1" applyAlignment="1">
      <alignment horizontal="right" vertical="center"/>
    </xf>
    <xf numFmtId="1" fontId="160" fillId="7" borderId="94" xfId="413" applyNumberFormat="1" applyFont="1" applyFill="1" applyBorder="1" applyAlignment="1">
      <alignment horizontal="right" vertical="center"/>
    </xf>
    <xf numFmtId="192" fontId="154" fillId="0" borderId="94" xfId="414" applyNumberFormat="1" applyFont="1" applyFill="1" applyBorder="1" applyAlignment="1">
      <alignment horizontal="right" vertical="center"/>
    </xf>
    <xf numFmtId="165" fontId="160" fillId="2" borderId="95" xfId="414" applyFont="1" applyFill="1" applyBorder="1" applyAlignment="1">
      <alignment horizontal="right" vertical="center"/>
    </xf>
    <xf numFmtId="1" fontId="160" fillId="7" borderId="95" xfId="413" applyNumberFormat="1" applyFont="1" applyFill="1" applyBorder="1" applyAlignment="1">
      <alignment horizontal="right" vertical="center"/>
    </xf>
    <xf numFmtId="0" fontId="163" fillId="9" borderId="0" xfId="0" applyFont="1" applyFill="1" applyAlignment="1">
      <alignment horizontal="right"/>
    </xf>
    <xf numFmtId="0" fontId="157" fillId="10" borderId="27" xfId="0" applyFont="1" applyFill="1" applyBorder="1" applyAlignment="1">
      <alignment horizontal="right"/>
    </xf>
    <xf numFmtId="0" fontId="157" fillId="10" borderId="37" xfId="0" applyFont="1" applyFill="1" applyBorder="1" applyAlignment="1">
      <alignment horizontal="right"/>
    </xf>
    <xf numFmtId="0" fontId="158" fillId="5" borderId="27" xfId="0" applyFont="1" applyFill="1" applyBorder="1" applyAlignment="1">
      <alignment horizontal="right" vertical="center" wrapText="1"/>
    </xf>
    <xf numFmtId="0" fontId="158" fillId="5" borderId="28" xfId="0" applyFont="1" applyFill="1" applyBorder="1" applyAlignment="1">
      <alignment horizontal="right" vertical="center" wrapText="1"/>
    </xf>
    <xf numFmtId="0" fontId="158" fillId="5" borderId="38" xfId="0" applyFont="1" applyFill="1" applyBorder="1" applyAlignment="1">
      <alignment horizontal="right" vertical="center" wrapText="1"/>
    </xf>
    <xf numFmtId="0" fontId="158" fillId="72" borderId="37" xfId="0" applyFont="1" applyFill="1" applyBorder="1" applyAlignment="1">
      <alignment horizontal="right" vertical="center" wrapText="1"/>
    </xf>
    <xf numFmtId="2" fontId="152" fillId="2" borderId="37" xfId="0" applyNumberFormat="1" applyFont="1" applyFill="1" applyBorder="1" applyAlignment="1">
      <alignment horizontal="right" vertical="center" wrapText="1"/>
    </xf>
    <xf numFmtId="0" fontId="154" fillId="0" borderId="0" xfId="0" applyFont="1" applyAlignment="1">
      <alignment horizontal="right" wrapText="1"/>
    </xf>
    <xf numFmtId="0" fontId="160" fillId="2" borderId="39" xfId="0" applyFont="1" applyFill="1" applyBorder="1" applyAlignment="1">
      <alignment horizontal="right"/>
    </xf>
    <xf numFmtId="171" fontId="154" fillId="7" borderId="40" xfId="1" applyNumberFormat="1" applyFont="1" applyFill="1" applyBorder="1" applyAlignment="1">
      <alignment horizontal="right"/>
    </xf>
    <xf numFmtId="189" fontId="154" fillId="7" borderId="41" xfId="0" applyNumberFormat="1" applyFont="1" applyFill="1" applyBorder="1" applyAlignment="1">
      <alignment horizontal="right"/>
    </xf>
    <xf numFmtId="188" fontId="154" fillId="7" borderId="41" xfId="0" applyNumberFormat="1" applyFont="1" applyFill="1" applyBorder="1" applyAlignment="1">
      <alignment horizontal="right"/>
    </xf>
    <xf numFmtId="190" fontId="154" fillId="71" borderId="41" xfId="4" applyNumberFormat="1" applyFont="1" applyFill="1" applyBorder="1" applyAlignment="1">
      <alignment horizontal="right"/>
    </xf>
    <xf numFmtId="9" fontId="154" fillId="7" borderId="41" xfId="0" applyNumberFormat="1" applyFont="1" applyFill="1" applyBorder="1" applyAlignment="1">
      <alignment horizontal="right"/>
    </xf>
    <xf numFmtId="9" fontId="154" fillId="11" borderId="41" xfId="4" applyFont="1" applyFill="1" applyBorder="1" applyAlignment="1">
      <alignment horizontal="right"/>
    </xf>
    <xf numFmtId="9" fontId="154" fillId="73" borderId="0" xfId="4" applyFont="1" applyFill="1" applyBorder="1" applyAlignment="1">
      <alignment horizontal="right"/>
    </xf>
    <xf numFmtId="9" fontId="153" fillId="7" borderId="0" xfId="1" applyNumberFormat="1" applyFont="1" applyFill="1" applyBorder="1" applyAlignment="1">
      <alignment horizontal="right"/>
    </xf>
    <xf numFmtId="0" fontId="164" fillId="2" borderId="27" xfId="0" applyFont="1" applyFill="1" applyBorder="1" applyAlignment="1">
      <alignment horizontal="right"/>
    </xf>
    <xf numFmtId="171" fontId="165" fillId="7" borderId="28" xfId="1" applyNumberFormat="1" applyFont="1" applyFill="1" applyBorder="1" applyAlignment="1">
      <alignment horizontal="right"/>
    </xf>
    <xf numFmtId="171" fontId="165" fillId="7" borderId="38" xfId="1" applyNumberFormat="1" applyFont="1" applyFill="1" applyBorder="1" applyAlignment="1">
      <alignment horizontal="right"/>
    </xf>
    <xf numFmtId="171" fontId="165" fillId="11" borderId="38" xfId="1" applyNumberFormat="1" applyFont="1" applyFill="1" applyBorder="1" applyAlignment="1">
      <alignment horizontal="right"/>
    </xf>
    <xf numFmtId="171" fontId="165" fillId="73" borderId="0" xfId="1" applyNumberFormat="1" applyFont="1" applyFill="1" applyBorder="1" applyAlignment="1">
      <alignment horizontal="right"/>
    </xf>
    <xf numFmtId="171" fontId="152" fillId="3" borderId="44" xfId="1" applyNumberFormat="1" applyFont="1" applyFill="1" applyBorder="1" applyAlignment="1">
      <alignment horizontal="right"/>
    </xf>
    <xf numFmtId="171" fontId="152" fillId="3" borderId="45" xfId="1" applyNumberFormat="1" applyFont="1" applyFill="1" applyBorder="1" applyAlignment="1">
      <alignment horizontal="right"/>
    </xf>
    <xf numFmtId="171" fontId="159" fillId="0" borderId="0" xfId="0" applyNumberFormat="1" applyFont="1" applyAlignment="1">
      <alignment horizontal="right"/>
    </xf>
    <xf numFmtId="0" fontId="166" fillId="0" borderId="0" xfId="0" applyFont="1" applyAlignment="1">
      <alignment horizontal="right"/>
    </xf>
    <xf numFmtId="9" fontId="166" fillId="0" borderId="0" xfId="0" applyNumberFormat="1" applyFont="1" applyAlignment="1">
      <alignment horizontal="right"/>
    </xf>
    <xf numFmtId="9" fontId="154" fillId="0" borderId="0" xfId="0" applyNumberFormat="1" applyFont="1" applyAlignment="1">
      <alignment horizontal="right"/>
    </xf>
    <xf numFmtId="171" fontId="154" fillId="0" borderId="0" xfId="0" applyNumberFormat="1" applyFont="1" applyAlignment="1">
      <alignment horizontal="right"/>
    </xf>
    <xf numFmtId="193" fontId="154" fillId="0" borderId="0" xfId="0" applyNumberFormat="1" applyFont="1" applyAlignment="1">
      <alignment horizontal="right"/>
    </xf>
    <xf numFmtId="0" fontId="158" fillId="5" borderId="27" xfId="0" applyFont="1" applyFill="1" applyBorder="1" applyAlignment="1">
      <alignment horizontal="right" vertical="center"/>
    </xf>
    <xf numFmtId="0" fontId="158" fillId="5" borderId="28" xfId="0" applyFont="1" applyFill="1" applyBorder="1" applyAlignment="1">
      <alignment horizontal="right" vertical="center"/>
    </xf>
    <xf numFmtId="0" fontId="158" fillId="5" borderId="38" xfId="0" applyFont="1" applyFill="1" applyBorder="1" applyAlignment="1">
      <alignment horizontal="right" vertical="center"/>
    </xf>
    <xf numFmtId="2" fontId="164" fillId="2" borderId="37" xfId="0" applyNumberFormat="1" applyFont="1" applyFill="1" applyBorder="1" applyAlignment="1">
      <alignment horizontal="right" vertical="center"/>
    </xf>
    <xf numFmtId="171" fontId="154" fillId="7" borderId="41" xfId="1" applyNumberFormat="1" applyFont="1" applyFill="1" applyBorder="1" applyAlignment="1">
      <alignment horizontal="right"/>
    </xf>
    <xf numFmtId="171" fontId="154" fillId="11" borderId="41" xfId="1" applyNumberFormat="1" applyFont="1" applyFill="1" applyBorder="1" applyAlignment="1">
      <alignment horizontal="right"/>
    </xf>
    <xf numFmtId="3" fontId="154" fillId="73" borderId="0" xfId="4" applyNumberFormat="1" applyFont="1" applyFill="1" applyBorder="1" applyAlignment="1">
      <alignment horizontal="right"/>
    </xf>
    <xf numFmtId="167" fontId="163" fillId="3" borderId="0" xfId="1" applyNumberFormat="1" applyFont="1" applyFill="1" applyBorder="1" applyAlignment="1">
      <alignment horizontal="right"/>
    </xf>
    <xf numFmtId="167" fontId="163" fillId="3" borderId="92" xfId="1" applyNumberFormat="1" applyFont="1" applyFill="1" applyBorder="1" applyAlignment="1">
      <alignment horizontal="right"/>
    </xf>
    <xf numFmtId="167" fontId="163" fillId="3" borderId="32" xfId="1" applyNumberFormat="1" applyFont="1" applyFill="1" applyBorder="1" applyAlignment="1">
      <alignment horizontal="right"/>
    </xf>
    <xf numFmtId="15" fontId="154" fillId="0" borderId="0" xfId="0" applyNumberFormat="1" applyFont="1" applyAlignment="1">
      <alignment horizontal="right"/>
    </xf>
    <xf numFmtId="191" fontId="154" fillId="0" borderId="0" xfId="0" applyNumberFormat="1" applyFont="1" applyAlignment="1">
      <alignment horizontal="right"/>
    </xf>
    <xf numFmtId="194" fontId="154" fillId="0" borderId="0" xfId="0" applyNumberFormat="1" applyFont="1" applyAlignment="1">
      <alignment horizontal="right"/>
    </xf>
    <xf numFmtId="165" fontId="154" fillId="0" borderId="0" xfId="0" applyNumberFormat="1" applyFont="1" applyAlignment="1">
      <alignment horizontal="right"/>
    </xf>
    <xf numFmtId="167" fontId="163" fillId="9" borderId="0" xfId="1" applyNumberFormat="1" applyFont="1" applyFill="1" applyBorder="1" applyAlignment="1">
      <alignment horizontal="right"/>
    </xf>
    <xf numFmtId="189" fontId="154" fillId="0" borderId="0" xfId="0" applyNumberFormat="1" applyFont="1" applyAlignment="1">
      <alignment horizontal="right"/>
    </xf>
    <xf numFmtId="167" fontId="163" fillId="3" borderId="0" xfId="1" applyNumberFormat="1" applyFont="1" applyFill="1" applyAlignment="1">
      <alignment horizontal="right"/>
    </xf>
    <xf numFmtId="190" fontId="166" fillId="0" borderId="0" xfId="0" applyNumberFormat="1" applyFont="1" applyAlignment="1">
      <alignment horizontal="right"/>
    </xf>
    <xf numFmtId="3" fontId="154" fillId="0" borderId="0" xfId="0" applyNumberFormat="1" applyFont="1" applyAlignment="1">
      <alignment horizontal="right"/>
    </xf>
    <xf numFmtId="0" fontId="159" fillId="0" borderId="0" xfId="0" applyFont="1" applyAlignment="1">
      <alignment horizontal="right"/>
    </xf>
    <xf numFmtId="9" fontId="159" fillId="0" borderId="0" xfId="0" applyNumberFormat="1" applyFont="1" applyAlignment="1">
      <alignment horizontal="right"/>
    </xf>
    <xf numFmtId="195" fontId="154" fillId="0" borderId="0" xfId="0" applyNumberFormat="1" applyFont="1" applyAlignment="1">
      <alignment horizontal="right"/>
    </xf>
    <xf numFmtId="0" fontId="158" fillId="6" borderId="14" xfId="0" applyFont="1" applyFill="1" applyBorder="1" applyAlignment="1">
      <alignment horizontal="right" vertical="center"/>
    </xf>
    <xf numFmtId="2" fontId="167" fillId="9" borderId="47" xfId="0" applyNumberFormat="1" applyFont="1" applyFill="1" applyBorder="1" applyAlignment="1">
      <alignment vertical="center"/>
    </xf>
    <xf numFmtId="2" fontId="167" fillId="9" borderId="48" xfId="0" applyNumberFormat="1" applyFont="1" applyFill="1" applyBorder="1" applyAlignment="1">
      <alignment vertical="center"/>
    </xf>
    <xf numFmtId="0" fontId="160" fillId="3" borderId="14" xfId="0" applyFont="1" applyFill="1" applyBorder="1" applyAlignment="1">
      <alignment horizontal="right" vertical="center"/>
    </xf>
    <xf numFmtId="3" fontId="160" fillId="3" borderId="18" xfId="0" applyNumberFormat="1" applyFont="1" applyFill="1" applyBorder="1" applyAlignment="1">
      <alignment horizontal="right" vertical="center"/>
    </xf>
    <xf numFmtId="0" fontId="160" fillId="3" borderId="46" xfId="0" applyFont="1" applyFill="1" applyBorder="1" applyAlignment="1">
      <alignment horizontal="right" vertical="center"/>
    </xf>
    <xf numFmtId="0" fontId="168" fillId="3" borderId="16" xfId="0" applyFont="1" applyFill="1" applyBorder="1" applyAlignment="1">
      <alignment horizontal="right" vertical="center"/>
    </xf>
    <xf numFmtId="3" fontId="168" fillId="3" borderId="20" xfId="0" applyNumberFormat="1" applyFont="1" applyFill="1" applyBorder="1" applyAlignment="1">
      <alignment horizontal="right" vertical="center"/>
    </xf>
    <xf numFmtId="0" fontId="168" fillId="3" borderId="0" xfId="0" applyFont="1" applyFill="1" applyAlignment="1">
      <alignment horizontal="right" vertical="center"/>
    </xf>
    <xf numFmtId="3" fontId="168" fillId="3" borderId="0" xfId="0" applyNumberFormat="1" applyFont="1" applyFill="1" applyAlignment="1">
      <alignment horizontal="right" vertical="center"/>
    </xf>
    <xf numFmtId="171" fontId="154" fillId="0" borderId="28" xfId="1" applyNumberFormat="1" applyFont="1" applyFill="1" applyBorder="1" applyAlignment="1">
      <alignment horizontal="left" vertical="center"/>
    </xf>
    <xf numFmtId="0" fontId="158" fillId="5" borderId="0" xfId="0" applyFont="1" applyFill="1" applyAlignment="1">
      <alignment horizontal="right"/>
    </xf>
    <xf numFmtId="10" fontId="159" fillId="0" borderId="0" xfId="4" applyNumberFormat="1" applyFont="1"/>
    <xf numFmtId="3" fontId="158" fillId="5" borderId="0" xfId="0" applyNumberFormat="1" applyFont="1" applyFill="1" applyAlignment="1">
      <alignment horizontal="right"/>
    </xf>
    <xf numFmtId="3" fontId="154" fillId="0" borderId="0" xfId="0" applyNumberFormat="1" applyFont="1"/>
    <xf numFmtId="0" fontId="157" fillId="10" borderId="49" xfId="0" applyFont="1" applyFill="1" applyBorder="1" applyAlignment="1">
      <alignment vertical="center" wrapText="1"/>
    </xf>
    <xf numFmtId="0" fontId="158" fillId="10" borderId="50" xfId="0" applyFont="1" applyFill="1" applyBorder="1" applyAlignment="1">
      <alignment vertical="center" wrapText="1"/>
    </xf>
    <xf numFmtId="169" fontId="158" fillId="5" borderId="51" xfId="0" applyNumberFormat="1" applyFont="1" applyFill="1" applyBorder="1" applyAlignment="1">
      <alignment horizontal="left" vertical="center" wrapText="1"/>
    </xf>
    <xf numFmtId="169" fontId="158" fillId="5" borderId="52" xfId="0" applyNumberFormat="1" applyFont="1" applyFill="1" applyBorder="1" applyAlignment="1">
      <alignment horizontal="left" vertical="center" wrapText="1"/>
    </xf>
    <xf numFmtId="0" fontId="154" fillId="0" borderId="53" xfId="0" applyFont="1" applyBorder="1"/>
    <xf numFmtId="167" fontId="154" fillId="0" borderId="0" xfId="1" applyNumberFormat="1" applyFont="1" applyBorder="1"/>
    <xf numFmtId="167" fontId="154" fillId="0" borderId="54" xfId="1" applyNumberFormat="1" applyFont="1" applyBorder="1"/>
    <xf numFmtId="0" fontId="154" fillId="0" borderId="55" xfId="0" applyFont="1" applyBorder="1"/>
    <xf numFmtId="3" fontId="154" fillId="0" borderId="56" xfId="0" applyNumberFormat="1" applyFont="1" applyBorder="1"/>
    <xf numFmtId="167" fontId="154" fillId="0" borderId="56" xfId="1" applyNumberFormat="1" applyFont="1" applyBorder="1"/>
    <xf numFmtId="167" fontId="154" fillId="0" borderId="57" xfId="1" applyNumberFormat="1" applyFont="1" applyBorder="1"/>
    <xf numFmtId="167" fontId="154" fillId="0" borderId="0" xfId="0" applyNumberFormat="1" applyFont="1"/>
    <xf numFmtId="0" fontId="158" fillId="5" borderId="0" xfId="0" applyFont="1" applyFill="1"/>
    <xf numFmtId="3" fontId="154" fillId="9" borderId="0" xfId="0" applyNumberFormat="1" applyFont="1" applyFill="1"/>
    <xf numFmtId="0" fontId="158" fillId="12" borderId="0" xfId="0" applyFont="1" applyFill="1"/>
    <xf numFmtId="0" fontId="157" fillId="5" borderId="58" xfId="0" applyFont="1" applyFill="1" applyBorder="1" applyAlignment="1">
      <alignment vertical="center" wrapText="1"/>
    </xf>
    <xf numFmtId="0" fontId="158" fillId="5" borderId="59" xfId="0" applyFont="1" applyFill="1" applyBorder="1" applyAlignment="1">
      <alignment vertical="center" wrapText="1"/>
    </xf>
    <xf numFmtId="0" fontId="158" fillId="5" borderId="60" xfId="0" applyFont="1" applyFill="1" applyBorder="1" applyAlignment="1">
      <alignment vertical="center" wrapText="1"/>
    </xf>
    <xf numFmtId="169" fontId="158" fillId="12" borderId="59" xfId="0" applyNumberFormat="1" applyFont="1" applyFill="1" applyBorder="1" applyAlignment="1">
      <alignment horizontal="left" vertical="center" wrapText="1"/>
    </xf>
    <xf numFmtId="169" fontId="158" fillId="12" borderId="60" xfId="0" applyNumberFormat="1" applyFont="1" applyFill="1" applyBorder="1" applyAlignment="1">
      <alignment horizontal="left" vertical="center" wrapText="1"/>
    </xf>
    <xf numFmtId="10" fontId="154" fillId="0" borderId="0" xfId="0" applyNumberFormat="1" applyFont="1"/>
    <xf numFmtId="3" fontId="154" fillId="0" borderId="54" xfId="0" applyNumberFormat="1" applyFont="1" applyBorder="1"/>
    <xf numFmtId="10" fontId="154" fillId="0" borderId="56" xfId="0" applyNumberFormat="1" applyFont="1" applyBorder="1"/>
    <xf numFmtId="3" fontId="154" fillId="0" borderId="57" xfId="0" applyNumberFormat="1" applyFont="1" applyBorder="1"/>
    <xf numFmtId="0" fontId="169" fillId="0" borderId="0" xfId="0" applyFont="1"/>
    <xf numFmtId="0" fontId="152" fillId="0" borderId="0" xfId="0" applyFont="1" applyAlignment="1">
      <alignment horizontal="center" vertical="center" wrapText="1"/>
    </xf>
    <xf numFmtId="0" fontId="152" fillId="7" borderId="18" xfId="0" applyFont="1" applyFill="1" applyBorder="1" applyAlignment="1">
      <alignment horizontal="right" vertical="center"/>
    </xf>
    <xf numFmtId="0" fontId="152" fillId="7" borderId="23" xfId="0" applyFont="1" applyFill="1" applyBorder="1" applyAlignment="1">
      <alignment horizontal="right" vertical="center" wrapText="1"/>
    </xf>
    <xf numFmtId="0" fontId="152" fillId="7" borderId="24" xfId="0" applyFont="1" applyFill="1" applyBorder="1" applyAlignment="1">
      <alignment horizontal="right" vertical="center" wrapText="1"/>
    </xf>
    <xf numFmtId="0" fontId="152" fillId="7" borderId="14" xfId="0" applyFont="1" applyFill="1" applyBorder="1" applyAlignment="1">
      <alignment horizontal="right" vertical="center" wrapText="1"/>
    </xf>
    <xf numFmtId="0" fontId="152" fillId="7" borderId="42" xfId="0" applyFont="1" applyFill="1" applyBorder="1" applyAlignment="1">
      <alignment horizontal="right" vertical="center" wrapText="1"/>
    </xf>
    <xf numFmtId="0" fontId="152" fillId="7" borderId="0" xfId="0" applyFont="1" applyFill="1" applyAlignment="1">
      <alignment horizontal="right" vertical="center" wrapText="1"/>
    </xf>
    <xf numFmtId="0" fontId="153" fillId="3" borderId="18" xfId="0" applyFont="1" applyFill="1" applyBorder="1" applyAlignment="1">
      <alignment horizontal="right" vertical="center"/>
    </xf>
    <xf numFmtId="167" fontId="153" fillId="0" borderId="23" xfId="1" applyNumberFormat="1" applyFont="1" applyFill="1" applyBorder="1" applyAlignment="1">
      <alignment horizontal="right" vertical="center"/>
    </xf>
    <xf numFmtId="167" fontId="153" fillId="3" borderId="24" xfId="1" applyNumberFormat="1" applyFont="1" applyFill="1" applyBorder="1" applyAlignment="1">
      <alignment horizontal="right" vertical="center"/>
    </xf>
    <xf numFmtId="167" fontId="153" fillId="9" borderId="24" xfId="1" applyNumberFormat="1" applyFont="1" applyFill="1" applyBorder="1" applyAlignment="1">
      <alignment horizontal="right" vertical="center"/>
    </xf>
    <xf numFmtId="167" fontId="153" fillId="0" borderId="14" xfId="1" applyNumberFormat="1" applyFont="1" applyFill="1" applyBorder="1" applyAlignment="1">
      <alignment horizontal="right" vertical="center"/>
    </xf>
    <xf numFmtId="167" fontId="153" fillId="0" borderId="42" xfId="1" applyNumberFormat="1" applyFont="1" applyFill="1" applyBorder="1" applyAlignment="1">
      <alignment horizontal="right" vertical="center"/>
    </xf>
    <xf numFmtId="169" fontId="154" fillId="0" borderId="0" xfId="0" applyNumberFormat="1" applyFont="1"/>
    <xf numFmtId="169" fontId="154" fillId="0" borderId="0" xfId="4" applyNumberFormat="1" applyFont="1"/>
    <xf numFmtId="9" fontId="154" fillId="0" borderId="0" xfId="0" applyNumberFormat="1" applyFont="1"/>
    <xf numFmtId="9" fontId="154" fillId="9" borderId="0" xfId="0" applyNumberFormat="1" applyFont="1" applyFill="1"/>
    <xf numFmtId="167" fontId="153" fillId="0" borderId="24" xfId="1" applyNumberFormat="1" applyFont="1" applyFill="1" applyBorder="1" applyAlignment="1">
      <alignment horizontal="right" vertical="center"/>
    </xf>
    <xf numFmtId="167" fontId="153" fillId="3" borderId="14" xfId="1" applyNumberFormat="1" applyFont="1" applyFill="1" applyBorder="1" applyAlignment="1">
      <alignment horizontal="right" vertical="center"/>
    </xf>
    <xf numFmtId="9" fontId="154" fillId="0" borderId="0" xfId="4" applyFont="1"/>
    <xf numFmtId="0" fontId="153" fillId="3" borderId="19" xfId="0" applyFont="1" applyFill="1" applyBorder="1" applyAlignment="1">
      <alignment horizontal="right" vertical="center"/>
    </xf>
    <xf numFmtId="0" fontId="152" fillId="3" borderId="20" xfId="0" applyFont="1" applyFill="1" applyBorder="1" applyAlignment="1">
      <alignment horizontal="right" vertical="center"/>
    </xf>
    <xf numFmtId="167" fontId="152" fillId="3" borderId="25" xfId="1" applyNumberFormat="1" applyFont="1" applyFill="1" applyBorder="1" applyAlignment="1">
      <alignment horizontal="right" vertical="center"/>
    </xf>
    <xf numFmtId="167" fontId="152" fillId="3" borderId="26" xfId="1" applyNumberFormat="1" applyFont="1" applyFill="1" applyBorder="1" applyAlignment="1">
      <alignment horizontal="right" vertical="center"/>
    </xf>
    <xf numFmtId="167" fontId="152" fillId="3" borderId="16" xfId="1" applyNumberFormat="1" applyFont="1" applyFill="1" applyBorder="1" applyAlignment="1">
      <alignment horizontal="right" vertical="center"/>
    </xf>
    <xf numFmtId="167" fontId="152" fillId="3" borderId="43" xfId="1" applyNumberFormat="1" applyFont="1" applyFill="1" applyBorder="1" applyAlignment="1">
      <alignment horizontal="right" vertical="center"/>
    </xf>
    <xf numFmtId="0" fontId="170" fillId="3" borderId="0" xfId="0" applyFont="1" applyFill="1" applyAlignment="1">
      <alignment horizontal="right" vertical="center"/>
    </xf>
    <xf numFmtId="4" fontId="154" fillId="0" borderId="0" xfId="0" applyNumberFormat="1" applyFont="1"/>
    <xf numFmtId="0" fontId="158" fillId="10" borderId="28" xfId="0" applyFont="1" applyFill="1" applyBorder="1" applyAlignment="1">
      <alignment vertical="center"/>
    </xf>
    <xf numFmtId="0" fontId="158" fillId="10" borderId="28" xfId="0" applyFont="1" applyFill="1" applyBorder="1" applyAlignment="1">
      <alignment horizontal="center" vertical="center" wrapText="1"/>
    </xf>
    <xf numFmtId="169" fontId="161" fillId="7" borderId="28" xfId="0" applyNumberFormat="1" applyFont="1" applyFill="1" applyBorder="1" applyAlignment="1">
      <alignment horizontal="left" vertical="center"/>
    </xf>
    <xf numFmtId="172" fontId="171" fillId="7" borderId="28" xfId="5" applyNumberFormat="1" applyFont="1" applyFill="1" applyBorder="1" applyAlignment="1">
      <alignment horizontal="left" vertical="center"/>
    </xf>
    <xf numFmtId="172" fontId="171" fillId="9" borderId="28" xfId="5" applyNumberFormat="1" applyFont="1" applyFill="1" applyBorder="1" applyAlignment="1">
      <alignment horizontal="left" vertical="center"/>
    </xf>
    <xf numFmtId="169" fontId="161" fillId="7" borderId="28" xfId="0" applyNumberFormat="1" applyFont="1" applyFill="1" applyBorder="1" applyAlignment="1">
      <alignment horizontal="right" vertical="center"/>
    </xf>
    <xf numFmtId="169" fontId="171" fillId="7" borderId="28" xfId="0" applyNumberFormat="1" applyFont="1" applyFill="1" applyBorder="1" applyAlignment="1">
      <alignment vertical="center"/>
    </xf>
    <xf numFmtId="167" fontId="171" fillId="7" borderId="28" xfId="5" applyNumberFormat="1" applyFont="1" applyFill="1" applyBorder="1" applyAlignment="1">
      <alignment horizontal="left" vertical="center"/>
    </xf>
    <xf numFmtId="10" fontId="171" fillId="7" borderId="28" xfId="4" applyNumberFormat="1" applyFont="1" applyFill="1" applyBorder="1" applyAlignment="1">
      <alignment horizontal="right" vertical="center"/>
    </xf>
    <xf numFmtId="171" fontId="167" fillId="8" borderId="28" xfId="0" applyNumberFormat="1" applyFont="1" applyFill="1" applyBorder="1" applyAlignment="1">
      <alignment vertical="center"/>
    </xf>
    <xf numFmtId="172" fontId="172" fillId="8" borderId="28" xfId="5" applyNumberFormat="1" applyFont="1" applyFill="1" applyBorder="1" applyAlignment="1">
      <alignment vertical="center"/>
    </xf>
    <xf numFmtId="169" fontId="172" fillId="8" borderId="28" xfId="0" applyNumberFormat="1" applyFont="1" applyFill="1" applyBorder="1" applyAlignment="1">
      <alignment vertical="center"/>
    </xf>
    <xf numFmtId="171" fontId="172" fillId="8" borderId="28" xfId="0" applyNumberFormat="1" applyFont="1" applyFill="1" applyBorder="1" applyAlignment="1">
      <alignment vertical="center"/>
    </xf>
    <xf numFmtId="167" fontId="172" fillId="8" borderId="28" xfId="5" applyNumberFormat="1" applyFont="1" applyFill="1" applyBorder="1" applyAlignment="1">
      <alignment vertical="center"/>
    </xf>
    <xf numFmtId="10" fontId="172" fillId="8" borderId="28" xfId="4" applyNumberFormat="1" applyFont="1" applyFill="1" applyBorder="1" applyAlignment="1">
      <alignment horizontal="right" vertical="center"/>
    </xf>
    <xf numFmtId="165" fontId="154" fillId="0" borderId="0" xfId="0" applyNumberFormat="1" applyFont="1"/>
    <xf numFmtId="169" fontId="173" fillId="13" borderId="28" xfId="0" applyNumberFormat="1" applyFont="1" applyFill="1" applyBorder="1" applyAlignment="1">
      <alignment horizontal="left" vertical="center"/>
    </xf>
    <xf numFmtId="168" fontId="173" fillId="13" borderId="28" xfId="6" applyNumberFormat="1" applyFont="1" applyFill="1" applyBorder="1" applyAlignment="1">
      <alignment horizontal="left" vertical="center"/>
    </xf>
    <xf numFmtId="167" fontId="173" fillId="13" borderId="27" xfId="5" applyNumberFormat="1" applyFont="1" applyFill="1" applyBorder="1" applyAlignment="1">
      <alignment horizontal="right" vertical="center"/>
    </xf>
    <xf numFmtId="173" fontId="173" fillId="13" borderId="28" xfId="0" applyNumberFormat="1" applyFont="1" applyFill="1" applyBorder="1" applyAlignment="1">
      <alignment horizontal="right" vertical="center"/>
    </xf>
    <xf numFmtId="173" fontId="173" fillId="13" borderId="27" xfId="0" applyNumberFormat="1" applyFont="1" applyFill="1" applyBorder="1" applyAlignment="1">
      <alignment horizontal="right" vertical="center"/>
    </xf>
    <xf numFmtId="167" fontId="173" fillId="13" borderId="28" xfId="5" applyNumberFormat="1" applyFont="1" applyFill="1" applyBorder="1" applyAlignment="1">
      <alignment horizontal="right" vertical="center"/>
    </xf>
    <xf numFmtId="169" fontId="173" fillId="13" borderId="27" xfId="4" applyNumberFormat="1" applyFont="1" applyFill="1" applyBorder="1" applyAlignment="1">
      <alignment horizontal="right" vertical="center"/>
    </xf>
    <xf numFmtId="0" fontId="158" fillId="6" borderId="18" xfId="0" applyFont="1" applyFill="1" applyBorder="1" applyAlignment="1">
      <alignment horizontal="right" vertical="center"/>
    </xf>
    <xf numFmtId="0" fontId="158" fillId="5" borderId="24" xfId="0" applyFont="1" applyFill="1" applyBorder="1" applyAlignment="1">
      <alignment horizontal="right" vertical="center" wrapText="1"/>
    </xf>
    <xf numFmtId="0" fontId="158" fillId="12" borderId="24" xfId="0" applyFont="1" applyFill="1" applyBorder="1" applyAlignment="1">
      <alignment horizontal="right" vertical="center" wrapText="1"/>
    </xf>
    <xf numFmtId="9" fontId="158" fillId="6" borderId="24" xfId="0" applyNumberFormat="1" applyFont="1" applyFill="1" applyBorder="1" applyAlignment="1">
      <alignment horizontal="right" vertical="center" wrapText="1"/>
    </xf>
    <xf numFmtId="0" fontId="160" fillId="3" borderId="18" xfId="0" applyFont="1" applyFill="1" applyBorder="1" applyAlignment="1">
      <alignment horizontal="right" vertical="center"/>
    </xf>
    <xf numFmtId="167" fontId="161" fillId="0" borderId="24" xfId="1" applyNumberFormat="1" applyFont="1" applyFill="1" applyBorder="1" applyAlignment="1">
      <alignment horizontal="right" vertical="center"/>
    </xf>
    <xf numFmtId="10" fontId="161" fillId="0" borderId="24" xfId="1" applyNumberFormat="1" applyFont="1" applyFill="1" applyBorder="1" applyAlignment="1">
      <alignment horizontal="right" vertical="center"/>
    </xf>
    <xf numFmtId="0" fontId="160" fillId="3" borderId="19" xfId="0" applyFont="1" applyFill="1" applyBorder="1" applyAlignment="1">
      <alignment horizontal="right" vertical="center"/>
    </xf>
    <xf numFmtId="0" fontId="168" fillId="3" borderId="20" xfId="0" applyFont="1" applyFill="1" applyBorder="1" applyAlignment="1">
      <alignment horizontal="right" vertical="center"/>
    </xf>
    <xf numFmtId="167" fontId="168" fillId="0" borderId="26" xfId="1" applyNumberFormat="1" applyFont="1" applyFill="1" applyBorder="1" applyAlignment="1">
      <alignment horizontal="right" vertical="center"/>
    </xf>
    <xf numFmtId="10" fontId="168" fillId="0" borderId="26" xfId="1" applyNumberFormat="1" applyFont="1" applyFill="1" applyBorder="1" applyAlignment="1">
      <alignment horizontal="right" vertical="center"/>
    </xf>
    <xf numFmtId="172" fontId="154" fillId="0" borderId="62" xfId="1" applyNumberFormat="1" applyFont="1" applyBorder="1"/>
    <xf numFmtId="172" fontId="169" fillId="0" borderId="112" xfId="1" applyNumberFormat="1" applyFont="1" applyBorder="1"/>
    <xf numFmtId="9" fontId="153" fillId="0" borderId="96" xfId="1" applyNumberFormat="1" applyFont="1" applyFill="1" applyBorder="1" applyAlignment="1">
      <alignment horizontal="right" vertical="center"/>
    </xf>
    <xf numFmtId="167" fontId="154" fillId="9" borderId="0" xfId="0" applyNumberFormat="1" applyFont="1" applyFill="1"/>
    <xf numFmtId="167" fontId="154" fillId="0" borderId="0" xfId="1" applyNumberFormat="1" applyFont="1"/>
    <xf numFmtId="10" fontId="154" fillId="0" borderId="0" xfId="1" applyNumberFormat="1" applyFont="1"/>
    <xf numFmtId="169" fontId="153" fillId="7" borderId="56" xfId="4" applyNumberFormat="1" applyFont="1" applyFill="1" applyBorder="1" applyAlignment="1">
      <alignment horizontal="right" vertical="center"/>
    </xf>
    <xf numFmtId="2" fontId="154" fillId="0" borderId="0" xfId="0" applyNumberFormat="1" applyFont="1" applyAlignment="1">
      <alignment horizontal="right"/>
    </xf>
    <xf numFmtId="0" fontId="163" fillId="3" borderId="0" xfId="1" applyNumberFormat="1" applyFont="1" applyFill="1" applyBorder="1" applyAlignment="1">
      <alignment horizontal="right"/>
    </xf>
    <xf numFmtId="192" fontId="154" fillId="0" borderId="95" xfId="413" applyNumberFormat="1" applyFont="1" applyBorder="1" applyAlignment="1">
      <alignment horizontal="right" vertical="center"/>
    </xf>
    <xf numFmtId="190" fontId="153" fillId="7" borderId="0" xfId="4" applyNumberFormat="1" applyFont="1" applyFill="1" applyAlignment="1">
      <alignment horizontal="right" vertical="center"/>
    </xf>
    <xf numFmtId="171" fontId="154" fillId="0" borderId="0" xfId="0" applyNumberFormat="1" applyFont="1"/>
    <xf numFmtId="0" fontId="159" fillId="0" borderId="0" xfId="0" applyFont="1"/>
    <xf numFmtId="10" fontId="154" fillId="9" borderId="0" xfId="0" applyNumberFormat="1" applyFont="1" applyFill="1"/>
    <xf numFmtId="10" fontId="154" fillId="73" borderId="0" xfId="0" applyNumberFormat="1" applyFont="1" applyFill="1"/>
    <xf numFmtId="0" fontId="2" fillId="78" borderId="56" xfId="0" applyFont="1" applyFill="1" applyBorder="1" applyAlignment="1">
      <alignment vertical="center" wrapText="1"/>
    </xf>
    <xf numFmtId="0" fontId="9" fillId="78" borderId="56" xfId="0" applyFont="1" applyFill="1" applyBorder="1" applyAlignment="1">
      <alignment horizontal="right" vertical="center"/>
    </xf>
    <xf numFmtId="0" fontId="9" fillId="78" borderId="113" xfId="0" applyFont="1" applyFill="1" applyBorder="1" applyAlignment="1">
      <alignment horizontal="right" vertical="center" wrapText="1"/>
    </xf>
    <xf numFmtId="0" fontId="9" fillId="78" borderId="57" xfId="0" applyFont="1" applyFill="1" applyBorder="1" applyAlignment="1">
      <alignment horizontal="right" vertical="center" wrapText="1"/>
    </xf>
    <xf numFmtId="0" fontId="9" fillId="78" borderId="56" xfId="0" applyFont="1" applyFill="1" applyBorder="1" applyAlignment="1">
      <alignment horizontal="right" vertical="center" wrapText="1"/>
    </xf>
    <xf numFmtId="0" fontId="15" fillId="79" borderId="56" xfId="0" applyFont="1" applyFill="1" applyBorder="1" applyAlignment="1">
      <alignment horizontal="right" vertical="center"/>
    </xf>
    <xf numFmtId="3" fontId="2" fillId="0" borderId="113" xfId="0" applyNumberFormat="1" applyFont="1" applyBorder="1" applyAlignment="1">
      <alignment horizontal="right" vertical="center"/>
    </xf>
    <xf numFmtId="3" fontId="151" fillId="79" borderId="57" xfId="0" applyNumberFormat="1" applyFont="1" applyFill="1" applyBorder="1" applyAlignment="1">
      <alignment horizontal="right" vertical="center"/>
    </xf>
    <xf numFmtId="3" fontId="2" fillId="0" borderId="57" xfId="0" applyNumberFormat="1" applyFont="1" applyBorder="1" applyAlignment="1">
      <alignment horizontal="right" vertical="center"/>
    </xf>
    <xf numFmtId="3" fontId="2" fillId="0" borderId="56" xfId="0" applyNumberFormat="1" applyFont="1" applyBorder="1" applyAlignment="1">
      <alignment horizontal="right" vertical="center"/>
    </xf>
    <xf numFmtId="0" fontId="15" fillId="79" borderId="54" xfId="0" applyFont="1" applyFill="1" applyBorder="1" applyAlignment="1">
      <alignment horizontal="right" vertical="center"/>
    </xf>
    <xf numFmtId="0" fontId="9" fillId="79" borderId="20" xfId="0" applyFont="1" applyFill="1" applyBorder="1" applyAlignment="1">
      <alignment horizontal="right" vertical="center"/>
    </xf>
    <xf numFmtId="3" fontId="175" fillId="79" borderId="113" xfId="0" applyNumberFormat="1" applyFont="1" applyFill="1" applyBorder="1" applyAlignment="1">
      <alignment horizontal="right" vertical="center"/>
    </xf>
    <xf numFmtId="3" fontId="175" fillId="79" borderId="57" xfId="0" applyNumberFormat="1" applyFont="1" applyFill="1" applyBorder="1" applyAlignment="1">
      <alignment horizontal="right" vertical="center"/>
    </xf>
    <xf numFmtId="3" fontId="175" fillId="79" borderId="56" xfId="0" applyNumberFormat="1" applyFont="1" applyFill="1" applyBorder="1" applyAlignment="1">
      <alignment horizontal="right" vertical="center"/>
    </xf>
    <xf numFmtId="0" fontId="178" fillId="2" borderId="0" xfId="0" applyFont="1" applyFill="1" applyAlignment="1">
      <alignment vertical="center"/>
    </xf>
    <xf numFmtId="0" fontId="178" fillId="3" borderId="0" xfId="0" applyFont="1" applyFill="1" applyAlignment="1">
      <alignment vertical="center"/>
    </xf>
    <xf numFmtId="0" fontId="176" fillId="2" borderId="0" xfId="0" applyFont="1" applyFill="1"/>
    <xf numFmtId="0" fontId="176" fillId="3" borderId="0" xfId="0" applyFont="1" applyFill="1"/>
    <xf numFmtId="0" fontId="180" fillId="3" borderId="0" xfId="0" applyFont="1" applyFill="1"/>
    <xf numFmtId="0" fontId="181" fillId="3" borderId="0" xfId="2" applyFont="1" applyFill="1" applyAlignment="1">
      <alignment vertical="center"/>
    </xf>
    <xf numFmtId="0" fontId="183" fillId="7" borderId="15" xfId="0" applyFont="1" applyFill="1" applyBorder="1" applyAlignment="1">
      <alignment horizontal="right" vertical="center"/>
    </xf>
    <xf numFmtId="14" fontId="184" fillId="3" borderId="15" xfId="0" applyNumberFormat="1" applyFont="1" applyFill="1" applyBorder="1" applyAlignment="1">
      <alignment vertical="center"/>
    </xf>
    <xf numFmtId="0" fontId="178" fillId="9" borderId="0" xfId="0" applyFont="1" applyFill="1" applyAlignment="1">
      <alignment vertical="center"/>
    </xf>
    <xf numFmtId="0" fontId="185" fillId="3" borderId="0" xfId="0" applyFont="1" applyFill="1" applyAlignment="1">
      <alignment vertical="center"/>
    </xf>
    <xf numFmtId="0" fontId="187" fillId="4" borderId="6" xfId="0" applyFont="1" applyFill="1" applyBorder="1" applyAlignment="1">
      <alignment horizontal="right" vertical="center"/>
    </xf>
    <xf numFmtId="0" fontId="187" fillId="4" borderId="5" xfId="0" applyFont="1" applyFill="1" applyBorder="1" applyAlignment="1">
      <alignment horizontal="right" vertical="center"/>
    </xf>
    <xf numFmtId="0" fontId="187" fillId="4" borderId="4" xfId="0" applyFont="1" applyFill="1" applyBorder="1" applyAlignment="1">
      <alignment horizontal="right" vertical="center"/>
    </xf>
    <xf numFmtId="0" fontId="188" fillId="3" borderId="7" xfId="0" applyFont="1" applyFill="1" applyBorder="1" applyAlignment="1">
      <alignment horizontal="right" vertical="center"/>
    </xf>
    <xf numFmtId="0" fontId="178" fillId="3" borderId="0" xfId="0" applyFont="1" applyFill="1" applyAlignment="1">
      <alignment horizontal="right" vertical="center"/>
    </xf>
    <xf numFmtId="0" fontId="178" fillId="3" borderId="8" xfId="0" applyFont="1" applyFill="1" applyBorder="1" applyAlignment="1">
      <alignment horizontal="right" vertical="center"/>
    </xf>
    <xf numFmtId="0" fontId="188" fillId="3" borderId="9" xfId="0" applyFont="1" applyFill="1" applyBorder="1" applyAlignment="1">
      <alignment horizontal="right" vertical="center"/>
    </xf>
    <xf numFmtId="0" fontId="178" fillId="3" borderId="10" xfId="0" applyFont="1" applyFill="1" applyBorder="1" applyAlignment="1">
      <alignment horizontal="right" vertical="center"/>
    </xf>
    <xf numFmtId="0" fontId="178" fillId="3" borderId="11" xfId="0" applyFont="1" applyFill="1" applyBorder="1" applyAlignment="1">
      <alignment horizontal="right" vertical="center"/>
    </xf>
    <xf numFmtId="0" fontId="186" fillId="3" borderId="5" xfId="0" applyFont="1" applyFill="1" applyBorder="1" applyAlignment="1">
      <alignment vertical="center"/>
    </xf>
    <xf numFmtId="0" fontId="186" fillId="3" borderId="5" xfId="0" applyFont="1" applyFill="1" applyBorder="1" applyAlignment="1">
      <alignment horizontal="right" vertical="center"/>
    </xf>
    <xf numFmtId="0" fontId="178" fillId="3" borderId="12" xfId="0" applyFont="1" applyFill="1" applyBorder="1" applyAlignment="1">
      <alignment vertical="center"/>
    </xf>
    <xf numFmtId="165" fontId="178" fillId="3" borderId="12" xfId="1" applyFont="1" applyFill="1" applyBorder="1" applyAlignment="1">
      <alignment vertical="center"/>
    </xf>
    <xf numFmtId="165" fontId="178" fillId="3" borderId="12" xfId="1" applyFont="1" applyFill="1" applyBorder="1" applyAlignment="1">
      <alignment horizontal="right" vertical="center"/>
    </xf>
    <xf numFmtId="0" fontId="178" fillId="3" borderId="13" xfId="0" applyFont="1" applyFill="1" applyBorder="1" applyAlignment="1">
      <alignment vertical="center"/>
    </xf>
    <xf numFmtId="165" fontId="178" fillId="3" borderId="13" xfId="1" applyFont="1" applyFill="1" applyBorder="1" applyAlignment="1">
      <alignment vertical="center"/>
    </xf>
    <xf numFmtId="165" fontId="178" fillId="3" borderId="13" xfId="1" applyFont="1" applyFill="1" applyBorder="1" applyAlignment="1">
      <alignment horizontal="right" vertical="center"/>
    </xf>
    <xf numFmtId="0" fontId="178" fillId="3" borderId="5" xfId="0" applyFont="1" applyFill="1" applyBorder="1" applyAlignment="1">
      <alignment vertical="center"/>
    </xf>
    <xf numFmtId="165" fontId="178" fillId="3" borderId="5" xfId="1" applyFont="1" applyFill="1" applyBorder="1" applyAlignment="1">
      <alignment vertical="center"/>
    </xf>
    <xf numFmtId="165" fontId="178" fillId="3" borderId="5" xfId="1" applyFont="1" applyFill="1" applyBorder="1" applyAlignment="1">
      <alignment horizontal="right" vertical="center"/>
    </xf>
    <xf numFmtId="0" fontId="177" fillId="3" borderId="0" xfId="0" applyFont="1" applyFill="1" applyAlignment="1">
      <alignment horizontal="center" vertical="center"/>
    </xf>
    <xf numFmtId="0" fontId="179" fillId="3" borderId="0" xfId="2" applyFont="1" applyFill="1" applyAlignment="1">
      <alignment horizontal="center" vertical="center"/>
    </xf>
    <xf numFmtId="0" fontId="182" fillId="3" borderId="1" xfId="2" applyFont="1" applyFill="1" applyBorder="1" applyAlignment="1">
      <alignment horizontal="center" vertical="center"/>
    </xf>
    <xf numFmtId="0" fontId="186" fillId="3" borderId="2" xfId="0" applyFont="1" applyFill="1" applyBorder="1" applyAlignment="1">
      <alignment horizontal="center" vertical="center"/>
    </xf>
    <xf numFmtId="0" fontId="186" fillId="3" borderId="3" xfId="0" applyFont="1" applyFill="1" applyBorder="1" applyAlignment="1">
      <alignment horizontal="center" vertical="center"/>
    </xf>
    <xf numFmtId="0" fontId="186" fillId="3" borderId="4" xfId="0" applyFont="1" applyFill="1" applyBorder="1" applyAlignment="1">
      <alignment horizontal="center" vertical="center"/>
    </xf>
    <xf numFmtId="0" fontId="186" fillId="3" borderId="5" xfId="0" applyFont="1" applyFill="1" applyBorder="1" applyAlignment="1">
      <alignment horizontal="center" vertical="center"/>
    </xf>
    <xf numFmtId="0" fontId="162" fillId="2" borderId="97" xfId="0" applyFont="1" applyFill="1" applyBorder="1" applyAlignment="1">
      <alignment horizontal="center" vertical="center"/>
    </xf>
    <xf numFmtId="0" fontId="162" fillId="2" borderId="19" xfId="0" applyFont="1" applyFill="1" applyBorder="1" applyAlignment="1">
      <alignment horizontal="center" vertical="center"/>
    </xf>
    <xf numFmtId="0" fontId="162" fillId="2" borderId="46" xfId="0" applyFont="1" applyFill="1" applyBorder="1" applyAlignment="1">
      <alignment horizontal="center" vertical="center"/>
    </xf>
    <xf numFmtId="0" fontId="162" fillId="2" borderId="72" xfId="0" applyFont="1" applyFill="1" applyBorder="1" applyAlignment="1">
      <alignment horizontal="center" vertical="center"/>
    </xf>
    <xf numFmtId="0" fontId="162" fillId="2" borderId="17" xfId="0" applyFont="1" applyFill="1" applyBorder="1" applyAlignment="1">
      <alignment horizontal="center" vertical="center"/>
    </xf>
    <xf numFmtId="0" fontId="162" fillId="2" borderId="98" xfId="0" applyFont="1" applyFill="1" applyBorder="1" applyAlignment="1">
      <alignment horizontal="center" vertical="center"/>
    </xf>
    <xf numFmtId="0" fontId="158" fillId="5" borderId="39" xfId="0" applyFont="1" applyFill="1" applyBorder="1" applyAlignment="1">
      <alignment horizontal="center"/>
    </xf>
    <xf numFmtId="0" fontId="158" fillId="5" borderId="0" xfId="0" applyFont="1" applyFill="1" applyAlignment="1">
      <alignment horizontal="center"/>
    </xf>
    <xf numFmtId="0" fontId="158" fillId="10" borderId="27" xfId="0" applyFont="1" applyFill="1" applyBorder="1" applyAlignment="1">
      <alignment horizontal="center"/>
    </xf>
    <xf numFmtId="0" fontId="158" fillId="10" borderId="37" xfId="0" applyFont="1" applyFill="1" applyBorder="1" applyAlignment="1">
      <alignment horizontal="center"/>
    </xf>
    <xf numFmtId="0" fontId="158" fillId="5" borderId="0" xfId="0" applyFont="1" applyFill="1" applyAlignment="1">
      <alignment horizontal="center" vertical="center" wrapText="1"/>
    </xf>
    <xf numFmtId="0" fontId="152" fillId="0" borderId="21" xfId="0" applyFont="1" applyBorder="1" applyAlignment="1">
      <alignment horizontal="center" vertical="center" wrapText="1"/>
    </xf>
    <xf numFmtId="0" fontId="152" fillId="0" borderId="22" xfId="0" applyFont="1" applyBorder="1" applyAlignment="1">
      <alignment horizontal="center" vertical="center" wrapText="1"/>
    </xf>
    <xf numFmtId="0" fontId="152" fillId="0" borderId="17" xfId="0" applyFont="1" applyBorder="1" applyAlignment="1">
      <alignment horizontal="center" vertical="center" wrapText="1"/>
    </xf>
    <xf numFmtId="0" fontId="158" fillId="10" borderId="61" xfId="0" applyFont="1" applyFill="1" applyBorder="1" applyAlignment="1">
      <alignment horizontal="center"/>
    </xf>
    <xf numFmtId="0" fontId="174" fillId="5" borderId="0" xfId="0" applyFont="1" applyFill="1" applyAlignment="1">
      <alignment horizontal="center" vertical="center" wrapText="1"/>
    </xf>
    <xf numFmtId="0" fontId="174" fillId="5" borderId="56" xfId="0" applyFont="1" applyFill="1" applyBorder="1" applyAlignment="1">
      <alignment horizontal="center" vertical="center" wrapText="1"/>
    </xf>
    <xf numFmtId="0" fontId="9" fillId="78" borderId="114" xfId="0" applyFont="1" applyFill="1" applyBorder="1" applyAlignment="1">
      <alignment horizontal="center" vertical="center" wrapText="1"/>
    </xf>
    <xf numFmtId="0" fontId="9" fillId="78" borderId="115" xfId="0" applyFont="1" applyFill="1" applyBorder="1" applyAlignment="1">
      <alignment horizontal="center" vertical="center" wrapText="1"/>
    </xf>
    <xf numFmtId="0" fontId="9" fillId="78" borderId="20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" fillId="75" borderId="0" xfId="0" applyFont="1" applyFill="1" applyAlignment="1">
      <alignment horizontal="center" vertical="center" wrapText="1"/>
    </xf>
    <xf numFmtId="0" fontId="9" fillId="0" borderId="17" xfId="0" quotePrefix="1" applyFont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7" fillId="5" borderId="100" xfId="0" applyFont="1" applyFill="1" applyBorder="1" applyAlignment="1">
      <alignment horizontal="center" vertical="center" wrapText="1"/>
    </xf>
  </cellXfs>
  <cellStyles count="31032">
    <cellStyle name="20% - Accent1 10" xfId="1099" xr:uid="{687DF716-3E38-481B-A0B7-0AF96D0047AD}"/>
    <cellStyle name="20% - Accent1 10 2" xfId="2710" xr:uid="{8360D8BF-CDB7-4501-9315-03F62B293EBA}"/>
    <cellStyle name="20% - Accent1 10 2 2" xfId="30807" xr:uid="{BAF00D30-E16B-4871-B202-9CC846836FBE}"/>
    <cellStyle name="20% - Accent1 10 2 3" xfId="30263" xr:uid="{90109327-038F-46B0-8A14-5D9898F82526}"/>
    <cellStyle name="20% - Accent1 10 3" xfId="5344" xr:uid="{A2E429A8-DCDB-4564-8D77-3C8F27BD12B6}"/>
    <cellStyle name="20% - Accent1 10 3 2" xfId="30806" xr:uid="{960A4F82-4ACC-4915-8A10-ADC3E29E5DD1}"/>
    <cellStyle name="20% - Accent1 10 4" xfId="30262" xr:uid="{399E1573-3203-478A-89E4-34CE5AFEB3BE}"/>
    <cellStyle name="20% - Accent1 11" xfId="1100" xr:uid="{5615C684-425D-4A37-89B1-9C2E49037DBF}"/>
    <cellStyle name="20% - Accent1 11 2" xfId="2711" xr:uid="{78D20908-3821-4716-B274-36F1D2EFC761}"/>
    <cellStyle name="20% - Accent1 11 3" xfId="30264" xr:uid="{FAA55839-3ACC-4265-BA25-76BAB009A7EE}"/>
    <cellStyle name="20% - Accent1 12" xfId="1101" xr:uid="{CB07959D-9D60-4005-8028-5C1B5D11786B}"/>
    <cellStyle name="20% - Accent1 12 2" xfId="2712" xr:uid="{702A6EC9-0564-436C-A6D0-E1A70AE886DA}"/>
    <cellStyle name="20% - Accent1 12 3" xfId="30776" xr:uid="{9DBAFD16-F73E-4FF7-924C-BB22C75ACC52}"/>
    <cellStyle name="20% - Accent1 13" xfId="1102" xr:uid="{F6845384-6FAC-4BDD-966D-4BAF8391A061}"/>
    <cellStyle name="20% - Accent1 13 2" xfId="2713" xr:uid="{C80527BD-E436-496D-857D-14DB94A1638D}"/>
    <cellStyle name="20% - Accent1 14" xfId="1103" xr:uid="{6FFAD5D1-FB1B-4672-B641-90A73D2B11FA}"/>
    <cellStyle name="20% - Accent1 14 2" xfId="2714" xr:uid="{FB70BAEF-76B6-48AD-B352-68DA6C6434C1}"/>
    <cellStyle name="20% - Accent1 15" xfId="1104" xr:uid="{02691755-D45A-4D2E-B0FE-710372E95A0E}"/>
    <cellStyle name="20% - Accent1 15 2" xfId="2715" xr:uid="{5B7CB2BD-6541-4E73-AD78-E5A54CA8D3E8}"/>
    <cellStyle name="20% - Accent1 16" xfId="1105" xr:uid="{AE2269B7-4981-4DB3-A671-7070F1FCF88F}"/>
    <cellStyle name="20% - Accent1 16 2" xfId="2716" xr:uid="{6C891BA3-E128-4BB6-8B75-50D3D3393DDC}"/>
    <cellStyle name="20% - Accent1 17" xfId="1106" xr:uid="{B3702B48-6B95-4867-AD89-822F12124C9B}"/>
    <cellStyle name="20% - Accent1 17 2" xfId="2717" xr:uid="{42010F80-CDFB-4618-B6D0-EDB605854A2E}"/>
    <cellStyle name="20% - Accent1 18" xfId="1107" xr:uid="{E0AE6618-D6C6-40D5-B972-B13DDD91752F}"/>
    <cellStyle name="20% - Accent1 18 2" xfId="2718" xr:uid="{14145DBB-9198-4E61-9FF4-41C0B72529F8}"/>
    <cellStyle name="20% - Accent1 19" xfId="2719" xr:uid="{8AC73501-2F65-43F8-AD0A-1A297DA1BC9D}"/>
    <cellStyle name="20% - Accent1 2" xfId="1050" xr:uid="{63EA00FB-8597-4F5D-AC32-EECF3CC1E03D}"/>
    <cellStyle name="20% - Accent1 2 10" xfId="1109" xr:uid="{2D70AAE4-BA18-4F75-BF97-119211F10A3C}"/>
    <cellStyle name="20% - Accent1 2 11" xfId="1110" xr:uid="{6BD5DF84-F3B6-4C78-A8FE-F5C6C6EB00D5}"/>
    <cellStyle name="20% - Accent1 2 12" xfId="2720" xr:uid="{11212F9D-C671-4273-82C3-6ECFDB1E3882}"/>
    <cellStyle name="20% - Accent1 2 13" xfId="5142" xr:uid="{DA715872-CA78-4003-87DF-3A4266E52097}"/>
    <cellStyle name="20% - Accent1 2 13 2" xfId="5277" xr:uid="{72B0194E-A617-4B7B-BC78-B7414AE5A94D}"/>
    <cellStyle name="20% - Accent1 2 14" xfId="5345" xr:uid="{9E06C057-0144-4BAC-8F54-57DA89ED7D3B}"/>
    <cellStyle name="20% - Accent1 2 15" xfId="29796" xr:uid="{58F6AAAA-22CF-4E35-A744-E9773FD77772}"/>
    <cellStyle name="20% - Accent1 2 16" xfId="1108" xr:uid="{847A0D07-E388-477A-8ABF-F2B97FAB0F58}"/>
    <cellStyle name="20% - Accent1 2 17" xfId="30113" xr:uid="{3E3E2B69-3242-4AA8-ACEC-FCFBC567A9A1}"/>
    <cellStyle name="20% - Accent1 2 2" xfId="1111" xr:uid="{3BF79646-8A58-4A7A-9D3F-03D417B1E73C}"/>
    <cellStyle name="20% - Accent1 2 2 2" xfId="2721" xr:uid="{70C3C01A-B2FC-4C08-ABD3-271B82F18CF7}"/>
    <cellStyle name="20% - Accent1 2 2 2 2" xfId="30788" xr:uid="{ABB505CA-30E3-4812-858D-A9C54DAE7E0F}"/>
    <cellStyle name="20% - Accent1 2 2 3" xfId="5198" xr:uid="{E9A03284-DFE4-466C-9FD7-38DB03D51E5D}"/>
    <cellStyle name="20% - Accent1 2 2 3 2" xfId="5308" xr:uid="{52F43BE8-DF89-4FD0-9EAA-77C0AE267D9E}"/>
    <cellStyle name="20% - Accent1 2 2 4" xfId="5346" xr:uid="{9BA35EF5-6492-4873-BCA6-5E411589F876}"/>
    <cellStyle name="20% - Accent1 2 2 5" xfId="30215" xr:uid="{5A9D1583-AA35-464C-AE1A-947B88299258}"/>
    <cellStyle name="20% - Accent1 2 3" xfId="1112" xr:uid="{B98EA362-568C-4B3C-A9D9-7B663146BCDD}"/>
    <cellStyle name="20% - Accent1 2 3 2" xfId="2722" xr:uid="{FDF120AE-A49D-45F4-A952-BA56DFD65ED8}"/>
    <cellStyle name="20% - Accent1 2 3 3" xfId="5347" xr:uid="{1024CA83-3F9C-4A04-AF21-732DC6A32493}"/>
    <cellStyle name="20% - Accent1 2 3 4" xfId="30265" xr:uid="{8E39F3D5-9AAB-4866-93B7-DF755025E22A}"/>
    <cellStyle name="20% - Accent1 2 4" xfId="1113" xr:uid="{771A3DC7-8B12-4BB9-8495-A875009DB9B8}"/>
    <cellStyle name="20% - Accent1 2 4 2" xfId="2724" xr:uid="{0244382D-F8C0-4B06-8C2F-B522EF767587}"/>
    <cellStyle name="20% - Accent1 2 4 3" xfId="2723" xr:uid="{31C43445-C252-4F05-B9E2-6431A9413077}"/>
    <cellStyle name="20% - Accent1 2 4 4" xfId="5348" xr:uid="{7C902D7A-D36D-4B4D-A2E1-EE6444E2101E}"/>
    <cellStyle name="20% - Accent1 2 4 5" xfId="30754" xr:uid="{52D9CE04-18DE-48C7-86C9-9ECF3FD99D4D}"/>
    <cellStyle name="20% - Accent1 2 5" xfId="1114" xr:uid="{4E521FEB-5AD4-4A3F-984C-0ADD4A8E6A49}"/>
    <cellStyle name="20% - Accent1 2 5 2" xfId="2725" xr:uid="{DE44BE9E-BBBC-49E6-9FC5-4CB44117EE84}"/>
    <cellStyle name="20% - Accent1 2 5 3" xfId="5349" xr:uid="{B20419D6-B9C6-4D91-AAE2-5BDBF8BF1D07}"/>
    <cellStyle name="20% - Accent1 2 6" xfId="1115" xr:uid="{453FF2ED-C39C-48A4-AA3D-0E252D86415B}"/>
    <cellStyle name="20% - Accent1 2 6 2" xfId="2726" xr:uid="{F1462329-E8CE-4B19-A691-D3DEE777E371}"/>
    <cellStyle name="20% - Accent1 2 6 3" xfId="5350" xr:uid="{102D8BDE-F249-4807-9596-FED1C4DFDF18}"/>
    <cellStyle name="20% - Accent1 2 7" xfId="1116" xr:uid="{95CA9220-C4E1-4727-A7AF-3DD85066E93D}"/>
    <cellStyle name="20% - Accent1 2 7 2" xfId="2727" xr:uid="{6987E277-9330-4299-849A-BFEDE09824B3}"/>
    <cellStyle name="20% - Accent1 2 7 3" xfId="5351" xr:uid="{3936C080-C0C8-498A-B8EE-AD0E53475F46}"/>
    <cellStyle name="20% - Accent1 2 8" xfId="1117" xr:uid="{98CD69D9-EECB-4F6F-BE41-A5BEC6A612FC}"/>
    <cellStyle name="20% - Accent1 2 9" xfId="1118" xr:uid="{7FA41FDB-5A67-4573-9F00-A57FF9FCE2AA}"/>
    <cellStyle name="20% - Accent1 2_INL RECEIPTS JAN - OCT 2010" xfId="2728" xr:uid="{600137AF-4F0B-4E81-A5B2-02E2176C4119}"/>
    <cellStyle name="20% - Accent1 20" xfId="2729" xr:uid="{E5330394-41E6-46E0-A866-E383D54CD15B}"/>
    <cellStyle name="20% - Accent1 21" xfId="2730" xr:uid="{9C2E4FA1-D611-4F2D-A01D-E6BBAD79CDBD}"/>
    <cellStyle name="20% - Accent1 22" xfId="2731" xr:uid="{4C8D3FC6-6DFB-48AB-B450-5901EB73D5C0}"/>
    <cellStyle name="20% - Accent1 23" xfId="2732" xr:uid="{998C7A25-20C2-42EF-A065-4A79419B445C}"/>
    <cellStyle name="20% - Accent1 24" xfId="2733" xr:uid="{9FF49DB5-3267-4246-A3BA-E89C9852E6D9}"/>
    <cellStyle name="20% - Accent1 25" xfId="2734" xr:uid="{BAC822D3-403B-407D-9F78-04DBD60D0618}"/>
    <cellStyle name="20% - Accent1 26" xfId="2735" xr:uid="{37E14392-BBBC-4506-A093-1808E4D6ADDF}"/>
    <cellStyle name="20% - Accent1 27" xfId="2709" xr:uid="{B6DFF489-0A91-48E4-A278-EA61B254C356}"/>
    <cellStyle name="20% - Accent1 28" xfId="5343" xr:uid="{8D808850-5C26-47AF-934C-0D5E8198ED2B}"/>
    <cellStyle name="20% - Accent1 29" xfId="6441" xr:uid="{CF6B6F45-BF78-41B7-9F62-45401FC8E3D5}"/>
    <cellStyle name="20% - Accent1 3" xfId="415" xr:uid="{78DA172A-4591-4474-AEA6-B7FF908DDEF8}"/>
    <cellStyle name="20% - Accent1 3 10" xfId="1120" xr:uid="{88D35908-2AC6-4AC9-A008-03E836FCCABD}"/>
    <cellStyle name="20% - Accent1 3 11" xfId="1121" xr:uid="{F325545E-1D92-4256-9F20-B83DEDBB68F0}"/>
    <cellStyle name="20% - Accent1 3 12" xfId="2736" xr:uid="{BD7566F8-1F94-4CA3-A752-9254D31C283D}"/>
    <cellStyle name="20% - Accent1 3 13" xfId="5352" xr:uid="{A3E0DDE9-C275-4EA7-A3F4-0749C893CD35}"/>
    <cellStyle name="20% - Accent1 3 14" xfId="29839" xr:uid="{033111DF-0F14-4EBF-A8C0-899C95357032}"/>
    <cellStyle name="20% - Accent1 3 15" xfId="1119" xr:uid="{0DCE7299-1C7E-4B2C-9B8F-9BDE681D0E44}"/>
    <cellStyle name="20% - Accent1 3 2" xfId="1122" xr:uid="{1DEC9B20-78D4-4AFF-BDE5-31406E23A689}"/>
    <cellStyle name="20% - Accent1 3 2 2" xfId="2737" xr:uid="{57ACD8C2-DEA7-475F-AC21-F403C5D1D8BC}"/>
    <cellStyle name="20% - Accent1 3 2 2 2" xfId="30809" xr:uid="{3B1D54DD-6E49-417B-B94B-B58C38746515}"/>
    <cellStyle name="20% - Accent1 3 2 3" xfId="30266" xr:uid="{C5234A62-9230-4C55-896E-E13C6C0DF5DC}"/>
    <cellStyle name="20% - Accent1 3 3" xfId="1123" xr:uid="{014E93B9-4E03-47C2-8B8D-950FF4C2F3F5}"/>
    <cellStyle name="20% - Accent1 3 3 2" xfId="30808" xr:uid="{87E3C2AE-F77E-4640-8137-D520CC1A5004}"/>
    <cellStyle name="20% - Accent1 3 4" xfId="1124" xr:uid="{1183884E-DB6B-46BA-AB74-35183BDE2BA1}"/>
    <cellStyle name="20% - Accent1 3 5" xfId="1125" xr:uid="{DE1EB4A1-DD9F-4135-8726-2BE1F29535EC}"/>
    <cellStyle name="20% - Accent1 3 6" xfId="1126" xr:uid="{B29DEB4C-23D4-45A1-82A9-AE1570B3B639}"/>
    <cellStyle name="20% - Accent1 3 7" xfId="1127" xr:uid="{5FE1FCD0-55E2-4956-8E63-BC8D7F592A68}"/>
    <cellStyle name="20% - Accent1 3 8" xfId="1128" xr:uid="{5150AB93-8618-4805-A9CD-2B371EAB2BC6}"/>
    <cellStyle name="20% - Accent1 3 9" xfId="1129" xr:uid="{A4A27733-AB63-42A9-BD64-E9696F5169A1}"/>
    <cellStyle name="20% - Accent1 30" xfId="6484" xr:uid="{D42CF890-C6A5-4D1F-A627-2688CC0D7CE3}"/>
    <cellStyle name="20% - Accent1 31" xfId="1098" xr:uid="{21A2B584-BA0D-4D04-83CB-495C4B237431}"/>
    <cellStyle name="20% - Accent1 32" xfId="6528" xr:uid="{190EF0CE-D741-4B26-985A-27BCAEB161B6}"/>
    <cellStyle name="20% - Accent1 33" xfId="29747" xr:uid="{6B69C140-A1A7-4708-BECB-2878B96BD2F1}"/>
    <cellStyle name="20% - Accent1 34" xfId="29869" xr:uid="{0BBC313A-A2F5-4387-ABD0-E40DEC98BC7C}"/>
    <cellStyle name="20% - Accent1 35" xfId="29892" xr:uid="{114A515B-5C8D-4EFE-9533-20E378E3E728}"/>
    <cellStyle name="20% - Accent1 36" xfId="29911" xr:uid="{715393A6-B40C-417A-84B3-5112D8CC65D9}"/>
    <cellStyle name="20% - Accent1 37" xfId="29913" xr:uid="{0D0083DF-8F43-45A5-9A2B-9CAD0FF0CA36}"/>
    <cellStyle name="20% - Accent1 38" xfId="29935" xr:uid="{134ABFE4-E4EC-480F-986C-788D8EE40CE2}"/>
    <cellStyle name="20% - Accent1 39" xfId="29916" xr:uid="{1D8271D6-CC40-4FA1-9E82-D1FF544E05F9}"/>
    <cellStyle name="20% - Accent1 4" xfId="904" xr:uid="{EDA23A28-A3ED-4340-9F66-24AFFB47524B}"/>
    <cellStyle name="20% - Accent1 4 2" xfId="2739" xr:uid="{9F7E8CA2-C5B1-453A-8351-852DF248DFCB}"/>
    <cellStyle name="20% - Accent1 4 2 2" xfId="30811" xr:uid="{B3F3D2B8-A0B2-4577-893C-BC69516B8F9F}"/>
    <cellStyle name="20% - Accent1 4 2 3" xfId="30268" xr:uid="{C126F0FE-4CFE-4EC1-8C52-0D30FFCCA4AF}"/>
    <cellStyle name="20% - Accent1 4 3" xfId="2738" xr:uid="{6F98D538-615D-4A06-8FB1-C067DDC82087}"/>
    <cellStyle name="20% - Accent1 4 3 2" xfId="30810" xr:uid="{AB7C22A2-5B80-4490-9D48-88445E9082C4}"/>
    <cellStyle name="20% - Accent1 4 4" xfId="5353" xr:uid="{0D675720-7A09-424C-910C-B9687CF94F58}"/>
    <cellStyle name="20% - Accent1 4 5" xfId="1130" xr:uid="{8A9FF4B7-83A8-4D46-8C87-FFB2464DEE42}"/>
    <cellStyle name="20% - Accent1 4 6" xfId="30267" xr:uid="{90B078F4-5E1B-457D-B46E-B78F8F3FBFC4}"/>
    <cellStyle name="20% - Accent1 40" xfId="29963" xr:uid="{3305F420-12B0-4D51-BDA3-CE61A0C33FE6}"/>
    <cellStyle name="20% - Accent1 41" xfId="29973" xr:uid="{F29CC8E6-51D6-4B80-A3E9-145245489CD4}"/>
    <cellStyle name="20% - Accent1 42" xfId="29977" xr:uid="{3FA0072E-2C02-4C6F-93EE-A721A8EFCB9F}"/>
    <cellStyle name="20% - Accent1 43" xfId="30000" xr:uid="{FFCB20AF-D26C-4924-8D7A-612746E75D1C}"/>
    <cellStyle name="20% - Accent1 44" xfId="29999" xr:uid="{0B661B56-7B09-4C3C-B184-E2587ACEBF3B}"/>
    <cellStyle name="20% - Accent1 45" xfId="30024" xr:uid="{DB612F31-2139-4B3E-82A2-37E6770607F1}"/>
    <cellStyle name="20% - Accent1 46" xfId="30034" xr:uid="{36E914C5-31C6-4C72-A241-E708D7F91438}"/>
    <cellStyle name="20% - Accent1 47" xfId="30101" xr:uid="{0AC80C2D-0A35-4C0C-A974-EE620E5BBF99}"/>
    <cellStyle name="20% - Accent1 48" xfId="827" xr:uid="{07DE40DF-066E-4747-B3A7-00E6C060B7E0}"/>
    <cellStyle name="20% - Accent1 5" xfId="1131" xr:uid="{0529F0C4-8671-4371-8B8A-9BEB4D897AA2}"/>
    <cellStyle name="20% - Accent1 5 2" xfId="2741" xr:uid="{FA4C8862-A446-4523-A299-6AE2D0CCA669}"/>
    <cellStyle name="20% - Accent1 5 2 2" xfId="30813" xr:uid="{82F7FDAF-5E58-4071-BE80-D7E91E69B6DD}"/>
    <cellStyle name="20% - Accent1 5 2 3" xfId="30270" xr:uid="{039BD05D-333B-4C4D-B073-AFBE299E571E}"/>
    <cellStyle name="20% - Accent1 5 3" xfId="2740" xr:uid="{2F12500D-A960-45D0-98AE-450B106D7083}"/>
    <cellStyle name="20% - Accent1 5 3 2" xfId="30812" xr:uid="{02E9DD91-E740-44BA-A429-FB56A154BF94}"/>
    <cellStyle name="20% - Accent1 5 4" xfId="5354" xr:uid="{83C685D3-50F4-47B3-9ABC-5B1CA8AB7B5D}"/>
    <cellStyle name="20% - Accent1 5 5" xfId="30269" xr:uid="{D08C2C7A-4D24-48B2-A96D-7BF87A0BBAFA}"/>
    <cellStyle name="20% - Accent1 6" xfId="1132" xr:uid="{CB6C8FCB-931E-488A-B931-A98480A8B6B3}"/>
    <cellStyle name="20% - Accent1 6 2" xfId="2743" xr:uid="{D922D5DC-B125-4326-88C1-C632FA98200F}"/>
    <cellStyle name="20% - Accent1 6 2 2" xfId="30815" xr:uid="{1E0F9578-38DA-4F88-B345-E5488593A10D}"/>
    <cellStyle name="20% - Accent1 6 2 3" xfId="30272" xr:uid="{C0DCD899-8DD3-402C-A68D-721F0CCE0D41}"/>
    <cellStyle name="20% - Accent1 6 3" xfId="2744" xr:uid="{54BB8B3D-62BC-4F45-BFC1-E06F5D95C1A7}"/>
    <cellStyle name="20% - Accent1 6 3 2" xfId="30814" xr:uid="{49BFAD32-5B43-4332-846B-2BA401D63156}"/>
    <cellStyle name="20% - Accent1 6 4" xfId="2742" xr:uid="{4AAB6183-79E2-4DBD-92E7-97C9C0810DBC}"/>
    <cellStyle name="20% - Accent1 6 5" xfId="5355" xr:uid="{1DB0F6DF-A9B0-4330-8946-41772EF7135B}"/>
    <cellStyle name="20% - Accent1 6 6" xfId="30271" xr:uid="{6BDAE2AA-9349-4FBC-A723-0FFB4D374DD2}"/>
    <cellStyle name="20% - Accent1 7" xfId="1133" xr:uid="{2D48AE56-D130-4B31-8FAF-F7F5235B0A4A}"/>
    <cellStyle name="20% - Accent1 7 2" xfId="2746" xr:uid="{F356F62B-2531-46F5-AEDA-C22EAA115CE5}"/>
    <cellStyle name="20% - Accent1 7 2 2" xfId="30817" xr:uid="{FDABA162-E016-4886-B809-51B5C1C56F04}"/>
    <cellStyle name="20% - Accent1 7 2 3" xfId="30274" xr:uid="{C05011EB-0F83-409A-B19F-E40373AC9BA7}"/>
    <cellStyle name="20% - Accent1 7 3" xfId="2745" xr:uid="{531D1AB7-8A82-45A6-8014-88145AF24143}"/>
    <cellStyle name="20% - Accent1 7 3 2" xfId="30816" xr:uid="{09A57756-5EE6-4455-ABFF-8985836FFB94}"/>
    <cellStyle name="20% - Accent1 7 4" xfId="5356" xr:uid="{C3244D3E-9078-491E-9F20-0A5673A568B0}"/>
    <cellStyle name="20% - Accent1 7 5" xfId="30273" xr:uid="{23E024CD-DD86-4F7D-9067-FEBC370D8E8F}"/>
    <cellStyle name="20% - Accent1 8" xfId="1134" xr:uid="{F4392847-13B8-4623-8F51-6B74B7A39AF0}"/>
    <cellStyle name="20% - Accent1 8 2" xfId="2747" xr:uid="{E4B6C26B-E324-4C2D-8AE8-EA3B9E5F5F97}"/>
    <cellStyle name="20% - Accent1 8 2 2" xfId="30819" xr:uid="{5CC00B43-F6BD-4B1A-AC04-CAC756E32831}"/>
    <cellStyle name="20% - Accent1 8 2 3" xfId="30276" xr:uid="{40A1C342-F83F-46E3-8313-EC8804D8CD64}"/>
    <cellStyle name="20% - Accent1 8 3" xfId="5357" xr:uid="{628535BF-A004-4FE4-B68D-C90A56E51BA5}"/>
    <cellStyle name="20% - Accent1 8 3 2" xfId="30818" xr:uid="{1C4E7AEF-11DF-476B-8F51-67F617549088}"/>
    <cellStyle name="20% - Accent1 8 4" xfId="30275" xr:uid="{60F45779-355F-47EE-8A9B-B695AF4A524A}"/>
    <cellStyle name="20% - Accent1 9" xfId="1135" xr:uid="{4E0E2FA8-FD7B-479C-A0A8-28308DB835C3}"/>
    <cellStyle name="20% - Accent1 9 2" xfId="2748" xr:uid="{B3C4C3B8-5827-47EA-AF54-BD90A069B4F2}"/>
    <cellStyle name="20% - Accent1 9 2 2" xfId="30821" xr:uid="{D9C671F7-FB0D-405C-86E3-6B342F8D6324}"/>
    <cellStyle name="20% - Accent1 9 2 3" xfId="30278" xr:uid="{A7C1C4E0-256E-45CD-B2FE-D86BC97DB6A8}"/>
    <cellStyle name="20% - Accent1 9 3" xfId="5358" xr:uid="{DAE9E5C6-CDF2-4494-9D5A-A6A703CCF2CE}"/>
    <cellStyle name="20% - Accent1 9 3 2" xfId="30820" xr:uid="{C2D3BCFD-F24E-4A2A-A8A9-58705CFE658B}"/>
    <cellStyle name="20% - Accent1 9 4" xfId="30277" xr:uid="{D8F2B725-4852-4302-8AC8-E7E6908D5599}"/>
    <cellStyle name="20% - Accent2 10" xfId="1137" xr:uid="{DBC3FD51-F013-4AAB-85AE-9D7BA2E2F12E}"/>
    <cellStyle name="20% - Accent2 10 2" xfId="2750" xr:uid="{6E54D5B0-4E1E-4394-9EAE-68AE55D4AFF3}"/>
    <cellStyle name="20% - Accent2 10 2 2" xfId="30823" xr:uid="{745B7C4F-2B1F-4EE4-BD43-7F9FCA40FDF0}"/>
    <cellStyle name="20% - Accent2 10 2 3" xfId="30280" xr:uid="{0B7525D4-F380-4970-91CD-2858E87B9D46}"/>
    <cellStyle name="20% - Accent2 10 3" xfId="5360" xr:uid="{60DC0FD2-8185-4F49-AA0E-A8529FFAB6CA}"/>
    <cellStyle name="20% - Accent2 10 3 2" xfId="30822" xr:uid="{C3A039E4-E7E9-4D1E-AC87-165A3416D086}"/>
    <cellStyle name="20% - Accent2 10 4" xfId="30279" xr:uid="{541B4D40-76AC-43C8-9486-3F8FD9A47DE2}"/>
    <cellStyle name="20% - Accent2 11" xfId="1138" xr:uid="{9EB331D0-D11D-43EF-A9EB-F5374B208D98}"/>
    <cellStyle name="20% - Accent2 11 2" xfId="2751" xr:uid="{FD3554A9-7ED4-4286-AD51-D2CBD617D2D6}"/>
    <cellStyle name="20% - Accent2 11 3" xfId="30281" xr:uid="{C2FC280C-972E-412E-85B0-9F55F46F8E35}"/>
    <cellStyle name="20% - Accent2 12" xfId="1139" xr:uid="{BDCA0EA6-7503-432F-A56A-0D9FC2F93963}"/>
    <cellStyle name="20% - Accent2 12 2" xfId="2752" xr:uid="{4E55B396-78A6-422C-81E1-DB0B05DCBA4A}"/>
    <cellStyle name="20% - Accent2 12 3" xfId="30778" xr:uid="{8AE21E28-500B-4C74-A291-F3026A6B3F96}"/>
    <cellStyle name="20% - Accent2 13" xfId="1140" xr:uid="{CA20E4F3-53C6-4121-9CDA-01E9E081FDED}"/>
    <cellStyle name="20% - Accent2 13 2" xfId="2753" xr:uid="{AE41B403-10D8-46E7-B640-D2954EDC6020}"/>
    <cellStyle name="20% - Accent2 14" xfId="1141" xr:uid="{6B035311-11EB-49C2-84B9-E5A6C7EE97BA}"/>
    <cellStyle name="20% - Accent2 14 2" xfId="2754" xr:uid="{1CF7A47A-9FDA-469C-8E2D-F7FDE7B27702}"/>
    <cellStyle name="20% - Accent2 15" xfId="1142" xr:uid="{6D1D773D-70D1-4A69-9551-53CD5429F14B}"/>
    <cellStyle name="20% - Accent2 15 2" xfId="2755" xr:uid="{EA1FE989-49B6-4E71-B0D2-74AB8364035F}"/>
    <cellStyle name="20% - Accent2 16" xfId="1143" xr:uid="{C0F7F7B7-2E5D-4685-BD6D-D13C51FEC803}"/>
    <cellStyle name="20% - Accent2 16 2" xfId="2756" xr:uid="{51F22E7F-8D0F-4159-92CC-D2E0A54D0A7E}"/>
    <cellStyle name="20% - Accent2 17" xfId="1144" xr:uid="{E29B209F-E3D5-40CE-A8F0-E7AD0F0E265A}"/>
    <cellStyle name="20% - Accent2 17 2" xfId="2757" xr:uid="{AC561618-0BA7-4FF8-BD6A-4C482D499D52}"/>
    <cellStyle name="20% - Accent2 18" xfId="1145" xr:uid="{98D37792-3228-4E84-9F65-64D46A7B5F1D}"/>
    <cellStyle name="20% - Accent2 18 2" xfId="2758" xr:uid="{1934EB57-C113-41D1-AEFF-E50D6378D6E8}"/>
    <cellStyle name="20% - Accent2 19" xfId="2759" xr:uid="{AA3C2073-12B5-4188-95F3-69F5114FC037}"/>
    <cellStyle name="20% - Accent2 2" xfId="880" xr:uid="{03BD1EF1-4CF7-4BC9-B1C3-5FB4E28D8E3B}"/>
    <cellStyle name="20% - Accent2 2 10" xfId="1147" xr:uid="{0F170D6E-3D35-4AF4-83D0-696258C10636}"/>
    <cellStyle name="20% - Accent2 2 11" xfId="1148" xr:uid="{D24723D6-336E-4BD2-98A8-08C7463FB618}"/>
    <cellStyle name="20% - Accent2 2 12" xfId="2760" xr:uid="{A130882D-CB48-4D7A-BE17-5A80F8F2C594}"/>
    <cellStyle name="20% - Accent2 2 13" xfId="5143" xr:uid="{77AF9888-4C96-4093-A07A-8B900918112D}"/>
    <cellStyle name="20% - Accent2 2 13 2" xfId="5278" xr:uid="{EEBA5FBA-DE1F-4279-B9B0-FCEC11752433}"/>
    <cellStyle name="20% - Accent2 2 14" xfId="5361" xr:uid="{DBE37DE9-34A6-4555-BF14-8529C8FA0DB3}"/>
    <cellStyle name="20% - Accent2 2 15" xfId="29804" xr:uid="{D75109A0-FC91-4BE9-871F-AFD919FE0520}"/>
    <cellStyle name="20% - Accent2 2 16" xfId="1146" xr:uid="{47F24FAE-019E-4504-8C55-F46A79AFC98E}"/>
    <cellStyle name="20% - Accent2 2 17" xfId="30114" xr:uid="{E9B78E27-80DC-4464-88DC-1DB41BC5D1C3}"/>
    <cellStyle name="20% - Accent2 2 2" xfId="1149" xr:uid="{99D54827-D02D-4EB7-AB71-AF535C889364}"/>
    <cellStyle name="20% - Accent2 2 2 2" xfId="2761" xr:uid="{9CCC1636-D113-424A-B002-E3C119E1B71B}"/>
    <cellStyle name="20% - Accent2 2 2 2 2" xfId="30789" xr:uid="{9AC15972-D73B-440A-9CD2-36843F725E05}"/>
    <cellStyle name="20% - Accent2 2 2 3" xfId="5199" xr:uid="{836C35C4-64C8-4268-9889-FAB553EB74D9}"/>
    <cellStyle name="20% - Accent2 2 2 3 2" xfId="5309" xr:uid="{368194D6-70D5-438D-BEA9-BDD3025F033D}"/>
    <cellStyle name="20% - Accent2 2 2 4" xfId="5362" xr:uid="{BB17B877-1FF8-411E-9C13-22DB653E8DD3}"/>
    <cellStyle name="20% - Accent2 2 2 5" xfId="30216" xr:uid="{F21455AA-995B-4B95-87C7-77B26135933C}"/>
    <cellStyle name="20% - Accent2 2 3" xfId="1150" xr:uid="{915121A2-02BD-4015-9F3F-60FBFDA2D7A5}"/>
    <cellStyle name="20% - Accent2 2 3 2" xfId="2762" xr:uid="{ADDD1522-6119-4D89-BBDC-90F44C2C16BF}"/>
    <cellStyle name="20% - Accent2 2 3 3" xfId="5363" xr:uid="{B357B3EA-FF8F-4237-9FAD-0AF42A8EF22B}"/>
    <cellStyle name="20% - Accent2 2 3 4" xfId="30282" xr:uid="{1729EBF7-B973-4EAD-9CFA-AA1D3FC48F0E}"/>
    <cellStyle name="20% - Accent2 2 4" xfId="1151" xr:uid="{C58A3382-F378-4438-BD42-87D7B5C4C7B5}"/>
    <cellStyle name="20% - Accent2 2 4 2" xfId="2764" xr:uid="{61C2B598-CDEC-4A6C-8F9F-0A637A7EF94B}"/>
    <cellStyle name="20% - Accent2 2 4 3" xfId="2763" xr:uid="{F657890C-7325-4365-9E9D-01D8B5B1227F}"/>
    <cellStyle name="20% - Accent2 2 4 4" xfId="5364" xr:uid="{E2B7CC84-D90D-40EA-A21F-0726BD1DB141}"/>
    <cellStyle name="20% - Accent2 2 4 5" xfId="30755" xr:uid="{4FEAD424-9A01-48EF-A34A-681B2F4A65BA}"/>
    <cellStyle name="20% - Accent2 2 5" xfId="1152" xr:uid="{9A1A7BA7-F2EF-4B04-BDC4-DF46BFF1BCC4}"/>
    <cellStyle name="20% - Accent2 2 5 2" xfId="2765" xr:uid="{FBA691DA-7E26-4E7C-94A6-A1470A7CCEE2}"/>
    <cellStyle name="20% - Accent2 2 5 3" xfId="5365" xr:uid="{008AF9FC-5F75-40B5-BA83-6E2635FB9694}"/>
    <cellStyle name="20% - Accent2 2 6" xfId="1153" xr:uid="{68AD4F92-F928-46AF-8F34-B38D1B680967}"/>
    <cellStyle name="20% - Accent2 2 6 2" xfId="2766" xr:uid="{8103E4B6-187F-4612-84E4-F80430A0CFFE}"/>
    <cellStyle name="20% - Accent2 2 6 3" xfId="5366" xr:uid="{D209502C-AA35-4A9C-BB21-92FC281F276C}"/>
    <cellStyle name="20% - Accent2 2 7" xfId="1154" xr:uid="{3E3AF866-4114-4B13-82BA-43B433D83E81}"/>
    <cellStyle name="20% - Accent2 2 7 2" xfId="2767" xr:uid="{4F81210D-9D8E-4A2F-B49A-80DB4F69A906}"/>
    <cellStyle name="20% - Accent2 2 7 3" xfId="5367" xr:uid="{BB84B61F-B8FD-4020-88DA-6D9511227A0C}"/>
    <cellStyle name="20% - Accent2 2 8" xfId="1155" xr:uid="{1478ACFB-9AC4-4B91-9409-CC2942933E44}"/>
    <cellStyle name="20% - Accent2 2 9" xfId="1156" xr:uid="{34EBC879-92E0-4F4F-8AE0-DA9468C26D51}"/>
    <cellStyle name="20% - Accent2 2_INL RECEIPTS JAN - OCT 2010" xfId="2768" xr:uid="{E80420DF-7EE0-42D1-A5F5-037811B798FD}"/>
    <cellStyle name="20% - Accent2 20" xfId="2769" xr:uid="{B518EB47-A49A-40D1-B009-EAE53BC274D1}"/>
    <cellStyle name="20% - Accent2 21" xfId="2770" xr:uid="{EC681E2D-1F89-4BEB-B6B3-1ED508484221}"/>
    <cellStyle name="20% - Accent2 22" xfId="2771" xr:uid="{87C66CE1-6A2B-409E-81BE-47DA912FA87F}"/>
    <cellStyle name="20% - Accent2 23" xfId="2772" xr:uid="{F7D92F9A-0C50-43E6-87D6-E48AD78B8161}"/>
    <cellStyle name="20% - Accent2 24" xfId="2773" xr:uid="{91FDEE94-56AA-4C88-94D3-92353477EEA3}"/>
    <cellStyle name="20% - Accent2 25" xfId="2774" xr:uid="{15E617F5-F876-4CC8-9BFC-77C044CB143F}"/>
    <cellStyle name="20% - Accent2 26" xfId="2775" xr:uid="{B4203A89-41D3-43DC-AF8B-B8ADF01FF6A9}"/>
    <cellStyle name="20% - Accent2 27" xfId="2749" xr:uid="{B3030F12-FAB2-4344-8ABE-7D1F34343B08}"/>
    <cellStyle name="20% - Accent2 28" xfId="5359" xr:uid="{DC613B5A-4A1C-46BB-9BE5-E1A326853F41}"/>
    <cellStyle name="20% - Accent2 29" xfId="6445" xr:uid="{25AFE8BA-0B8B-40ED-9817-DA9F7D832630}"/>
    <cellStyle name="20% - Accent2 3" xfId="938" xr:uid="{6463702B-476D-4493-BCB6-AD1F17835F94}"/>
    <cellStyle name="20% - Accent2 3 10" xfId="1158" xr:uid="{1F303C92-AD7B-48BA-BE73-0EA64D2E2A25}"/>
    <cellStyle name="20% - Accent2 3 11" xfId="1159" xr:uid="{16453A93-DD4A-4BEF-9DBB-FE4F5620C302}"/>
    <cellStyle name="20% - Accent2 3 12" xfId="2776" xr:uid="{5E6396DF-4424-4541-84AD-8AC5865B4BC1}"/>
    <cellStyle name="20% - Accent2 3 13" xfId="5368" xr:uid="{4A35FA30-AF4B-4759-8314-11BB6DB1F95E}"/>
    <cellStyle name="20% - Accent2 3 14" xfId="29843" xr:uid="{6DDD34B5-617B-4114-A942-CE3770EB5BDE}"/>
    <cellStyle name="20% - Accent2 3 15" xfId="1157" xr:uid="{93A600A4-B407-4566-A8A0-6AFB24CCDE0D}"/>
    <cellStyle name="20% - Accent2 3 2" xfId="1160" xr:uid="{60A6EFF4-9401-48A1-BEAC-5AD4DAD44730}"/>
    <cellStyle name="20% - Accent2 3 2 2" xfId="2777" xr:uid="{03BD187A-CC10-4AB7-B20B-E7173EB3281D}"/>
    <cellStyle name="20% - Accent2 3 2 2 2" xfId="30825" xr:uid="{A277A66A-4D04-4E88-B3F0-83411DD814F8}"/>
    <cellStyle name="20% - Accent2 3 2 3" xfId="30283" xr:uid="{FFCF7C96-A907-425F-B25F-C95E5A8D4BF6}"/>
    <cellStyle name="20% - Accent2 3 3" xfId="1161" xr:uid="{6638D21D-6950-4C3A-9B5D-368DF825224A}"/>
    <cellStyle name="20% - Accent2 3 3 2" xfId="30824" xr:uid="{1A4AF861-6398-481D-AEDC-3B5CFDE5835D}"/>
    <cellStyle name="20% - Accent2 3 4" xfId="1162" xr:uid="{CABDBAFD-D7B8-42B2-895E-4B851CFDFA76}"/>
    <cellStyle name="20% - Accent2 3 5" xfId="1163" xr:uid="{A1DA0D46-A2F9-4CBB-9836-CEE0F80762F8}"/>
    <cellStyle name="20% - Accent2 3 6" xfId="1164" xr:uid="{006CD60F-41CD-438E-9118-93E817FD3E06}"/>
    <cellStyle name="20% - Accent2 3 7" xfId="1165" xr:uid="{03129A55-143D-4420-91A8-2F945C4ED760}"/>
    <cellStyle name="20% - Accent2 3 8" xfId="1166" xr:uid="{F500563C-CBFC-4F9F-A7CB-71CE0EABEA03}"/>
    <cellStyle name="20% - Accent2 3 9" xfId="1167" xr:uid="{6F167474-E24B-4614-AAC6-4BD4A654D7C0}"/>
    <cellStyle name="20% - Accent2 30" xfId="6488" xr:uid="{F46A3369-8B24-44A5-8274-16AAA9C1621C}"/>
    <cellStyle name="20% - Accent2 31" xfId="1136" xr:uid="{E52A0F22-ABC3-4BB5-93A4-FA2A0E62E430}"/>
    <cellStyle name="20% - Accent2 32" xfId="6532" xr:uid="{E278F96F-763E-4C4B-ADF9-B1BC2C7766AC}"/>
    <cellStyle name="20% - Accent2 33" xfId="29751" xr:uid="{22277373-6AF9-4FA6-82F0-82104F4103BD}"/>
    <cellStyle name="20% - Accent2 34" xfId="29871" xr:uid="{4482965A-3CBD-474D-BD8F-399B9F7A2F3A}"/>
    <cellStyle name="20% - Accent2 35" xfId="29895" xr:uid="{68A54E90-844E-46D1-8496-3CC71ADD14CE}"/>
    <cellStyle name="20% - Accent2 36" xfId="29914" xr:uid="{DD6A1316-AA7F-4B38-80EF-A80EADE5A318}"/>
    <cellStyle name="20% - Accent2 37" xfId="29922" xr:uid="{4F2AF2B3-C4CE-4DF5-931C-9B41C3A6E296}"/>
    <cellStyle name="20% - Accent2 38" xfId="29927" xr:uid="{106B4E85-1E11-48A4-8DBC-5B833DCBDE54}"/>
    <cellStyle name="20% - Accent2 39" xfId="29945" xr:uid="{CCE8FC67-BC1E-468D-8E29-562591D93F9E}"/>
    <cellStyle name="20% - Accent2 4" xfId="635" xr:uid="{A7392EA1-7FBC-4830-8790-E216B3492D50}"/>
    <cellStyle name="20% - Accent2 4 2" xfId="2779" xr:uid="{3C7A22CD-6BAB-4F62-8140-D3B5FC9FC32D}"/>
    <cellStyle name="20% - Accent2 4 2 2" xfId="30827" xr:uid="{548D00AA-BFD7-4174-B8C1-15D5E45DF077}"/>
    <cellStyle name="20% - Accent2 4 2 3" xfId="30285" xr:uid="{07536441-AAEC-45C0-87D7-F912ACF9250D}"/>
    <cellStyle name="20% - Accent2 4 3" xfId="2778" xr:uid="{197F17A5-9883-405B-A0F5-BBAC9B9B9AB8}"/>
    <cellStyle name="20% - Accent2 4 3 2" xfId="30826" xr:uid="{6B77305C-EBDF-4FCB-AEE4-D9B6CCB5C7A7}"/>
    <cellStyle name="20% - Accent2 4 4" xfId="5369" xr:uid="{CB83F2AE-E3BB-4742-8DB2-ADE5D8DFAE6F}"/>
    <cellStyle name="20% - Accent2 4 5" xfId="1168" xr:uid="{B8650F3E-16A2-4A9C-937F-C623835D776E}"/>
    <cellStyle name="20% - Accent2 4 6" xfId="30284" xr:uid="{910FE30C-A734-48FF-B474-CBB869935577}"/>
    <cellStyle name="20% - Accent2 40" xfId="29967" xr:uid="{F54E709B-4D23-442C-AA93-68A0CBFC825A}"/>
    <cellStyle name="20% - Accent2 41" xfId="29983" xr:uid="{2F408EB5-AF50-4796-AF99-1A4A5C0D3F79}"/>
    <cellStyle name="20% - Accent2 42" xfId="29984" xr:uid="{A029D886-1CCA-481A-954A-8803E8D76517}"/>
    <cellStyle name="20% - Accent2 43" xfId="30011" xr:uid="{9951A1A5-0394-49F0-AC40-229D3E21DD65}"/>
    <cellStyle name="20% - Accent2 44" xfId="30018" xr:uid="{C29E8190-237E-4CC9-8DC4-4DC8DE2FCA56}"/>
    <cellStyle name="20% - Accent2 45" xfId="30033" xr:uid="{93C543BF-032D-4AB2-874A-B35949C5394D}"/>
    <cellStyle name="20% - Accent2 46" xfId="30042" xr:uid="{C030D35D-AB72-4691-9368-E5F0878D09E2}"/>
    <cellStyle name="20% - Accent2 47" xfId="30103" xr:uid="{742AF009-76B3-41E9-ACC7-E2172E78461A}"/>
    <cellStyle name="20% - Accent2 48" xfId="837" xr:uid="{B24FB325-B75B-4328-9467-C0491EACEA48}"/>
    <cellStyle name="20% - Accent2 5" xfId="1169" xr:uid="{156D3CB9-ECA2-469D-9771-2AC1F9204CBE}"/>
    <cellStyle name="20% - Accent2 5 2" xfId="2781" xr:uid="{B11E77CE-C098-43FB-A8C6-C6A3E996DD99}"/>
    <cellStyle name="20% - Accent2 5 2 2" xfId="30829" xr:uid="{52D72C44-A7FA-4FB1-98D2-97DDED1B5CF4}"/>
    <cellStyle name="20% - Accent2 5 2 3" xfId="30287" xr:uid="{8ECA918C-A38A-4EAB-8160-06ADAD64A412}"/>
    <cellStyle name="20% - Accent2 5 3" xfId="2780" xr:uid="{A210F7A3-9BB1-4984-B942-9F717DD011B1}"/>
    <cellStyle name="20% - Accent2 5 3 2" xfId="30828" xr:uid="{24FF867E-6D26-4C78-8453-4D1FEEF8BE5A}"/>
    <cellStyle name="20% - Accent2 5 4" xfId="5370" xr:uid="{6598C5EF-6985-4BA6-A05E-1EF2E1A50017}"/>
    <cellStyle name="20% - Accent2 5 5" xfId="30286" xr:uid="{CBEA38FC-DE5C-40F1-B0FC-CD18C201F035}"/>
    <cellStyle name="20% - Accent2 6" xfId="1170" xr:uid="{A4FF469F-0BDA-45C5-80E7-C0688BDFC183}"/>
    <cellStyle name="20% - Accent2 6 2" xfId="2783" xr:uid="{F70B7A96-2733-4A1E-8AC8-872ACE9FDA22}"/>
    <cellStyle name="20% - Accent2 6 2 2" xfId="30831" xr:uid="{4A551BB5-5156-4EF3-BA63-32A85B5D88AF}"/>
    <cellStyle name="20% - Accent2 6 2 3" xfId="30289" xr:uid="{C94A3E8D-EDDE-416F-B995-968F7751F7CD}"/>
    <cellStyle name="20% - Accent2 6 3" xfId="2784" xr:uid="{D4D7DDE3-5EBB-46A0-9F11-B14C1CDF9ABE}"/>
    <cellStyle name="20% - Accent2 6 3 2" xfId="30830" xr:uid="{63739C2F-DB22-4806-9638-09277ADD6F69}"/>
    <cellStyle name="20% - Accent2 6 4" xfId="2782" xr:uid="{9E650FF8-DF69-462D-B9CA-1377B0EC0A5B}"/>
    <cellStyle name="20% - Accent2 6 5" xfId="5371" xr:uid="{026EF07B-963A-42DD-810F-B6CF10C4B976}"/>
    <cellStyle name="20% - Accent2 6 6" xfId="30288" xr:uid="{38806959-EFA6-45DC-9218-3E3E11DCA17E}"/>
    <cellStyle name="20% - Accent2 7" xfId="1171" xr:uid="{DEAF68CB-EA9D-423E-8A48-43E3EFD7395D}"/>
    <cellStyle name="20% - Accent2 7 2" xfId="2786" xr:uid="{CCE61FBF-BD74-413F-8ECD-EEC46554B084}"/>
    <cellStyle name="20% - Accent2 7 2 2" xfId="30833" xr:uid="{FCDA5015-D1F3-4416-B57B-18E8D8CF22BF}"/>
    <cellStyle name="20% - Accent2 7 2 3" xfId="30291" xr:uid="{EA2817F1-1723-42B0-AE32-1CD5134A9A20}"/>
    <cellStyle name="20% - Accent2 7 3" xfId="2785" xr:uid="{EAD8DCD9-2F7D-4499-98C6-E70DEA402B58}"/>
    <cellStyle name="20% - Accent2 7 3 2" xfId="30832" xr:uid="{875A8531-4441-4CF3-87E3-C65FFD434AB6}"/>
    <cellStyle name="20% - Accent2 7 4" xfId="5372" xr:uid="{0A525498-D1F4-4539-9BFE-488F25725BCC}"/>
    <cellStyle name="20% - Accent2 7 5" xfId="30290" xr:uid="{8BC137C5-09F2-4231-9240-BA946DFE9FBC}"/>
    <cellStyle name="20% - Accent2 8" xfId="1172" xr:uid="{871ADA90-FD94-4D54-B6EE-16436FAF0589}"/>
    <cellStyle name="20% - Accent2 8 2" xfId="2787" xr:uid="{90310B49-6F20-4DFE-A13A-19C2E27BCB79}"/>
    <cellStyle name="20% - Accent2 8 2 2" xfId="30835" xr:uid="{A06CA983-02D5-4124-99A8-0E273A1F1B2B}"/>
    <cellStyle name="20% - Accent2 8 2 3" xfId="30293" xr:uid="{B701375F-AB48-4B5C-8F9D-97EF2B9BA1A6}"/>
    <cellStyle name="20% - Accent2 8 3" xfId="5373" xr:uid="{84203F0B-19A7-4DFC-8AE3-8162D4460F04}"/>
    <cellStyle name="20% - Accent2 8 3 2" xfId="30834" xr:uid="{5FBE10FD-92BC-443A-B5E3-745982A115D5}"/>
    <cellStyle name="20% - Accent2 8 4" xfId="30292" xr:uid="{BFF08CF9-9005-4CF7-A328-215F006E0D80}"/>
    <cellStyle name="20% - Accent2 9" xfId="1173" xr:uid="{DBE8D89A-B92C-4E63-9296-155DC5EE323A}"/>
    <cellStyle name="20% - Accent2 9 2" xfId="2788" xr:uid="{8DF5A447-3C98-43E2-8E8B-3B729D8A7B63}"/>
    <cellStyle name="20% - Accent2 9 2 2" xfId="30837" xr:uid="{97F4E47A-C23D-4CC3-9183-026902E60727}"/>
    <cellStyle name="20% - Accent2 9 2 3" xfId="30295" xr:uid="{CCC9A7D2-30BE-45A5-9FB6-405078724BD3}"/>
    <cellStyle name="20% - Accent2 9 3" xfId="5374" xr:uid="{2ECB5FD3-BA2F-4941-9E78-3ED587A727EC}"/>
    <cellStyle name="20% - Accent2 9 3 2" xfId="30836" xr:uid="{04A74BEE-31C7-4AD7-B439-30D3FB270709}"/>
    <cellStyle name="20% - Accent2 9 4" xfId="30294" xr:uid="{FBFB4F39-CB5F-4368-84EB-CCE742BF74DD}"/>
    <cellStyle name="20% - Accent3 10" xfId="1175" xr:uid="{70613A93-18C4-4D7D-9A93-B3793498DC49}"/>
    <cellStyle name="20% - Accent3 10 2" xfId="2790" xr:uid="{1603DA2D-8236-4EB3-B7FD-4194CC2735CB}"/>
    <cellStyle name="20% - Accent3 10 2 2" xfId="30839" xr:uid="{B8D27259-EE01-4606-B329-025B19B7B229}"/>
    <cellStyle name="20% - Accent3 10 2 3" xfId="30297" xr:uid="{AEE98AC7-2C92-42F6-95F0-935E54281332}"/>
    <cellStyle name="20% - Accent3 10 3" xfId="5376" xr:uid="{C2237692-CE09-4294-B0D8-DCEAEB5E844A}"/>
    <cellStyle name="20% - Accent3 10 3 2" xfId="30838" xr:uid="{5F7B2F75-3613-41BD-86FD-44BFFC42C661}"/>
    <cellStyle name="20% - Accent3 10 4" xfId="30296" xr:uid="{371EF265-9A7B-4F6B-8438-821A9564A158}"/>
    <cellStyle name="20% - Accent3 11" xfId="1176" xr:uid="{730806B9-C208-4D67-B954-B10D984BEAE1}"/>
    <cellStyle name="20% - Accent3 11 2" xfId="2791" xr:uid="{8692E574-DF89-4302-A1A5-D976F2B469EB}"/>
    <cellStyle name="20% - Accent3 11 3" xfId="30298" xr:uid="{13C74921-1A29-428C-A907-3FE6FBCAEDEF}"/>
    <cellStyle name="20% - Accent3 12" xfId="1177" xr:uid="{10EAFBAB-9661-4221-B524-F577EED44125}"/>
    <cellStyle name="20% - Accent3 12 2" xfId="2792" xr:uid="{663BC91D-36D6-48FC-9216-F7FA8D4D1C0C}"/>
    <cellStyle name="20% - Accent3 12 3" xfId="30780" xr:uid="{1FFF905B-8D7E-45B4-920A-160A1CE025D5}"/>
    <cellStyle name="20% - Accent3 13" xfId="1178" xr:uid="{99CEB328-5BC6-498B-96EB-F8F47E3F1D0A}"/>
    <cellStyle name="20% - Accent3 13 2" xfId="2793" xr:uid="{B7651CE2-563C-4CF2-B249-C1895E2C3675}"/>
    <cellStyle name="20% - Accent3 14" xfId="1179" xr:uid="{F83FA767-2FAE-47A9-A570-5E152797A16A}"/>
    <cellStyle name="20% - Accent3 14 2" xfId="2794" xr:uid="{2E6D7ECA-5A38-4A2D-AF44-B17C44327C03}"/>
    <cellStyle name="20% - Accent3 15" xfId="1180" xr:uid="{29709555-777F-4CB5-9930-A182DC0570A0}"/>
    <cellStyle name="20% - Accent3 15 2" xfId="2795" xr:uid="{B935632A-725A-42B1-9DFA-37B58BBA6AB1}"/>
    <cellStyle name="20% - Accent3 16" xfId="1181" xr:uid="{1CE6C289-50C4-4511-9AE3-758B4E24A56F}"/>
    <cellStyle name="20% - Accent3 16 2" xfId="2796" xr:uid="{260E9C30-E3FF-422E-A8A4-9C7373430CA6}"/>
    <cellStyle name="20% - Accent3 17" xfId="1182" xr:uid="{838C54D7-6FFC-44C5-BD27-B0E236C84B91}"/>
    <cellStyle name="20% - Accent3 17 2" xfId="2797" xr:uid="{5ADC5D51-C5F1-47CF-AE5A-AD876CA37B39}"/>
    <cellStyle name="20% - Accent3 18" xfId="1183" xr:uid="{9684572D-AEDA-4557-90DD-B302B30EC3F1}"/>
    <cellStyle name="20% - Accent3 18 2" xfId="2798" xr:uid="{050BF129-64FF-40F8-9F6F-B9029C0EBCC8}"/>
    <cellStyle name="20% - Accent3 19" xfId="2799" xr:uid="{962B9266-8997-4055-ACBD-EA9C72E3A32E}"/>
    <cellStyle name="20% - Accent3 2" xfId="955" xr:uid="{13958F44-29AA-4829-809D-F7AF63D912CF}"/>
    <cellStyle name="20% - Accent3 2 10" xfId="1185" xr:uid="{DEEF0E43-80F0-48D3-AAAD-B766968EBAF2}"/>
    <cellStyle name="20% - Accent3 2 11" xfId="1186" xr:uid="{D028BACE-78F5-400B-88DE-061CA45E9108}"/>
    <cellStyle name="20% - Accent3 2 12" xfId="2800" xr:uid="{9EF4F357-E136-452B-A23C-0D16C54DACAE}"/>
    <cellStyle name="20% - Accent3 2 13" xfId="5144" xr:uid="{9AFF7B78-CADC-4E2C-ACAD-75D5BB941FF1}"/>
    <cellStyle name="20% - Accent3 2 13 2" xfId="5279" xr:uid="{30EF91A2-3531-431E-AE7F-653436AACFC0}"/>
    <cellStyle name="20% - Accent3 2 14" xfId="5377" xr:uid="{A4EB9B14-F2A2-4C73-B4CA-A8BF0A0F45DC}"/>
    <cellStyle name="20% - Accent3 2 15" xfId="29808" xr:uid="{D069C347-FFEB-47AE-906D-504E2C13DF9D}"/>
    <cellStyle name="20% - Accent3 2 16" xfId="1184" xr:uid="{8C7A5B21-60D6-40D6-8BF6-0BA286A44C0B}"/>
    <cellStyle name="20% - Accent3 2 17" xfId="30115" xr:uid="{317E05A4-974F-4623-A5F8-753D681C0583}"/>
    <cellStyle name="20% - Accent3 2 2" xfId="1187" xr:uid="{B0896E94-3974-48B0-9B59-0676AFA89BD4}"/>
    <cellStyle name="20% - Accent3 2 2 2" xfId="2801" xr:uid="{9131EB6C-B214-4FC9-A455-592B7A509139}"/>
    <cellStyle name="20% - Accent3 2 2 2 2" xfId="30790" xr:uid="{55055EB9-AC0E-4C8A-9121-30ACD08F4A93}"/>
    <cellStyle name="20% - Accent3 2 2 3" xfId="5200" xr:uid="{62E8521E-7C1F-4DCE-A3DC-87B6EC75ABDA}"/>
    <cellStyle name="20% - Accent3 2 2 3 2" xfId="5310" xr:uid="{15ECD7C1-FAA8-4B50-B765-1EC0792D4291}"/>
    <cellStyle name="20% - Accent3 2 2 4" xfId="5378" xr:uid="{07907B80-847F-462B-847B-67B8EDEAD61D}"/>
    <cellStyle name="20% - Accent3 2 2 5" xfId="30217" xr:uid="{B39BC79C-E70A-4DFA-B393-FF6D5FE09E60}"/>
    <cellStyle name="20% - Accent3 2 3" xfId="1188" xr:uid="{7E70A1DE-1D11-442B-998A-139FC285A2CA}"/>
    <cellStyle name="20% - Accent3 2 3 2" xfId="2802" xr:uid="{2745E434-5642-45B9-9E4C-2A658293074C}"/>
    <cellStyle name="20% - Accent3 2 3 3" xfId="5379" xr:uid="{38AFB6B8-B2D5-4663-994F-B969D917F2F9}"/>
    <cellStyle name="20% - Accent3 2 3 4" xfId="30299" xr:uid="{49A8AAE6-FED7-4CB3-B9B3-2A542C0DC92F}"/>
    <cellStyle name="20% - Accent3 2 4" xfId="1189" xr:uid="{0C08DD3B-F246-4D3B-9436-3ED8CBE9E132}"/>
    <cellStyle name="20% - Accent3 2 4 2" xfId="2804" xr:uid="{FB4E1D4A-502C-4858-A95B-68B9713DBD9C}"/>
    <cellStyle name="20% - Accent3 2 4 3" xfId="2803" xr:uid="{14192719-AE58-4165-AE9C-ABF3D9CF4D15}"/>
    <cellStyle name="20% - Accent3 2 4 4" xfId="5380" xr:uid="{588BC735-E3B5-4C16-8137-152F47A628B3}"/>
    <cellStyle name="20% - Accent3 2 4 5" xfId="30756" xr:uid="{EE50609C-8CE7-41ED-87D3-E555D43BA973}"/>
    <cellStyle name="20% - Accent3 2 5" xfId="1190" xr:uid="{3865AB59-F232-4CBA-A5C5-603E41BB6984}"/>
    <cellStyle name="20% - Accent3 2 5 2" xfId="2805" xr:uid="{9342DD38-E956-41D8-8327-12E51036A6C9}"/>
    <cellStyle name="20% - Accent3 2 5 3" xfId="5381" xr:uid="{8DC36F27-438E-425C-ADAE-9CABCCCAD435}"/>
    <cellStyle name="20% - Accent3 2 6" xfId="1191" xr:uid="{ACB0B13E-0814-4BFD-8210-62F0988E8715}"/>
    <cellStyle name="20% - Accent3 2 6 2" xfId="2806" xr:uid="{D4ED178C-7987-4C71-8F74-9F3E4552FECD}"/>
    <cellStyle name="20% - Accent3 2 6 3" xfId="5382" xr:uid="{FDC370DC-2701-4131-96EB-732DAD9779C0}"/>
    <cellStyle name="20% - Accent3 2 7" xfId="1192" xr:uid="{B506497F-6B9F-477A-B9C1-85BD7D6B96AC}"/>
    <cellStyle name="20% - Accent3 2 7 2" xfId="2807" xr:uid="{CF23B29E-EF09-4E74-A8FB-2BE95B8E61A1}"/>
    <cellStyle name="20% - Accent3 2 7 3" xfId="5383" xr:uid="{D411EEF2-675C-4334-981A-1FDE1D37C95A}"/>
    <cellStyle name="20% - Accent3 2 8" xfId="1193" xr:uid="{13E49B75-730E-4749-81B1-9076B5C209E9}"/>
    <cellStyle name="20% - Accent3 2 9" xfId="1194" xr:uid="{02E8F9C6-F843-4EF4-8BDE-B52C945334BF}"/>
    <cellStyle name="20% - Accent3 2_INL RECEIPTS JAN - OCT 2010" xfId="2808" xr:uid="{135052BD-A15E-458E-9D8A-831AF4A23D1F}"/>
    <cellStyle name="20% - Accent3 20" xfId="2809" xr:uid="{88C675EB-5BE9-4D64-A30F-5E0C3CA24349}"/>
    <cellStyle name="20% - Accent3 21" xfId="2810" xr:uid="{AA32EC06-2F9C-47CF-8726-A297A182A73A}"/>
    <cellStyle name="20% - Accent3 22" xfId="2811" xr:uid="{13A6209A-98CE-416A-B129-C86101318FB3}"/>
    <cellStyle name="20% - Accent3 23" xfId="2812" xr:uid="{190A09DA-76DE-4E29-A974-E4E9BBB38C9E}"/>
    <cellStyle name="20% - Accent3 24" xfId="2813" xr:uid="{29CA10A7-37FF-4A73-88EE-D608AD6A25BD}"/>
    <cellStyle name="20% - Accent3 25" xfId="2814" xr:uid="{6A38861D-086E-43CF-9ED6-25A2B7A52E25}"/>
    <cellStyle name="20% - Accent3 26" xfId="2815" xr:uid="{458DF532-27B0-4D01-B790-3878A7CBA9EF}"/>
    <cellStyle name="20% - Accent3 27" xfId="2789" xr:uid="{FE898799-E28E-43D1-BAF2-31E5813AFC58}"/>
    <cellStyle name="20% - Accent3 28" xfId="5375" xr:uid="{0D3693F8-8289-483C-AC1B-D4BDC72EFA0F}"/>
    <cellStyle name="20% - Accent3 29" xfId="6449" xr:uid="{254A736A-BBCD-48A4-BBA9-FB39A0DC2F34}"/>
    <cellStyle name="20% - Accent3 3" xfId="978" xr:uid="{C13CB7F2-EEDF-479E-915F-8EBC3EBF162C}"/>
    <cellStyle name="20% - Accent3 3 10" xfId="1196" xr:uid="{41F72689-9AE5-49DF-BA35-363A6863F4A0}"/>
    <cellStyle name="20% - Accent3 3 11" xfId="1197" xr:uid="{21A36EE7-DB8A-4DF9-9664-31F342521B92}"/>
    <cellStyle name="20% - Accent3 3 12" xfId="2816" xr:uid="{85E6C420-D018-486C-8192-67BDC614BB2B}"/>
    <cellStyle name="20% - Accent3 3 13" xfId="5384" xr:uid="{3E72B513-2E12-4F03-A311-3C82EBEC7585}"/>
    <cellStyle name="20% - Accent3 3 14" xfId="29847" xr:uid="{803DD90B-AB9B-4039-8B4C-552509A1ECD8}"/>
    <cellStyle name="20% - Accent3 3 15" xfId="1195" xr:uid="{C8CC3044-B2AE-40FC-ACBE-05BEBDBBBE0D}"/>
    <cellStyle name="20% - Accent3 3 2" xfId="1198" xr:uid="{93763524-C788-48C0-95E4-8C1EFD493B90}"/>
    <cellStyle name="20% - Accent3 3 2 2" xfId="2817" xr:uid="{D993442E-4E14-412B-8C70-9689AEDAC497}"/>
    <cellStyle name="20% - Accent3 3 2 2 2" xfId="30841" xr:uid="{71476DEE-8095-434D-AB46-D2C8240903A6}"/>
    <cellStyle name="20% - Accent3 3 2 3" xfId="30300" xr:uid="{F94B3B3D-085C-4714-AE1B-D474DA1EAE9A}"/>
    <cellStyle name="20% - Accent3 3 3" xfId="1199" xr:uid="{153E3DB0-33A2-42D7-BD3C-8C5668CC2DE6}"/>
    <cellStyle name="20% - Accent3 3 3 2" xfId="30840" xr:uid="{9252596A-9ED6-4672-9F16-5965AAFC98EE}"/>
    <cellStyle name="20% - Accent3 3 4" xfId="1200" xr:uid="{1E2A4B8B-146B-43D2-BF48-F63B2946D5E8}"/>
    <cellStyle name="20% - Accent3 3 5" xfId="1201" xr:uid="{CBFA1908-87AE-40FD-A2A0-5B852567896D}"/>
    <cellStyle name="20% - Accent3 3 6" xfId="1202" xr:uid="{5222ED88-9D3E-491E-9533-84655B60BA8B}"/>
    <cellStyle name="20% - Accent3 3 7" xfId="1203" xr:uid="{17FE8834-39DB-42A2-B089-998AF3A8A702}"/>
    <cellStyle name="20% - Accent3 3 8" xfId="1204" xr:uid="{B0226A67-3EAC-4DF6-8A87-668C6398C4DE}"/>
    <cellStyle name="20% - Accent3 3 9" xfId="1205" xr:uid="{27838681-F477-4BD8-822C-BDA2D2BECC59}"/>
    <cellStyle name="20% - Accent3 30" xfId="6492" xr:uid="{E1687E5B-47BA-4027-B40B-75009A1D94F2}"/>
    <cellStyle name="20% - Accent3 31" xfId="1174" xr:uid="{C1AFCB87-7CE6-451C-9573-03347C77416F}"/>
    <cellStyle name="20% - Accent3 32" xfId="6536" xr:uid="{E3B2E261-50EF-46C8-B254-E583295ADBEB}"/>
    <cellStyle name="20% - Accent3 33" xfId="29755" xr:uid="{C60B8208-8845-412C-AC66-84F2EE6E35A6}"/>
    <cellStyle name="20% - Accent3 34" xfId="29873" xr:uid="{1BA76C9D-3218-4A3E-BFAE-B063E4B1B512}"/>
    <cellStyle name="20% - Accent3 35" xfId="29898" xr:uid="{3EDA4940-1FFA-4E1A-8399-FA8B23B09B6C}"/>
    <cellStyle name="20% - Accent3 36" xfId="29917" xr:uid="{29D0C446-B515-4557-8236-456352AAFB2B}"/>
    <cellStyle name="20% - Accent3 37" xfId="29928" xr:uid="{FDC767A2-7427-414C-BAC2-DCF42CB381F3}"/>
    <cellStyle name="20% - Accent3 38" xfId="29940" xr:uid="{04443214-716D-40CD-AABC-325796FC3B95}"/>
    <cellStyle name="20% - Accent3 39" xfId="29950" xr:uid="{99B108C5-0508-4645-88BA-851A986C7A1B}"/>
    <cellStyle name="20% - Accent3 4" xfId="1033" xr:uid="{463BD9B9-83E8-4AA9-9767-4F357D4F4CE6}"/>
    <cellStyle name="20% - Accent3 4 2" xfId="2819" xr:uid="{3FAB959A-989F-4B5A-AC8F-4E67E77A9F8B}"/>
    <cellStyle name="20% - Accent3 4 2 2" xfId="30843" xr:uid="{DF7E510F-926D-4D8C-95DB-45562A9FDFDF}"/>
    <cellStyle name="20% - Accent3 4 2 3" xfId="30302" xr:uid="{1DBD0200-143A-4764-AD26-7ADEF8090519}"/>
    <cellStyle name="20% - Accent3 4 3" xfId="2818" xr:uid="{41148A2B-CD4C-4085-987C-0D4D2D3E1247}"/>
    <cellStyle name="20% - Accent3 4 3 2" xfId="30842" xr:uid="{D06AB56C-9C25-4582-9ABF-61749E5DD0DA}"/>
    <cellStyle name="20% - Accent3 4 4" xfId="5385" xr:uid="{F08F7E43-1E04-4A45-A1A4-FA586F2C64D0}"/>
    <cellStyle name="20% - Accent3 4 5" xfId="1206" xr:uid="{C722B5D3-6967-4F9D-A206-89A1EBEEA05C}"/>
    <cellStyle name="20% - Accent3 4 6" xfId="30301" xr:uid="{470D381B-3078-4BD6-AE5C-095409B857D6}"/>
    <cellStyle name="20% - Accent3 40" xfId="29971" xr:uid="{C7D0B942-8014-4CEC-AAF9-92502C2C01EE}"/>
    <cellStyle name="20% - Accent3 41" xfId="29969" xr:uid="{3F7E5DC4-C409-4D1B-836D-1B480BEEA599}"/>
    <cellStyle name="20% - Accent3 42" xfId="29997" xr:uid="{8A84DCAC-9BAB-456A-A31E-2B10AD446EF1}"/>
    <cellStyle name="20% - Accent3 43" xfId="29966" xr:uid="{DC8970F1-45EF-4A96-8F10-C6277073A3FC}"/>
    <cellStyle name="20% - Accent3 44" xfId="29988" xr:uid="{3071B8C6-965B-451B-AB34-1E5749A07AB1}"/>
    <cellStyle name="20% - Accent3 45" xfId="30012" xr:uid="{ED92F71C-4146-427D-B176-2577A603B034}"/>
    <cellStyle name="20% - Accent3 46" xfId="30027" xr:uid="{0E9A1C29-06CB-41C8-A7FC-5D3BE9A6BA76}"/>
    <cellStyle name="20% - Accent3 47" xfId="30105" xr:uid="{62B93FC0-5008-4D94-8965-FE89846E547C}"/>
    <cellStyle name="20% - Accent3 48" xfId="820" xr:uid="{32179DF0-C6D9-4876-96E7-6C1CBE945804}"/>
    <cellStyle name="20% - Accent3 5" xfId="1207" xr:uid="{358233DB-256C-437F-AE11-A3B75F71057C}"/>
    <cellStyle name="20% - Accent3 5 2" xfId="2821" xr:uid="{6AE3C6D2-AF68-4002-9589-F16436F6FA08}"/>
    <cellStyle name="20% - Accent3 5 2 2" xfId="30845" xr:uid="{FB61CDF1-ADB1-4A55-8CA9-10A0ED27E941}"/>
    <cellStyle name="20% - Accent3 5 2 3" xfId="30304" xr:uid="{8278E1FF-61D3-4F11-9A1C-CF087DF8275F}"/>
    <cellStyle name="20% - Accent3 5 3" xfId="2820" xr:uid="{97925DA7-EE83-47A9-B524-63BE86A00976}"/>
    <cellStyle name="20% - Accent3 5 3 2" xfId="30844" xr:uid="{524A0F97-CF11-4979-AEAC-1582774ADF16}"/>
    <cellStyle name="20% - Accent3 5 4" xfId="5386" xr:uid="{4C7A20B0-29F5-46BC-A507-10C384631213}"/>
    <cellStyle name="20% - Accent3 5 5" xfId="30303" xr:uid="{682E17D3-4D19-42CA-BA51-423DE3B0A75C}"/>
    <cellStyle name="20% - Accent3 6" xfId="1208" xr:uid="{709B9D33-D7ED-49E1-B2E8-CDD3290613E6}"/>
    <cellStyle name="20% - Accent3 6 2" xfId="2823" xr:uid="{86342246-BD48-498B-8DEE-73FC5440C6AC}"/>
    <cellStyle name="20% - Accent3 6 2 2" xfId="30847" xr:uid="{B56537AE-B0EC-40C3-ABE6-1F22B6CE9A54}"/>
    <cellStyle name="20% - Accent3 6 2 3" xfId="30306" xr:uid="{DD868C67-1417-4546-9B45-DF4BDB959CE4}"/>
    <cellStyle name="20% - Accent3 6 3" xfId="2824" xr:uid="{DE935178-7833-4341-BE22-A5F3FB37C7F0}"/>
    <cellStyle name="20% - Accent3 6 3 2" xfId="30846" xr:uid="{8F28EAA6-FD75-474D-A719-0FF478DBEBFA}"/>
    <cellStyle name="20% - Accent3 6 4" xfId="2822" xr:uid="{368362B4-8783-414A-B69C-D877DC36F567}"/>
    <cellStyle name="20% - Accent3 6 5" xfId="5387" xr:uid="{7EDE2A58-0162-46F4-8447-6341F4A73E78}"/>
    <cellStyle name="20% - Accent3 6 6" xfId="30305" xr:uid="{10030151-9C16-4BE5-98B4-2155F38C3358}"/>
    <cellStyle name="20% - Accent3 7" xfId="1209" xr:uid="{F0DA030C-A8A9-45DD-857F-45EE3D040D89}"/>
    <cellStyle name="20% - Accent3 7 2" xfId="2826" xr:uid="{2421F5F7-885B-4768-9FC0-07765599F43B}"/>
    <cellStyle name="20% - Accent3 7 2 2" xfId="30849" xr:uid="{645349A4-C322-45E2-9150-5CB0FC83D307}"/>
    <cellStyle name="20% - Accent3 7 2 3" xfId="30308" xr:uid="{F86A559B-C66C-4C12-99A9-7EF010CD2345}"/>
    <cellStyle name="20% - Accent3 7 3" xfId="2825" xr:uid="{151C88C1-30DE-4F48-ACFC-F86CCEDE2554}"/>
    <cellStyle name="20% - Accent3 7 3 2" xfId="30848" xr:uid="{9AAA7D86-DEAE-432F-9112-3A77F4379713}"/>
    <cellStyle name="20% - Accent3 7 4" xfId="5388" xr:uid="{C6EAB227-427E-48A7-8863-FFFE29C5ABBF}"/>
    <cellStyle name="20% - Accent3 7 5" xfId="30307" xr:uid="{8CF19C6E-1DBE-4968-B2BD-2A4219F3576B}"/>
    <cellStyle name="20% - Accent3 8" xfId="1210" xr:uid="{818C5F9C-7A19-4593-8EBD-AF974727BDCA}"/>
    <cellStyle name="20% - Accent3 8 2" xfId="2827" xr:uid="{8467BDD7-8E33-4322-9023-5A784531F15A}"/>
    <cellStyle name="20% - Accent3 8 2 2" xfId="30851" xr:uid="{FA2C080A-DB70-4AC7-9AA8-B77F111163D7}"/>
    <cellStyle name="20% - Accent3 8 2 3" xfId="30310" xr:uid="{FAA6A59F-8C70-4E1A-BFBB-CB1E24D90AB8}"/>
    <cellStyle name="20% - Accent3 8 3" xfId="5389" xr:uid="{796753BD-43D7-42BE-9E9C-96910D65A278}"/>
    <cellStyle name="20% - Accent3 8 3 2" xfId="30850" xr:uid="{C0597983-2507-4D1B-83D1-CBC897158F54}"/>
    <cellStyle name="20% - Accent3 8 4" xfId="30309" xr:uid="{9C2C84C8-FC6C-4709-9628-42F5DFAE324D}"/>
    <cellStyle name="20% - Accent3 9" xfId="1211" xr:uid="{7321BA8A-98A8-42FD-9D30-A6176E449E89}"/>
    <cellStyle name="20% - Accent3 9 2" xfId="2828" xr:uid="{EA705275-A77E-48AA-82A5-80364C28A8F7}"/>
    <cellStyle name="20% - Accent3 9 2 2" xfId="30853" xr:uid="{ACCEBE3F-86A6-4570-8BF7-784DC2C22459}"/>
    <cellStyle name="20% - Accent3 9 2 3" xfId="30312" xr:uid="{2C72F731-F772-4AA2-A05C-CED8DEB35382}"/>
    <cellStyle name="20% - Accent3 9 3" xfId="5390" xr:uid="{AD3FBDBD-1297-418A-811B-B1093A68A83E}"/>
    <cellStyle name="20% - Accent3 9 3 2" xfId="30852" xr:uid="{39A856D7-1AC8-4FF9-AC34-C0DD3A9A1785}"/>
    <cellStyle name="20% - Accent3 9 4" xfId="30311" xr:uid="{4DDB299E-CDE0-4FAB-A1B2-82080B75A1F1}"/>
    <cellStyle name="20% - Accent4 10" xfId="1213" xr:uid="{DFF70C45-AC6C-4547-AC48-1A326C094839}"/>
    <cellStyle name="20% - Accent4 10 2" xfId="2830" xr:uid="{9C12E8ED-C7B3-4DB7-8612-7727A16638A6}"/>
    <cellStyle name="20% - Accent4 10 2 2" xfId="30855" xr:uid="{190F7AFA-28BA-4467-A1AF-25D36A4EC533}"/>
    <cellStyle name="20% - Accent4 10 2 3" xfId="30314" xr:uid="{051061DE-CC5F-4955-A137-00C199054D90}"/>
    <cellStyle name="20% - Accent4 10 3" xfId="5392" xr:uid="{920DA4FF-4C93-4C8B-B4AA-45C049155120}"/>
    <cellStyle name="20% - Accent4 10 3 2" xfId="30854" xr:uid="{1A3A5607-5B7B-4E83-B3F8-15D8A75DB512}"/>
    <cellStyle name="20% - Accent4 10 4" xfId="30313" xr:uid="{D2D60AE1-B310-4597-BA66-CEC5FA7DE757}"/>
    <cellStyle name="20% - Accent4 11" xfId="1214" xr:uid="{CFEE750E-BBB9-40C0-BD46-BB3D5CF625A8}"/>
    <cellStyle name="20% - Accent4 11 2" xfId="2831" xr:uid="{9E7BBB95-0180-44F7-B793-80560A227CBA}"/>
    <cellStyle name="20% - Accent4 11 3" xfId="30315" xr:uid="{D600054C-D200-4AF1-8688-9DB601B08DEF}"/>
    <cellStyle name="20% - Accent4 12" xfId="1215" xr:uid="{95AC1191-8BDA-484D-A23A-F9C5D59981A6}"/>
    <cellStyle name="20% - Accent4 12 2" xfId="2832" xr:uid="{3A9EB347-2B8F-492D-B551-E2343A075846}"/>
    <cellStyle name="20% - Accent4 12 3" xfId="30782" xr:uid="{EC56F94F-43BF-4710-ACF3-F350DA17B150}"/>
    <cellStyle name="20% - Accent4 13" xfId="1216" xr:uid="{9F985B86-0A85-4222-8DB8-8AD6CBA379DE}"/>
    <cellStyle name="20% - Accent4 13 2" xfId="2833" xr:uid="{30BC909C-C007-4C2C-B51E-4A56C97A0BE7}"/>
    <cellStyle name="20% - Accent4 14" xfId="1217" xr:uid="{434A944A-DC22-4610-8BE2-F84CAD4940F5}"/>
    <cellStyle name="20% - Accent4 14 2" xfId="2834" xr:uid="{25A8D8FE-6791-4926-B90A-6CD370B088DE}"/>
    <cellStyle name="20% - Accent4 15" xfId="1218" xr:uid="{4E4777E9-82F5-43A6-BC6F-274EDB4CE52F}"/>
    <cellStyle name="20% - Accent4 15 2" xfId="2835" xr:uid="{59B9A152-2B63-4484-B4B2-C0C16BDE7E11}"/>
    <cellStyle name="20% - Accent4 16" xfId="1219" xr:uid="{9CD31278-4C41-4FF7-8B05-715724B0AE20}"/>
    <cellStyle name="20% - Accent4 16 2" xfId="2836" xr:uid="{977A5E6F-E187-482B-8C07-B7523E6C27B4}"/>
    <cellStyle name="20% - Accent4 17" xfId="1220" xr:uid="{6D211474-9C82-4F96-B593-113137C5AA56}"/>
    <cellStyle name="20% - Accent4 17 2" xfId="2837" xr:uid="{CE7F9E9E-DFAD-4E42-961D-C6D93178BD73}"/>
    <cellStyle name="20% - Accent4 18" xfId="1221" xr:uid="{E65A2E23-87B1-43F2-A67A-422E796B4705}"/>
    <cellStyle name="20% - Accent4 18 2" xfId="2838" xr:uid="{7EAA8E11-E43D-46F6-B850-3B21D42B5349}"/>
    <cellStyle name="20% - Accent4 19" xfId="2839" xr:uid="{B7501D57-06C1-4F3F-9682-B9530A276888}"/>
    <cellStyle name="20% - Accent4 2" xfId="873" xr:uid="{AA9DD0F2-8A51-4E86-8560-5AA00CBD0F05}"/>
    <cellStyle name="20% - Accent4 2 10" xfId="1223" xr:uid="{229E3FED-C90F-4132-9A8E-5570654FE9E1}"/>
    <cellStyle name="20% - Accent4 2 11" xfId="1224" xr:uid="{7B9A2AB7-4302-40E9-A491-20713E084DAE}"/>
    <cellStyle name="20% - Accent4 2 12" xfId="2840" xr:uid="{B5AF4BA7-0981-456B-86F7-530FCB5EC788}"/>
    <cellStyle name="20% - Accent4 2 13" xfId="5145" xr:uid="{1E0308B4-40DC-4304-83E9-37BF8F33DA03}"/>
    <cellStyle name="20% - Accent4 2 13 2" xfId="5280" xr:uid="{0E34C717-AED2-40E4-A30B-E76CA91D912E}"/>
    <cellStyle name="20% - Accent4 2 14" xfId="5393" xr:uid="{DFBEC16A-355A-46FD-9D83-FB720ACADAFB}"/>
    <cellStyle name="20% - Accent4 2 15" xfId="29812" xr:uid="{B8CCCCEC-10AD-42D5-B7E6-B5AF6F286DB5}"/>
    <cellStyle name="20% - Accent4 2 16" xfId="1222" xr:uid="{3F353BFF-3F00-4C72-A6C5-AA316A097233}"/>
    <cellStyle name="20% - Accent4 2 17" xfId="30116" xr:uid="{66C51C4D-8FCF-4DA1-93A5-6094680BE2A8}"/>
    <cellStyle name="20% - Accent4 2 2" xfId="1225" xr:uid="{AD39A91B-2FEA-425A-96C0-D0FE1030018E}"/>
    <cellStyle name="20% - Accent4 2 2 2" xfId="2841" xr:uid="{9858AB7D-945B-4B3D-876B-0E545F0A996E}"/>
    <cellStyle name="20% - Accent4 2 2 2 2" xfId="30791" xr:uid="{6DC97C3E-1012-428F-ABDF-BEB5EF432953}"/>
    <cellStyle name="20% - Accent4 2 2 3" xfId="5201" xr:uid="{2A6FB103-8E19-4C5E-B8B5-C737941FB932}"/>
    <cellStyle name="20% - Accent4 2 2 3 2" xfId="5311" xr:uid="{859513B0-DD58-45F9-B901-71BB0F20317F}"/>
    <cellStyle name="20% - Accent4 2 2 4" xfId="5394" xr:uid="{53BAB75F-20BC-4C01-841C-8F9CEA465C43}"/>
    <cellStyle name="20% - Accent4 2 2 5" xfId="30218" xr:uid="{2929A724-D2C1-4E29-8ED1-B551BBD89A2E}"/>
    <cellStyle name="20% - Accent4 2 3" xfId="1226" xr:uid="{5F9B8F5E-54FB-4F7D-B59E-F84F490A0AD1}"/>
    <cellStyle name="20% - Accent4 2 3 2" xfId="2842" xr:uid="{5EF17F36-2066-4892-BD47-975E222FA9D1}"/>
    <cellStyle name="20% - Accent4 2 3 3" xfId="5395" xr:uid="{2AB9AC0D-005D-4334-8403-7E933A40638D}"/>
    <cellStyle name="20% - Accent4 2 3 4" xfId="30316" xr:uid="{41FAB59E-6E89-421B-8D29-980508D1F560}"/>
    <cellStyle name="20% - Accent4 2 4" xfId="1227" xr:uid="{124F2237-51F5-442B-9626-8002AB177CD1}"/>
    <cellStyle name="20% - Accent4 2 4 2" xfId="2844" xr:uid="{2EA5CC37-AA53-45AE-A214-6B0647815E04}"/>
    <cellStyle name="20% - Accent4 2 4 3" xfId="2843" xr:uid="{3EE1ADF6-03DC-4281-B20D-C9EB084F3B90}"/>
    <cellStyle name="20% - Accent4 2 4 4" xfId="5396" xr:uid="{749ECFEA-67E3-4B14-A809-2A59C261EC5A}"/>
    <cellStyle name="20% - Accent4 2 4 5" xfId="30757" xr:uid="{F65F0814-B1F2-4D95-8EE6-A648EF45D861}"/>
    <cellStyle name="20% - Accent4 2 5" xfId="1228" xr:uid="{4A9620A4-4E5F-4644-9759-E6F5C69B7CD5}"/>
    <cellStyle name="20% - Accent4 2 5 2" xfId="2845" xr:uid="{D3E826C3-E279-42D4-9CAA-E08652EBB6C3}"/>
    <cellStyle name="20% - Accent4 2 5 3" xfId="5397" xr:uid="{E58E72D9-5871-411B-AB0A-6138DB21338F}"/>
    <cellStyle name="20% - Accent4 2 6" xfId="1229" xr:uid="{284F5F1A-5887-48FA-B97C-38F5E02868BF}"/>
    <cellStyle name="20% - Accent4 2 6 2" xfId="2846" xr:uid="{38DD8656-2C2B-49F4-88BB-79B274B3A484}"/>
    <cellStyle name="20% - Accent4 2 6 3" xfId="5398" xr:uid="{D33AB60F-CE74-447A-82C1-7A509EC1ECD7}"/>
    <cellStyle name="20% - Accent4 2 7" xfId="1230" xr:uid="{D3402B31-192C-45E2-AEF3-1474A1FBB532}"/>
    <cellStyle name="20% - Accent4 2 7 2" xfId="2847" xr:uid="{60AD1249-0460-44BE-8010-7996B08E13F7}"/>
    <cellStyle name="20% - Accent4 2 7 3" xfId="5399" xr:uid="{D6DAB039-CDC1-41EC-B582-DBC595CDF853}"/>
    <cellStyle name="20% - Accent4 2 8" xfId="1231" xr:uid="{B927F098-F68A-4EDC-970A-B65C006077CF}"/>
    <cellStyle name="20% - Accent4 2 9" xfId="1232" xr:uid="{729BEF90-11F6-417A-9FB0-B9EE0B7E1C0B}"/>
    <cellStyle name="20% - Accent4 2_INL RECEIPTS JAN - OCT 2010" xfId="2848" xr:uid="{60C624CC-7958-4D1D-BFC1-EF1B120E5755}"/>
    <cellStyle name="20% - Accent4 20" xfId="2849" xr:uid="{8823A394-BDC3-4F9E-B062-4105546CE3A3}"/>
    <cellStyle name="20% - Accent4 21" xfId="2850" xr:uid="{5122A281-A03B-4730-A338-1E8CD34107CD}"/>
    <cellStyle name="20% - Accent4 22" xfId="2851" xr:uid="{6FB5A921-F796-4CEA-B916-783D976790CE}"/>
    <cellStyle name="20% - Accent4 23" xfId="2852" xr:uid="{F42264F7-D71D-4C24-8BC3-5187015CD4C0}"/>
    <cellStyle name="20% - Accent4 24" xfId="2853" xr:uid="{465B0414-22F6-47D6-9AC7-AAAA714BF742}"/>
    <cellStyle name="20% - Accent4 25" xfId="2854" xr:uid="{B145450C-5F61-4E26-901E-221843490F59}"/>
    <cellStyle name="20% - Accent4 26" xfId="2855" xr:uid="{661DC0BF-0314-4040-BBDF-E36A07842267}"/>
    <cellStyle name="20% - Accent4 27" xfId="2829" xr:uid="{B3E9ADFC-A962-4A04-91C1-A3CB9405C1B5}"/>
    <cellStyle name="20% - Accent4 28" xfId="5391" xr:uid="{3C4BA286-32C0-4DDC-BCE2-218CC43B0ABC}"/>
    <cellStyle name="20% - Accent4 29" xfId="6453" xr:uid="{70402134-A688-42B4-AFE7-75D7192DB041}"/>
    <cellStyle name="20% - Accent4 3" xfId="875" xr:uid="{BC438ACF-D698-4B6E-B5D9-549AE2A49124}"/>
    <cellStyle name="20% - Accent4 3 10" xfId="1234" xr:uid="{037863D4-7805-4CA8-936E-C44A7A4F2483}"/>
    <cellStyle name="20% - Accent4 3 11" xfId="1235" xr:uid="{941FB5F2-8762-4F58-9D9E-EB0D5C65E397}"/>
    <cellStyle name="20% - Accent4 3 12" xfId="2856" xr:uid="{FF8E6323-987D-4CC4-8DF4-849DA1B2CDF5}"/>
    <cellStyle name="20% - Accent4 3 13" xfId="5400" xr:uid="{F95E0653-3F32-4E3F-92AE-A5318FD9AF51}"/>
    <cellStyle name="20% - Accent4 3 14" xfId="29851" xr:uid="{BE041F5F-288B-457D-9782-66CB9C8F1D12}"/>
    <cellStyle name="20% - Accent4 3 15" xfId="1233" xr:uid="{6AEE055F-8647-49CB-A505-4129258BE832}"/>
    <cellStyle name="20% - Accent4 3 2" xfId="1236" xr:uid="{FC40FE47-8FD9-4C1A-8CE5-1F1BA83A372A}"/>
    <cellStyle name="20% - Accent4 3 2 2" xfId="2857" xr:uid="{A68ECA12-6DCD-4742-8E81-C1BA1A2547AD}"/>
    <cellStyle name="20% - Accent4 3 2 2 2" xfId="30857" xr:uid="{8FE4E6E5-F515-45F3-BA78-FE984CB1CD41}"/>
    <cellStyle name="20% - Accent4 3 2 3" xfId="30317" xr:uid="{FD5A69B2-1B0F-46B4-828C-44F7B97E7A37}"/>
    <cellStyle name="20% - Accent4 3 3" xfId="1237" xr:uid="{7D0628BC-31EB-4B00-81C9-C072F1F19173}"/>
    <cellStyle name="20% - Accent4 3 3 2" xfId="30856" xr:uid="{58B11D33-F01C-44DD-978E-E7A8B634E9F6}"/>
    <cellStyle name="20% - Accent4 3 4" xfId="1238" xr:uid="{43ED5BF7-02F4-4F57-B808-8792E1BDAE5F}"/>
    <cellStyle name="20% - Accent4 3 5" xfId="1239" xr:uid="{CB6108DD-790B-4C1E-9B5D-564FA6FF9303}"/>
    <cellStyle name="20% - Accent4 3 6" xfId="1240" xr:uid="{C45BA2D7-3568-4692-93FC-9286327AD40A}"/>
    <cellStyle name="20% - Accent4 3 7" xfId="1241" xr:uid="{B2618A55-2196-48FE-AFA1-39B0A0995045}"/>
    <cellStyle name="20% - Accent4 3 8" xfId="1242" xr:uid="{E17A35BD-3767-4134-B094-7C36D59B27BA}"/>
    <cellStyle name="20% - Accent4 3 9" xfId="1243" xr:uid="{6C7E00E7-B462-422C-9061-D1FBABF7FB2F}"/>
    <cellStyle name="20% - Accent4 30" xfId="6496" xr:uid="{1E26B2CD-A9BB-43F5-BF80-14AAD120AF0D}"/>
    <cellStyle name="20% - Accent4 31" xfId="1212" xr:uid="{EAD5C78A-FCD2-4323-8B9C-D7DC1A364BDB}"/>
    <cellStyle name="20% - Accent4 32" xfId="6540" xr:uid="{C108F36A-E6B3-4038-9CAE-0838E1BE25A5}"/>
    <cellStyle name="20% - Accent4 33" xfId="29759" xr:uid="{44114D21-1E26-447E-AC74-A5CBEB51AFF3}"/>
    <cellStyle name="20% - Accent4 34" xfId="29875" xr:uid="{15AC26FF-2854-4799-8A40-051D24B12907}"/>
    <cellStyle name="20% - Accent4 35" xfId="29901" xr:uid="{68946B64-BA20-4C60-8F24-EEEE27E8A81F}"/>
    <cellStyle name="20% - Accent4 36" xfId="29920" xr:uid="{C670F29B-6174-47AB-AFE2-0F191C818228}"/>
    <cellStyle name="20% - Accent4 37" xfId="29930" xr:uid="{6E211316-A45C-4E3F-9ACF-3C1FF79A1C62}"/>
    <cellStyle name="20% - Accent4 38" xfId="29943" xr:uid="{F69FB790-541A-4D22-9939-AA81CF95478E}"/>
    <cellStyle name="20% - Accent4 39" xfId="29952" xr:uid="{0C7B3322-AD95-4D42-BCEC-76F64C85EA67}"/>
    <cellStyle name="20% - Accent4 4" xfId="866" xr:uid="{7C17F69F-8C7E-4BBC-BC67-5F755A5779C8}"/>
    <cellStyle name="20% - Accent4 4 2" xfId="2859" xr:uid="{58B542E5-2287-4430-8A30-DEE1373565C8}"/>
    <cellStyle name="20% - Accent4 4 2 2" xfId="30859" xr:uid="{17A8FD1D-47C3-4128-9873-0ECB84BE9415}"/>
    <cellStyle name="20% - Accent4 4 2 3" xfId="30319" xr:uid="{1E42EAAC-4CFC-474C-BD96-879B4D5439DE}"/>
    <cellStyle name="20% - Accent4 4 3" xfId="2858" xr:uid="{62A598BD-CA2C-4A7A-AEAA-718E490846F4}"/>
    <cellStyle name="20% - Accent4 4 3 2" xfId="30858" xr:uid="{79E7A515-F3BA-4EE3-A217-5E522F2A968C}"/>
    <cellStyle name="20% - Accent4 4 4" xfId="5401" xr:uid="{48AF388A-CD96-412D-A377-C641D8AE2C1B}"/>
    <cellStyle name="20% - Accent4 4 5" xfId="1244" xr:uid="{7E658301-3B51-46F5-BD3C-40BA46039023}"/>
    <cellStyle name="20% - Accent4 4 6" xfId="30318" xr:uid="{0CD2DD5E-6071-4A18-BEF2-01A8CC5B99E9}"/>
    <cellStyle name="20% - Accent4 40" xfId="29974" xr:uid="{F5A8C6BF-1BAB-4A1F-BE8C-668F60EFE0FA}"/>
    <cellStyle name="20% - Accent4 41" xfId="29986" xr:uid="{7B01B015-71F8-4888-8B3F-6313A1ED294F}"/>
    <cellStyle name="20% - Accent4 42" xfId="30001" xr:uid="{E1E181AC-825F-4335-A07C-128CE450345E}"/>
    <cellStyle name="20% - Accent4 43" xfId="30013" xr:uid="{6B47A571-68B4-44F9-AD95-CD0BC2B228E2}"/>
    <cellStyle name="20% - Accent4 44" xfId="30025" xr:uid="{F724F7F0-0CB4-4339-BA3B-880CA9CE2E4D}"/>
    <cellStyle name="20% - Accent4 45" xfId="30035" xr:uid="{31276213-2FFE-407F-B476-1489232420FB}"/>
    <cellStyle name="20% - Accent4 46" xfId="30043" xr:uid="{6DEF112F-C2AC-4106-A1E3-44A12FDC3E5C}"/>
    <cellStyle name="20% - Accent4 47" xfId="30107" xr:uid="{C1ECD10B-4507-4D49-9908-9597BE2E17BF}"/>
    <cellStyle name="20% - Accent4 48" xfId="1045" xr:uid="{EF2F76A6-21B0-4633-A689-C97C9E32FB9B}"/>
    <cellStyle name="20% - Accent4 5" xfId="1245" xr:uid="{AA0336EB-B435-4E45-829B-5E7F948C69CF}"/>
    <cellStyle name="20% - Accent4 5 2" xfId="2861" xr:uid="{1A110BFA-66F7-4B83-AA31-3D8075E6F6D7}"/>
    <cellStyle name="20% - Accent4 5 2 2" xfId="30861" xr:uid="{15C33D3D-F235-4890-98D1-F66F9DE69D96}"/>
    <cellStyle name="20% - Accent4 5 2 3" xfId="30321" xr:uid="{95759718-DEE2-4D18-984C-97D886F4951C}"/>
    <cellStyle name="20% - Accent4 5 3" xfId="2860" xr:uid="{3C81A899-B896-4654-9413-0FA08F25E4A7}"/>
    <cellStyle name="20% - Accent4 5 3 2" xfId="30860" xr:uid="{9E34837A-E9E9-4503-9A35-1663304CF8BB}"/>
    <cellStyle name="20% - Accent4 5 4" xfId="5402" xr:uid="{7D5A716B-6806-45CA-9ED6-203F48A61A32}"/>
    <cellStyle name="20% - Accent4 5 5" xfId="30320" xr:uid="{83CDC6DF-3BE0-4936-82E2-56E41DE75109}"/>
    <cellStyle name="20% - Accent4 6" xfId="1246" xr:uid="{77D1DBDA-89B3-4F24-A1E1-E442D464AF18}"/>
    <cellStyle name="20% - Accent4 6 2" xfId="2863" xr:uid="{D7AF4622-D731-4734-B630-2BAF8476D542}"/>
    <cellStyle name="20% - Accent4 6 2 2" xfId="30863" xr:uid="{E5604C9F-29C2-43C0-BB33-452D732C7ED7}"/>
    <cellStyle name="20% - Accent4 6 2 3" xfId="30323" xr:uid="{E0C47FE1-616E-443C-9AC6-368A08279031}"/>
    <cellStyle name="20% - Accent4 6 3" xfId="2864" xr:uid="{D07CE524-F66C-4613-ABE8-BBF1A3A2D22F}"/>
    <cellStyle name="20% - Accent4 6 3 2" xfId="30862" xr:uid="{6790DC46-FD61-4F48-9EDC-9854DB449018}"/>
    <cellStyle name="20% - Accent4 6 4" xfId="2862" xr:uid="{071FEF4F-D72D-4252-A276-9A10A6248813}"/>
    <cellStyle name="20% - Accent4 6 5" xfId="5403" xr:uid="{FCD06460-49BF-4700-897D-2506EE4B569C}"/>
    <cellStyle name="20% - Accent4 6 6" xfId="30322" xr:uid="{5411AA25-1715-4338-8E18-62620A54C791}"/>
    <cellStyle name="20% - Accent4 7" xfId="1247" xr:uid="{F8B3D3A9-C88C-4242-B188-C2E22F33D545}"/>
    <cellStyle name="20% - Accent4 7 2" xfId="2866" xr:uid="{9B821727-433A-456C-98AA-51630AB95CB9}"/>
    <cellStyle name="20% - Accent4 7 2 2" xfId="30865" xr:uid="{AE8B3630-6388-47F4-9A6D-4A87D0D83362}"/>
    <cellStyle name="20% - Accent4 7 2 3" xfId="30325" xr:uid="{CE432C99-5563-49DB-9186-5653509345E9}"/>
    <cellStyle name="20% - Accent4 7 3" xfId="2865" xr:uid="{127364AC-3718-4A7D-B611-BD524F5764F0}"/>
    <cellStyle name="20% - Accent4 7 3 2" xfId="30864" xr:uid="{621D2EAF-16EE-41EB-B3C5-F973D3D77A67}"/>
    <cellStyle name="20% - Accent4 7 4" xfId="5404" xr:uid="{D437B27B-B188-4CD7-9D45-F9DBC9A10948}"/>
    <cellStyle name="20% - Accent4 7 5" xfId="30324" xr:uid="{7E20BEF1-0325-4628-B1FB-659233E047CC}"/>
    <cellStyle name="20% - Accent4 8" xfId="1248" xr:uid="{D5BD390F-080D-4E0F-A912-4658ABE3316A}"/>
    <cellStyle name="20% - Accent4 8 2" xfId="2867" xr:uid="{B196FE46-BEF8-4D53-8BFC-534AE7958C12}"/>
    <cellStyle name="20% - Accent4 8 2 2" xfId="30867" xr:uid="{3DEACB6D-A50F-4492-AFBD-20608A37BB95}"/>
    <cellStyle name="20% - Accent4 8 2 3" xfId="30327" xr:uid="{FCC6D927-0EBA-4F7F-B331-F306759B247C}"/>
    <cellStyle name="20% - Accent4 8 3" xfId="5405" xr:uid="{4CB56833-CDE3-48BE-B43A-1783C0445F49}"/>
    <cellStyle name="20% - Accent4 8 3 2" xfId="30866" xr:uid="{19887DB2-9820-4425-81F1-93A8039A7F09}"/>
    <cellStyle name="20% - Accent4 8 4" xfId="30326" xr:uid="{4776ECF7-0F34-4F54-B7B3-FF2C27DB3BC1}"/>
    <cellStyle name="20% - Accent4 9" xfId="1249" xr:uid="{452B5038-F9A9-4645-AD2A-10BE038DA08D}"/>
    <cellStyle name="20% - Accent4 9 2" xfId="2868" xr:uid="{D0597E86-B911-4EF3-A477-81CCC9BB5876}"/>
    <cellStyle name="20% - Accent4 9 2 2" xfId="30869" xr:uid="{077F9D60-22DA-45C9-B57B-C76A7ABCCC08}"/>
    <cellStyle name="20% - Accent4 9 2 3" xfId="30329" xr:uid="{D8AA59AA-811C-4119-A40B-C405BF32E249}"/>
    <cellStyle name="20% - Accent4 9 3" xfId="5406" xr:uid="{BADA8D8D-B9A3-48B1-8CFF-40DB67597B3C}"/>
    <cellStyle name="20% - Accent4 9 3 2" xfId="30868" xr:uid="{641FAE19-D895-4EF5-8CF8-68FAD9DC520E}"/>
    <cellStyle name="20% - Accent4 9 4" xfId="30328" xr:uid="{C19966F1-47EC-42D0-B1E5-E4B0A3267DB4}"/>
    <cellStyle name="20% - Accent5 10" xfId="1251" xr:uid="{3B493810-3420-49F5-9EF1-83769D242052}"/>
    <cellStyle name="20% - Accent5 10 2" xfId="2869" xr:uid="{3E8CFFA6-E8E3-4F32-BBEA-ADFCE3776BB8}"/>
    <cellStyle name="20% - Accent5 10 2 2" xfId="30871" xr:uid="{C2255A51-D606-4F2A-9B84-94D0B9E28298}"/>
    <cellStyle name="20% - Accent5 10 2 3" xfId="30331" xr:uid="{C6D6B22F-FC4A-48CC-8023-763B665EE2B4}"/>
    <cellStyle name="20% - Accent5 10 3" xfId="5408" xr:uid="{D3BEC227-289A-4D02-9D1B-6078A8421A48}"/>
    <cellStyle name="20% - Accent5 10 3 2" xfId="30870" xr:uid="{1A362B9F-E7D2-463B-9E2A-CCC9CF975945}"/>
    <cellStyle name="20% - Accent5 10 4" xfId="30330" xr:uid="{FD7DF6B0-0E24-4C08-A4CC-876A76D55F51}"/>
    <cellStyle name="20% - Accent5 11" xfId="1252" xr:uid="{5A55FD95-DED4-43EC-9DA7-A315DE14F390}"/>
    <cellStyle name="20% - Accent5 11 2" xfId="2870" xr:uid="{B4D37131-D512-4D09-A080-199D29EFB3A5}"/>
    <cellStyle name="20% - Accent5 11 3" xfId="30332" xr:uid="{C25F89AF-41BB-40C7-BFA0-910A4EA61976}"/>
    <cellStyle name="20% - Accent5 12" xfId="1253" xr:uid="{9BDEBCC2-398F-400E-9B2C-28AC8E29A23C}"/>
    <cellStyle name="20% - Accent5 12 2" xfId="2871" xr:uid="{024A9170-96F0-47B7-A5DA-0CB37EACDC90}"/>
    <cellStyle name="20% - Accent5 12 3" xfId="30784" xr:uid="{DBDFED96-26C2-47B1-984F-886A26AA00C9}"/>
    <cellStyle name="20% - Accent5 13" xfId="1254" xr:uid="{8F00D368-5B94-495A-A8E0-F261185C5063}"/>
    <cellStyle name="20% - Accent5 13 2" xfId="2872" xr:uid="{7615EA2E-256B-4271-8B24-FED8ACA1EA3D}"/>
    <cellStyle name="20% - Accent5 14" xfId="1255" xr:uid="{94B1DC0C-94A3-48A8-AAA8-09A298535FE5}"/>
    <cellStyle name="20% - Accent5 14 2" xfId="2873" xr:uid="{69BB3D0C-7801-48DB-AA1E-A20413007185}"/>
    <cellStyle name="20% - Accent5 15" xfId="1256" xr:uid="{2ECB3F1E-01C3-4A82-83EC-2498011D5B1D}"/>
    <cellStyle name="20% - Accent5 15 2" xfId="2874" xr:uid="{F25F759B-D639-4C9A-BCC8-A2AF5C638A7E}"/>
    <cellStyle name="20% - Accent5 16" xfId="1257" xr:uid="{C6A65E0F-0E7A-40A7-B2C7-90AACE7F5FF1}"/>
    <cellStyle name="20% - Accent5 16 2" xfId="2875" xr:uid="{8457287E-2B57-46FE-9A9C-109FAA0BEE89}"/>
    <cellStyle name="20% - Accent5 17" xfId="1258" xr:uid="{2F8545B2-4EEB-45B3-A991-DFB7DA5B20A3}"/>
    <cellStyle name="20% - Accent5 17 2" xfId="2876" xr:uid="{BA3E3F6F-DD74-4AD6-B6AD-E58CCD99B0BE}"/>
    <cellStyle name="20% - Accent5 18" xfId="1259" xr:uid="{0AADA4CB-B549-44D5-AB64-7F2782E750C2}"/>
    <cellStyle name="20% - Accent5 18 2" xfId="2877" xr:uid="{D86E6710-54DF-47BC-9DC9-269B09CB5B11}"/>
    <cellStyle name="20% - Accent5 19" xfId="2878" xr:uid="{29B44E53-8184-4C05-A2A8-CD52EE7C27D3}"/>
    <cellStyle name="20% - Accent5 2" xfId="854" xr:uid="{31A39210-C9EE-49B8-BFE7-6CFCAA03FBC3}"/>
    <cellStyle name="20% - Accent5 2 10" xfId="1261" xr:uid="{5DEAEC52-7B5B-4B5E-9E35-9A9473C4FE38}"/>
    <cellStyle name="20% - Accent5 2 11" xfId="1262" xr:uid="{B7B3917C-ACD9-48B7-9455-AD527280F4EA}"/>
    <cellStyle name="20% - Accent5 2 12" xfId="5146" xr:uid="{B12726D6-0791-4774-85E9-79F37A3C520B}"/>
    <cellStyle name="20% - Accent5 2 12 2" xfId="5281" xr:uid="{F4206EEB-173A-4B40-AB02-9D9D0BFB5307}"/>
    <cellStyle name="20% - Accent5 2 13" xfId="5409" xr:uid="{54F873F5-2733-47B1-9318-3F16F8714178}"/>
    <cellStyle name="20% - Accent5 2 14" xfId="29816" xr:uid="{049188D6-23B9-4CBD-BF5E-5A71B3E8B90A}"/>
    <cellStyle name="20% - Accent5 2 15" xfId="1260" xr:uid="{B53D2460-E81B-4B62-B947-F549540CC152}"/>
    <cellStyle name="20% - Accent5 2 16" xfId="30117" xr:uid="{28E50872-4BD8-4274-B37B-C08C7553890B}"/>
    <cellStyle name="20% - Accent5 2 2" xfId="1263" xr:uid="{1888B751-458E-4EF7-8EAF-4D75D6008105}"/>
    <cellStyle name="20% - Accent5 2 2 2" xfId="5202" xr:uid="{305DE02F-C9CF-4422-A5E3-9B3FB41E545B}"/>
    <cellStyle name="20% - Accent5 2 2 2 2" xfId="5312" xr:uid="{B578CD49-7A91-4567-A455-8E15B9946385}"/>
    <cellStyle name="20% - Accent5 2 2 2 3" xfId="30792" xr:uid="{AA6E4DFC-BCC2-4D16-A498-7BCC4D0BD8D1}"/>
    <cellStyle name="20% - Accent5 2 2 3" xfId="5410" xr:uid="{DF66DA63-7BDE-4C45-B62E-FAA16467DA68}"/>
    <cellStyle name="20% - Accent5 2 2 4" xfId="30219" xr:uid="{CADE722F-7D39-4998-A1EF-DDF265D04D59}"/>
    <cellStyle name="20% - Accent5 2 3" xfId="1264" xr:uid="{BF5675DD-82C6-4BA5-8F3F-E8AAAC8F4124}"/>
    <cellStyle name="20% - Accent5 2 3 2" xfId="5411" xr:uid="{48289C67-36B8-4F47-A4F1-1AFFD03A0153}"/>
    <cellStyle name="20% - Accent5 2 3 3" xfId="30333" xr:uid="{38917481-5848-419F-9CA3-C8117B19527B}"/>
    <cellStyle name="20% - Accent5 2 4" xfId="1265" xr:uid="{5AB6B7B0-29D1-43DE-A43D-B0F5CB30E1F3}"/>
    <cellStyle name="20% - Accent5 2 4 2" xfId="2880" xr:uid="{204BD9DC-28B7-4725-9DEA-6B5185C2C89B}"/>
    <cellStyle name="20% - Accent5 2 4 3" xfId="2879" xr:uid="{E57DCBAF-D75C-4E0F-A1FE-EF060D1461BA}"/>
    <cellStyle name="20% - Accent5 2 4 4" xfId="5412" xr:uid="{FDCB0829-4217-4466-910C-52244778229F}"/>
    <cellStyle name="20% - Accent5 2 4 5" xfId="30758" xr:uid="{B7745335-983F-442C-A766-0B983F383B7C}"/>
    <cellStyle name="20% - Accent5 2 5" xfId="1266" xr:uid="{8B3342BE-B99E-4219-97B5-D5C2D5EFF60D}"/>
    <cellStyle name="20% - Accent5 2 5 2" xfId="5413" xr:uid="{94306A7F-06CC-4BD7-863C-F9E8C9102262}"/>
    <cellStyle name="20% - Accent5 2 6" xfId="1267" xr:uid="{38B1772E-ECCC-4345-99A3-A098E056B68E}"/>
    <cellStyle name="20% - Accent5 2 6 2" xfId="5414" xr:uid="{3D6EBE53-26DC-4E28-A3C5-53164BC3A047}"/>
    <cellStyle name="20% - Accent5 2 7" xfId="1268" xr:uid="{37C190A9-40AD-43E4-98CE-20A1E0BE0DF2}"/>
    <cellStyle name="20% - Accent5 2 7 2" xfId="5415" xr:uid="{990067DC-69AD-4493-BB68-42BDDC914E95}"/>
    <cellStyle name="20% - Accent5 2 8" xfId="1269" xr:uid="{D2FC63E0-499F-4755-A4A2-55EB6BC49ADC}"/>
    <cellStyle name="20% - Accent5 2 9" xfId="1270" xr:uid="{0DF645D8-1621-4BCC-B0E3-1FB7E9420BFB}"/>
    <cellStyle name="20% - Accent5 2_INL RECEIPTS JAN - OCT 2010" xfId="2881" xr:uid="{756DDA84-CC7B-4098-8463-3A5488F1251B}"/>
    <cellStyle name="20% - Accent5 20" xfId="2882" xr:uid="{66F9CD53-E2AA-421A-ABA1-E1D95B2EB749}"/>
    <cellStyle name="20% - Accent5 21" xfId="2883" xr:uid="{F68D73D2-A7B2-405A-8E52-819D3C1833CD}"/>
    <cellStyle name="20% - Accent5 22" xfId="2884" xr:uid="{D3F7B8EF-D6BC-49B3-A280-35E76E87F62E}"/>
    <cellStyle name="20% - Accent5 23" xfId="2885" xr:uid="{0C501EBB-2C1D-4783-983B-34AE596DCE8E}"/>
    <cellStyle name="20% - Accent5 24" xfId="2886" xr:uid="{81ED4243-9B05-44B0-A5F3-9C9C109E410F}"/>
    <cellStyle name="20% - Accent5 25" xfId="2887" xr:uid="{834D3688-8805-4D2B-A839-312E0815684A}"/>
    <cellStyle name="20% - Accent5 26" xfId="2888" xr:uid="{E2DEDFE8-FA27-4BE0-AB11-F2346AD5033F}"/>
    <cellStyle name="20% - Accent5 27" xfId="5407" xr:uid="{6A90F59A-E979-4FFB-88E5-83ADE49C1F82}"/>
    <cellStyle name="20% - Accent5 28" xfId="6457" xr:uid="{8BFC2817-43D9-4393-B5D2-AF94302015E7}"/>
    <cellStyle name="20% - Accent5 29" xfId="6500" xr:uid="{0CD7A274-4569-4798-A124-D6D6B649CCAC}"/>
    <cellStyle name="20% - Accent5 3" xfId="853" xr:uid="{31492470-C1CD-40BF-95DD-804069F10D9B}"/>
    <cellStyle name="20% - Accent5 3 10" xfId="1272" xr:uid="{87F605DE-C999-4C4E-BACD-137241AA36DE}"/>
    <cellStyle name="20% - Accent5 3 11" xfId="1273" xr:uid="{E7FF8747-9F6C-4B16-B9D7-50BFE4C758E5}"/>
    <cellStyle name="20% - Accent5 3 12" xfId="2889" xr:uid="{C2D334C1-E233-46DE-A3EB-211B8DB02BAB}"/>
    <cellStyle name="20% - Accent5 3 13" xfId="5416" xr:uid="{A0A73812-D2E9-45EC-A549-F0BBF4691957}"/>
    <cellStyle name="20% - Accent5 3 14" xfId="29855" xr:uid="{6EFD201A-55F9-4D72-BCA7-02513E47920C}"/>
    <cellStyle name="20% - Accent5 3 15" xfId="1271" xr:uid="{FF292335-5DC7-4D83-B2B1-F12546CC86D5}"/>
    <cellStyle name="20% - Accent5 3 2" xfId="1274" xr:uid="{C39FEBEF-89B4-42EA-958B-C1FB06982568}"/>
    <cellStyle name="20% - Accent5 3 2 2" xfId="30873" xr:uid="{345ECEA9-E9E2-401A-B6DF-53EAC6FB7B49}"/>
    <cellStyle name="20% - Accent5 3 2 3" xfId="30334" xr:uid="{3217726C-F60C-40E6-B06B-EB21D46DB029}"/>
    <cellStyle name="20% - Accent5 3 3" xfId="1275" xr:uid="{38176EF6-2886-4531-9167-5BF561C13FFB}"/>
    <cellStyle name="20% - Accent5 3 3 2" xfId="30872" xr:uid="{5287D613-42E1-4772-A7F6-D2EB3846DCDA}"/>
    <cellStyle name="20% - Accent5 3 4" xfId="1276" xr:uid="{5A8C64C5-630D-4344-B3F7-BD3A2ADCC033}"/>
    <cellStyle name="20% - Accent5 3 5" xfId="1277" xr:uid="{DA028621-DF8E-4A57-A8EF-8A88A2998F9A}"/>
    <cellStyle name="20% - Accent5 3 6" xfId="1278" xr:uid="{E5069B29-A5CA-4EEE-A380-1A31D6FE6F2D}"/>
    <cellStyle name="20% - Accent5 3 7" xfId="1279" xr:uid="{47110A23-85E8-4570-960D-59FFD4863972}"/>
    <cellStyle name="20% - Accent5 3 8" xfId="1280" xr:uid="{A5F29AE3-728E-4D97-B945-5FE51ABB098B}"/>
    <cellStyle name="20% - Accent5 3 9" xfId="1281" xr:uid="{710CA14B-8E16-4A36-9AD2-E0CA71BB2EDE}"/>
    <cellStyle name="20% - Accent5 30" xfId="1250" xr:uid="{FCECCE17-315D-44F0-B999-20337DF15040}"/>
    <cellStyle name="20% - Accent5 31" xfId="6544" xr:uid="{803CE09C-FBC7-4A30-B0CE-583B4B26FFE3}"/>
    <cellStyle name="20% - Accent5 32" xfId="29763" xr:uid="{62EA241E-9F0C-4637-ADDD-27A12304F06F}"/>
    <cellStyle name="20% - Accent5 33" xfId="29877" xr:uid="{2471143C-46DD-4D92-808D-7252C5A7FC5E}"/>
    <cellStyle name="20% - Accent5 34" xfId="29904" xr:uid="{A070DF0B-356F-4706-A0BF-EC6A1C5C5C4A}"/>
    <cellStyle name="20% - Accent5 35" xfId="29923" xr:uid="{D7C6AD04-0A0B-4DCE-8168-107579EAF1E6}"/>
    <cellStyle name="20% - Accent5 36" xfId="29933" xr:uid="{9E08F97C-54D9-4A98-9488-0BE64C80B7B0}"/>
    <cellStyle name="20% - Accent5 37" xfId="29946" xr:uid="{FD73BBC9-897F-4CD3-B9BF-3B9F6C7DC86E}"/>
    <cellStyle name="20% - Accent5 38" xfId="29954" xr:uid="{7176C3DC-76B5-4800-81BC-23F30A7B8D92}"/>
    <cellStyle name="20% - Accent5 39" xfId="29978" xr:uid="{05AB6338-B2DD-4C2D-870D-F55F0233D519}"/>
    <cellStyle name="20% - Accent5 4" xfId="1065" xr:uid="{FFE22A5D-7DCA-4A9C-AF90-0AD07DC3F2DC}"/>
    <cellStyle name="20% - Accent5 4 2" xfId="2891" xr:uid="{DB50C31B-C202-4D16-AEBA-5E6ED44ACA4A}"/>
    <cellStyle name="20% - Accent5 4 2 2" xfId="30875" xr:uid="{9194E3EA-624C-47A1-B85E-7E6B6F95C770}"/>
    <cellStyle name="20% - Accent5 4 2 3" xfId="30336" xr:uid="{5639BF42-DAD5-400B-BECB-3060D426CA31}"/>
    <cellStyle name="20% - Accent5 4 3" xfId="2890" xr:uid="{EB52197B-EED7-4317-8B9C-3B65AF722FE0}"/>
    <cellStyle name="20% - Accent5 4 3 2" xfId="30874" xr:uid="{B9B3D038-817A-47AF-ACD0-01A8EEC9F682}"/>
    <cellStyle name="20% - Accent5 4 4" xfId="5417" xr:uid="{5014D4F8-F5F6-402D-9C6A-D7BFA012A900}"/>
    <cellStyle name="20% - Accent5 4 5" xfId="1282" xr:uid="{F680A3C4-A619-41CC-AB13-7CC374B00B8A}"/>
    <cellStyle name="20% - Accent5 4 6" xfId="30335" xr:uid="{CFCA8BA9-CCBD-4C5F-9330-1F46D7772890}"/>
    <cellStyle name="20% - Accent5 40" xfId="29989" xr:uid="{241B033C-F298-4DB7-A3EE-1699BD067077}"/>
    <cellStyle name="20% - Accent5 41" xfId="30005" xr:uid="{E0DBA277-3B08-4F32-B2CC-DE03B02D3386}"/>
    <cellStyle name="20% - Accent5 42" xfId="30016" xr:uid="{9F6CDF29-4F1F-4160-8D96-02DF503FA30A}"/>
    <cellStyle name="20% - Accent5 43" xfId="30028" xr:uid="{85FE74C2-0988-4CA5-90EC-0D961D876A77}"/>
    <cellStyle name="20% - Accent5 44" xfId="30037" xr:uid="{0CB80C64-AC1B-4582-9C79-DADD6023F6D4}"/>
    <cellStyle name="20% - Accent5 45" xfId="30045" xr:uid="{665DCFB2-5B2E-456B-B8D0-7A872F63417D}"/>
    <cellStyle name="20% - Accent5 46" xfId="30109" xr:uid="{6FE152F2-661E-4392-9C8C-899D5EC64E8B}"/>
    <cellStyle name="20% - Accent5 47" xfId="980" xr:uid="{F6090CE6-8E57-4E26-AAB2-C3067F3A598F}"/>
    <cellStyle name="20% - Accent5 5" xfId="1283" xr:uid="{731F60B9-3B6E-439E-A52C-1D595C389690}"/>
    <cellStyle name="20% - Accent5 5 2" xfId="2893" xr:uid="{6F964418-18A9-4985-A5BB-5E0D78736D3A}"/>
    <cellStyle name="20% - Accent5 5 2 2" xfId="30877" xr:uid="{6B9D5B94-CBB0-465E-871E-76D498A12C27}"/>
    <cellStyle name="20% - Accent5 5 2 3" xfId="30338" xr:uid="{E87F9CE9-E8F7-4D47-ADDA-F7FB4E526D04}"/>
    <cellStyle name="20% - Accent5 5 3" xfId="2892" xr:uid="{AFDDF877-C439-4763-9E33-D636B8E29A34}"/>
    <cellStyle name="20% - Accent5 5 3 2" xfId="30876" xr:uid="{2CDDF535-435F-4F73-8DBC-9759C6178A5E}"/>
    <cellStyle name="20% - Accent5 5 4" xfId="5418" xr:uid="{498F609A-1309-4F29-9E1C-B206A55BC034}"/>
    <cellStyle name="20% - Accent5 5 5" xfId="30337" xr:uid="{105F3404-E9E5-4D69-BDE8-49A7149D7D9C}"/>
    <cellStyle name="20% - Accent5 6" xfId="1284" xr:uid="{F17E93F6-17A2-4F22-A302-23E14F8246AC}"/>
    <cellStyle name="20% - Accent5 6 2" xfId="2895" xr:uid="{60C624BD-C711-4A29-B434-F978657E3111}"/>
    <cellStyle name="20% - Accent5 6 2 2" xfId="30879" xr:uid="{C272C680-D41D-4B07-9AE1-94C3C14A8E85}"/>
    <cellStyle name="20% - Accent5 6 2 3" xfId="30340" xr:uid="{D4E2AF34-6664-44E5-B6F1-8ABD116E2200}"/>
    <cellStyle name="20% - Accent5 6 3" xfId="2896" xr:uid="{1CB45841-2C47-4E90-9DB6-5D22AAACA87A}"/>
    <cellStyle name="20% - Accent5 6 3 2" xfId="30878" xr:uid="{B369D7C0-6703-4B19-AEB5-6BF15020A605}"/>
    <cellStyle name="20% - Accent5 6 4" xfId="2894" xr:uid="{5896860E-0B56-4716-B1AC-244C54843144}"/>
    <cellStyle name="20% - Accent5 6 5" xfId="5419" xr:uid="{0E6ECDAE-060D-475F-B045-E46D7E865104}"/>
    <cellStyle name="20% - Accent5 6 6" xfId="30339" xr:uid="{800D4FE5-94D7-439B-B748-338683DE4161}"/>
    <cellStyle name="20% - Accent5 7" xfId="1285" xr:uid="{2EA29807-66B6-4435-95CC-2233F661E099}"/>
    <cellStyle name="20% - Accent5 7 2" xfId="2898" xr:uid="{7B4D5C12-EDC5-48E7-9C08-B2722E84D156}"/>
    <cellStyle name="20% - Accent5 7 2 2" xfId="30881" xr:uid="{F40AF0CD-A8B0-49F3-8295-0A6920FBD6AE}"/>
    <cellStyle name="20% - Accent5 7 2 3" xfId="30342" xr:uid="{705B1238-89BE-4FA1-97AE-03C5E53AD721}"/>
    <cellStyle name="20% - Accent5 7 3" xfId="2897" xr:uid="{3AA4BBF4-1310-49CC-8CF5-D6F8ED0D61DF}"/>
    <cellStyle name="20% - Accent5 7 3 2" xfId="30880" xr:uid="{1A769248-6654-4DEE-9406-1290E91202D8}"/>
    <cellStyle name="20% - Accent5 7 4" xfId="5420" xr:uid="{8FCFBE53-6212-483B-B319-86A34D1E2626}"/>
    <cellStyle name="20% - Accent5 7 5" xfId="30341" xr:uid="{AB0DDD86-ED42-4704-BDD7-45F150A99BB8}"/>
    <cellStyle name="20% - Accent5 8" xfId="1286" xr:uid="{6E568A03-C93B-4C33-BD11-E0F7402F9138}"/>
    <cellStyle name="20% - Accent5 8 2" xfId="2899" xr:uid="{4AF172BA-8CF4-4F6C-8889-07C6F54BC167}"/>
    <cellStyle name="20% - Accent5 8 2 2" xfId="30883" xr:uid="{C5A63C83-FEC2-48E9-8B8A-A8DF973B3A8D}"/>
    <cellStyle name="20% - Accent5 8 2 3" xfId="30344" xr:uid="{C6834FFF-A3E6-41C8-A0E0-CB0493C414AB}"/>
    <cellStyle name="20% - Accent5 8 3" xfId="5421" xr:uid="{67F05B1D-8B75-458D-954B-933F6931940F}"/>
    <cellStyle name="20% - Accent5 8 3 2" xfId="30882" xr:uid="{B3B4EB76-635E-488A-A39E-54FA03D7BFA9}"/>
    <cellStyle name="20% - Accent5 8 4" xfId="30343" xr:uid="{3CC092C0-CD73-4926-B0DB-3B3C2DE59BF5}"/>
    <cellStyle name="20% - Accent5 9" xfId="1287" xr:uid="{4A0D5C51-F329-4AA4-9984-9FA02F43C188}"/>
    <cellStyle name="20% - Accent5 9 2" xfId="2900" xr:uid="{7E684AE0-B3A9-41D4-9A7D-42C287208164}"/>
    <cellStyle name="20% - Accent5 9 2 2" xfId="30885" xr:uid="{D61E46F2-A344-4B89-8434-249DED87A28C}"/>
    <cellStyle name="20% - Accent5 9 2 3" xfId="30346" xr:uid="{42300C16-34E1-45F2-A23F-D42BEDC69085}"/>
    <cellStyle name="20% - Accent5 9 3" xfId="5422" xr:uid="{F4892C1C-3E5A-458C-BB2F-0AC8352E8E0B}"/>
    <cellStyle name="20% - Accent5 9 3 2" xfId="30884" xr:uid="{EE63AA8D-F77E-4782-AD56-824E0BFC8278}"/>
    <cellStyle name="20% - Accent5 9 4" xfId="30345" xr:uid="{8A04E5F6-0558-4101-9169-1A277CE17BB3}"/>
    <cellStyle name="20% - Accent6 10" xfId="1289" xr:uid="{7E1769E2-8AED-4B31-B6D1-9000CA885DF1}"/>
    <cellStyle name="20% - Accent6 10 2" xfId="2903" xr:uid="{D4EDDCA6-B6CE-440F-83F1-1D85C9C1BAAE}"/>
    <cellStyle name="20% - Accent6 10 2 2" xfId="30887" xr:uid="{211D1B4B-D2D0-4D36-B94F-B5B3AFC3D681}"/>
    <cellStyle name="20% - Accent6 10 2 3" xfId="30348" xr:uid="{798FEB67-B66D-48B4-85E1-D52FB70CEC24}"/>
    <cellStyle name="20% - Accent6 10 3" xfId="2902" xr:uid="{749A1E4E-6784-4059-8B52-BF6E33177A8A}"/>
    <cellStyle name="20% - Accent6 10 3 2" xfId="30886" xr:uid="{FC9C97CC-2280-470C-AB26-B50F75256F57}"/>
    <cellStyle name="20% - Accent6 10 4" xfId="5424" xr:uid="{9CE1CD98-F99B-4691-B6A3-E7DFFF4F8511}"/>
    <cellStyle name="20% - Accent6 10 5" xfId="30347" xr:uid="{5D19AEAF-1C92-413B-87E4-4BE16CC4DE7F}"/>
    <cellStyle name="20% - Accent6 11" xfId="1290" xr:uid="{30A03F56-6E21-4ADB-8FAA-63B7CEC3CF0C}"/>
    <cellStyle name="20% - Accent6 11 2" xfId="2904" xr:uid="{45F76EAC-85CE-4BF2-9F22-050D1C1AA523}"/>
    <cellStyle name="20% - Accent6 11 3" xfId="30349" xr:uid="{74887D73-2D37-4C51-AF88-6984394E439F}"/>
    <cellStyle name="20% - Accent6 12" xfId="1291" xr:uid="{169228A0-895F-4B0A-94F0-D5C06E57B7B6}"/>
    <cellStyle name="20% - Accent6 12 2" xfId="2905" xr:uid="{3F3CF29D-177E-4061-9C78-57E0C6C1BCE5}"/>
    <cellStyle name="20% - Accent6 12 3" xfId="30786" xr:uid="{67ACD52C-D6A4-4D9C-9FFB-C91569DD6625}"/>
    <cellStyle name="20% - Accent6 13" xfId="1292" xr:uid="{A5F69A9F-D778-422F-90E4-123ADE5412BA}"/>
    <cellStyle name="20% - Accent6 13 2" xfId="2906" xr:uid="{C7536FB0-E2B7-48D4-9A88-7CD75EB03821}"/>
    <cellStyle name="20% - Accent6 14" xfId="1293" xr:uid="{54CEC7E3-EA0A-4303-9598-13DFBCD4C482}"/>
    <cellStyle name="20% - Accent6 14 2" xfId="2907" xr:uid="{B9E66BC8-4B5E-4775-BF7F-6369C33F4DDE}"/>
    <cellStyle name="20% - Accent6 15" xfId="1294" xr:uid="{4CCC5D4D-1CDA-482C-8C4E-B02C486202C5}"/>
    <cellStyle name="20% - Accent6 15 2" xfId="2908" xr:uid="{104AC2FA-F9EB-4382-AFB6-5F768071499C}"/>
    <cellStyle name="20% - Accent6 16" xfId="1295" xr:uid="{683E284B-DE18-476D-B187-53791284DEE8}"/>
    <cellStyle name="20% - Accent6 16 2" xfId="2909" xr:uid="{8C664327-F78D-481F-9BFC-B9C9284ADE86}"/>
    <cellStyle name="20% - Accent6 17" xfId="1296" xr:uid="{AB97B640-8BD8-45C4-8F6A-87BA7D6CCE73}"/>
    <cellStyle name="20% - Accent6 17 2" xfId="2910" xr:uid="{67D264F5-3E19-44FF-B560-AD02A6828D1E}"/>
    <cellStyle name="20% - Accent6 18" xfId="1297" xr:uid="{2C5E3792-8B7E-4A99-A6BA-F16C2FFEEB08}"/>
    <cellStyle name="20% - Accent6 18 2" xfId="2911" xr:uid="{76603F46-A4B3-482D-A912-420A2C02694E}"/>
    <cellStyle name="20% - Accent6 19" xfId="2912" xr:uid="{F4A47999-5B18-44B5-B35E-E99CB02EFBDC}"/>
    <cellStyle name="20% - Accent6 2" xfId="958" xr:uid="{80557631-E57F-41DE-A51A-8FB9F4C401DD}"/>
    <cellStyle name="20% - Accent6 2 10" xfId="1299" xr:uid="{A7FCC4A3-CBD5-4E0E-B4F0-C399558FF4FD}"/>
    <cellStyle name="20% - Accent6 2 10 2" xfId="2914" xr:uid="{2A48A811-44DB-4E18-B00D-1D0829460B05}"/>
    <cellStyle name="20% - Accent6 2 10 3" xfId="5426" xr:uid="{3BDBDA85-FD11-421D-A146-897F42CC550B}"/>
    <cellStyle name="20% - Accent6 2 11" xfId="1300" xr:uid="{906816C0-6A66-44A9-9F45-9787547274B5}"/>
    <cellStyle name="20% - Accent6 2 12" xfId="2913" xr:uid="{58934A70-E813-42A6-883F-4CC2A6DAA077}"/>
    <cellStyle name="20% - Accent6 2 13" xfId="5147" xr:uid="{243D450C-61D6-4F89-AECF-E5A08781A973}"/>
    <cellStyle name="20% - Accent6 2 13 2" xfId="5282" xr:uid="{C3778A82-7F17-4994-8812-7CAD88061849}"/>
    <cellStyle name="20% - Accent6 2 14" xfId="5425" xr:uid="{D8C6CD38-0D42-467E-B5EB-ED688A102E15}"/>
    <cellStyle name="20% - Accent6 2 15" xfId="29820" xr:uid="{22A2D913-0A3D-466E-8704-D9E17193151D}"/>
    <cellStyle name="20% - Accent6 2 16" xfId="1298" xr:uid="{E45FC999-5F55-4B77-87B6-F06E7BBE8A88}"/>
    <cellStyle name="20% - Accent6 2 17" xfId="30118" xr:uid="{36865E2C-73D1-40E1-B794-4375DFEA7258}"/>
    <cellStyle name="20% - Accent6 2 2" xfId="1301" xr:uid="{E7C6A630-66F6-4426-B6AA-9F7834E01D89}"/>
    <cellStyle name="20% - Accent6 2 2 2" xfId="2916" xr:uid="{B9D73BB3-B744-4362-93B4-5F6590A9CCFF}"/>
    <cellStyle name="20% - Accent6 2 2 2 2" xfId="5428" xr:uid="{A6964924-2744-4046-9DF9-800AE7EB2892}"/>
    <cellStyle name="20% - Accent6 2 2 2 3" xfId="30793" xr:uid="{C2DC4C61-4282-456C-8917-9225C8F2959D}"/>
    <cellStyle name="20% - Accent6 2 2 3" xfId="2915" xr:uid="{AFB0CB0A-02DE-4AEE-AA68-94DDB07F2000}"/>
    <cellStyle name="20% - Accent6 2 2 4" xfId="5203" xr:uid="{0EAF5E62-463D-46BB-9020-D27384106461}"/>
    <cellStyle name="20% - Accent6 2 2 4 2" xfId="5313" xr:uid="{53AD6A7E-EE72-4444-B200-E093C18EF529}"/>
    <cellStyle name="20% - Accent6 2 2 5" xfId="5427" xr:uid="{88A01CCF-3CD1-4D81-8F7F-187865368335}"/>
    <cellStyle name="20% - Accent6 2 2 6" xfId="30220" xr:uid="{BCF2B9BE-FE2C-4A36-9F32-293929FAE844}"/>
    <cellStyle name="20% - Accent6 2 3" xfId="1302" xr:uid="{1F120F6B-1C02-4D35-9DD4-947000778834}"/>
    <cellStyle name="20% - Accent6 2 3 2" xfId="2918" xr:uid="{7D6CB49D-0166-44E9-8D10-52214B63AABD}"/>
    <cellStyle name="20% - Accent6 2 3 2 2" xfId="5430" xr:uid="{278BC1A9-860F-4C97-96FC-CA7C2F456AF8}"/>
    <cellStyle name="20% - Accent6 2 3 3" xfId="2917" xr:uid="{9AB6FB36-CB48-4C0D-9F47-F4966C3E4F01}"/>
    <cellStyle name="20% - Accent6 2 3 4" xfId="5429" xr:uid="{48223CA3-BA46-41D7-B302-D6103B83AD99}"/>
    <cellStyle name="20% - Accent6 2 3 5" xfId="30350" xr:uid="{0DE95E22-13FB-41AC-9E6F-7D591B47C144}"/>
    <cellStyle name="20% - Accent6 2 4" xfId="1303" xr:uid="{2CA29B92-6E90-4D8F-B113-D7B63F0C33F0}"/>
    <cellStyle name="20% - Accent6 2 4 2" xfId="2919" xr:uid="{CEF54E2B-96BE-4178-90A1-29711DB24FEE}"/>
    <cellStyle name="20% - Accent6 2 4 3" xfId="5431" xr:uid="{3D4C830A-1869-49F5-B0AA-5522844B6A55}"/>
    <cellStyle name="20% - Accent6 2 4 4" xfId="30759" xr:uid="{5FE1F5F4-63B3-4606-9625-46F94DDD462F}"/>
    <cellStyle name="20% - Accent6 2 5" xfId="1304" xr:uid="{FE7673FC-F7DB-4768-B042-1892C34BC349}"/>
    <cellStyle name="20% - Accent6 2 5 2" xfId="2920" xr:uid="{C74DC384-CB2F-430F-BF07-34A568E10A84}"/>
    <cellStyle name="20% - Accent6 2 5 3" xfId="5432" xr:uid="{958AFED4-96DB-4A6E-8DB8-67404E054500}"/>
    <cellStyle name="20% - Accent6 2 6" xfId="1305" xr:uid="{24716B37-104A-4308-9602-13575FA713D3}"/>
    <cellStyle name="20% - Accent6 2 6 2" xfId="2921" xr:uid="{FF2CDC31-DBD4-491A-88B1-8BEB6583FBA0}"/>
    <cellStyle name="20% - Accent6 2 6 3" xfId="5433" xr:uid="{8FB22D49-1613-4114-96C9-BAB593DFCDE1}"/>
    <cellStyle name="20% - Accent6 2 7" xfId="1306" xr:uid="{A1BFF728-19B3-4C02-AB0F-F517AE239E7C}"/>
    <cellStyle name="20% - Accent6 2 7 2" xfId="2923" xr:uid="{D6608C87-74C6-4198-ABD6-D9B61842D4C5}"/>
    <cellStyle name="20% - Accent6 2 7 3" xfId="2922" xr:uid="{67C0815F-C982-4021-8ED3-4FA72D8A9E77}"/>
    <cellStyle name="20% - Accent6 2 7 4" xfId="5434" xr:uid="{A93A58A2-B077-4B2F-8EDB-CBC0C8BD697A}"/>
    <cellStyle name="20% - Accent6 2 8" xfId="1307" xr:uid="{AE10A214-BD7D-40A1-B06D-54B21D16F41A}"/>
    <cellStyle name="20% - Accent6 2 8 2" xfId="2924" xr:uid="{E86F6E20-7E9C-4878-905C-78287DCE0118}"/>
    <cellStyle name="20% - Accent6 2 8 3" xfId="5435" xr:uid="{2D3FD4C8-9C9C-46D5-A055-308A25B56D83}"/>
    <cellStyle name="20% - Accent6 2 9" xfId="1308" xr:uid="{7424C739-A04D-4C89-8072-E7327D74F1A2}"/>
    <cellStyle name="20% - Accent6 2 9 2" xfId="2925" xr:uid="{4F9DE3D4-3DF6-4D10-A6E4-F8F89A9D69D5}"/>
    <cellStyle name="20% - Accent6 2 9 3" xfId="5436" xr:uid="{BA6511BB-153E-4728-AE4F-BC3595A87306}"/>
    <cellStyle name="20% - Accent6 2_INL RECEIPTS JAN - OCT 2010" xfId="2926" xr:uid="{47DFDA4D-85E7-40B4-9045-729C89D315E0}"/>
    <cellStyle name="20% - Accent6 20" xfId="2927" xr:uid="{706AEE5B-9BF8-4FED-BC9E-1D3A784DC718}"/>
    <cellStyle name="20% - Accent6 21" xfId="2928" xr:uid="{9BF1B512-0C74-4FFA-B5F8-902329EEB7A7}"/>
    <cellStyle name="20% - Accent6 22" xfId="2929" xr:uid="{6E33B52A-2E7B-4A55-9EAD-E0FDC51B3216}"/>
    <cellStyle name="20% - Accent6 23" xfId="2930" xr:uid="{A7BF97A9-C663-4240-9D8C-6B388C4336AA}"/>
    <cellStyle name="20% - Accent6 24" xfId="2931" xr:uid="{41BABAA8-CE24-45D4-A572-8DC65E536604}"/>
    <cellStyle name="20% - Accent6 25" xfId="2932" xr:uid="{FC1C8B92-674A-4FC9-A90E-F43112AE156A}"/>
    <cellStyle name="20% - Accent6 26" xfId="2933" xr:uid="{A48707C1-B399-4285-AB67-47B67464163C}"/>
    <cellStyle name="20% - Accent6 27" xfId="2901" xr:uid="{1A4006C1-ED8E-4211-A8A3-691F727923AB}"/>
    <cellStyle name="20% - Accent6 28" xfId="5423" xr:uid="{649CB869-EC74-4F8C-B8E2-76973F4C1EBF}"/>
    <cellStyle name="20% - Accent6 29" xfId="6461" xr:uid="{D6659647-F095-4F40-8BDD-3745D18F969D}"/>
    <cellStyle name="20% - Accent6 3" xfId="871" xr:uid="{66224259-4008-4770-B6EA-B460F34F00F3}"/>
    <cellStyle name="20% - Accent6 3 10" xfId="1310" xr:uid="{8BF1BDA5-5C68-4DF1-A4C8-35C8751FAB7B}"/>
    <cellStyle name="20% - Accent6 3 11" xfId="1311" xr:uid="{7A87DA15-CC21-4B4A-B938-9711E471A212}"/>
    <cellStyle name="20% - Accent6 3 12" xfId="2934" xr:uid="{9539552C-3BDB-4C55-9EDE-CD55373C0D84}"/>
    <cellStyle name="20% - Accent6 3 13" xfId="5437" xr:uid="{56D82B38-1471-49F9-B1C8-F7BA665ADD7B}"/>
    <cellStyle name="20% - Accent6 3 14" xfId="29859" xr:uid="{EB16AE40-B141-4A76-B948-60B24A921AA3}"/>
    <cellStyle name="20% - Accent6 3 15" xfId="1309" xr:uid="{AB71C9AC-693A-4C27-B0AE-5E6AD59D1288}"/>
    <cellStyle name="20% - Accent6 3 2" xfId="1312" xr:uid="{7E85B780-520A-4F07-8A36-72E2D1E66CA9}"/>
    <cellStyle name="20% - Accent6 3 2 2" xfId="2935" xr:uid="{2BEBAA47-0F66-4EF6-AF43-A4F564A97D1C}"/>
    <cellStyle name="20% - Accent6 3 2 2 2" xfId="30889" xr:uid="{DBFB53B7-710E-41AA-8A7E-2E9A84CBCBE6}"/>
    <cellStyle name="20% - Accent6 3 2 3" xfId="30351" xr:uid="{1BE53AFF-4238-44AA-AB3F-E6B83D73BF51}"/>
    <cellStyle name="20% - Accent6 3 3" xfId="1313" xr:uid="{4B48E0CE-5024-4841-8369-80B8AF1303BE}"/>
    <cellStyle name="20% - Accent6 3 3 2" xfId="30888" xr:uid="{CAC72181-E413-46B8-AB50-61B3B2948BD6}"/>
    <cellStyle name="20% - Accent6 3 4" xfId="1314" xr:uid="{DDD30F8B-A0FE-4E8A-A47D-A32ACB67149F}"/>
    <cellStyle name="20% - Accent6 3 5" xfId="1315" xr:uid="{0135D6B3-41EB-4BB3-85DB-08D45EFDE68F}"/>
    <cellStyle name="20% - Accent6 3 6" xfId="1316" xr:uid="{E09082D1-4F28-46EC-9989-52F15126B9FC}"/>
    <cellStyle name="20% - Accent6 3 7" xfId="1317" xr:uid="{12750AB6-EEB1-4B2C-A961-777DD85F649F}"/>
    <cellStyle name="20% - Accent6 3 8" xfId="1318" xr:uid="{8ADF4CFF-C06C-4C5B-A859-91D19DE09D90}"/>
    <cellStyle name="20% - Accent6 3 9" xfId="1319" xr:uid="{FC58DCC5-4484-4906-B977-6C68F9ACD5F2}"/>
    <cellStyle name="20% - Accent6 30" xfId="6504" xr:uid="{3B95EF04-5107-496D-AF27-BA786E9E6532}"/>
    <cellStyle name="20% - Accent6 31" xfId="1288" xr:uid="{8D3CC6AF-0898-4C6C-B97A-2AF7D2A5F3E0}"/>
    <cellStyle name="20% - Accent6 32" xfId="6548" xr:uid="{2F8BCC5E-7D80-44FB-A916-D75385310650}"/>
    <cellStyle name="20% - Accent6 33" xfId="29767" xr:uid="{D9852FFE-6AA1-4EB6-88CD-6ED5CE54BE34}"/>
    <cellStyle name="20% - Accent6 34" xfId="29879" xr:uid="{D5F489FB-2FD3-4FB3-80FB-CD5C69C0BB0C}"/>
    <cellStyle name="20% - Accent6 35" xfId="29908" xr:uid="{256AE45E-3C42-4E34-8EA9-1AF44FEA83E6}"/>
    <cellStyle name="20% - Accent6 36" xfId="29925" xr:uid="{DA2913A6-22D9-41D3-B827-2800B8190508}"/>
    <cellStyle name="20% - Accent6 37" xfId="29936" xr:uid="{27A456C1-ED8A-4AE8-A598-DB784F3733DC}"/>
    <cellStyle name="20% - Accent6 38" xfId="29948" xr:uid="{30A9529D-9C79-4D88-BE9A-EC90C7430B1A}"/>
    <cellStyle name="20% - Accent6 39" xfId="29956" xr:uid="{EB69EC1F-BE9E-4BB8-95CA-8A960F056106}"/>
    <cellStyle name="20% - Accent6 4" xfId="1068" xr:uid="{A767123C-168C-4684-A603-B293796CFC44}"/>
    <cellStyle name="20% - Accent6 4 2" xfId="2937" xr:uid="{D5A8B96E-D369-43CE-83A0-0C959E37B028}"/>
    <cellStyle name="20% - Accent6 4 2 2" xfId="30891" xr:uid="{4A156F14-FC70-4522-BE94-690947859D7F}"/>
    <cellStyle name="20% - Accent6 4 2 3" xfId="30353" xr:uid="{BD8CDB68-A725-4A59-9051-ACE43D4B4F88}"/>
    <cellStyle name="20% - Accent6 4 3" xfId="2936" xr:uid="{F4759CAD-20BE-4105-81FB-890B78F9C835}"/>
    <cellStyle name="20% - Accent6 4 3 2" xfId="30890" xr:uid="{11C5381A-99C6-4C89-8B9E-C70DDED1EAE1}"/>
    <cellStyle name="20% - Accent6 4 4" xfId="5438" xr:uid="{434B3C15-7572-4DA5-918B-04D9CE628E1B}"/>
    <cellStyle name="20% - Accent6 4 5" xfId="1320" xr:uid="{F64B3B54-3872-4939-BE53-76D8E9D599B5}"/>
    <cellStyle name="20% - Accent6 4 6" xfId="30352" xr:uid="{193A3529-3A66-44D8-AE21-F0C67737A8C2}"/>
    <cellStyle name="20% - Accent6 40" xfId="29981" xr:uid="{71614A17-7BC1-456C-9CD1-FD9803C63640}"/>
    <cellStyle name="20% - Accent6 41" xfId="29993" xr:uid="{ACD96DAE-8353-4D99-925F-574A2F0C735A}"/>
    <cellStyle name="20% - Accent6 42" xfId="30009" xr:uid="{C497CE0D-9977-4DFF-B714-2FADD0B3ADD0}"/>
    <cellStyle name="20% - Accent6 43" xfId="30019" xr:uid="{E57B96FE-9587-42D5-9F8D-306BC1EEC473}"/>
    <cellStyle name="20% - Accent6 44" xfId="30031" xr:uid="{5B2D532F-249B-444B-94C3-808E7E17C68A}"/>
    <cellStyle name="20% - Accent6 45" xfId="30040" xr:uid="{F7F75620-67A2-49E9-BFD7-DC8F16F00B5E}"/>
    <cellStyle name="20% - Accent6 46" xfId="30047" xr:uid="{215CD5C8-90BC-4B95-9F0F-57C165E40AE5}"/>
    <cellStyle name="20% - Accent6 47" xfId="30111" xr:uid="{DFA95E9E-9E93-4FB5-92DB-2F4EEEA92A1B}"/>
    <cellStyle name="20% - Accent6 48" xfId="954" xr:uid="{856984E5-EDE1-4090-9B0F-6F545CE96BC5}"/>
    <cellStyle name="20% - Accent6 5" xfId="1321" xr:uid="{10AA60E8-C3CC-4A7F-8510-06AAD850B2B0}"/>
    <cellStyle name="20% - Accent6 5 2" xfId="2939" xr:uid="{E6347645-6B5D-41DE-AB65-ED8AC612C4B0}"/>
    <cellStyle name="20% - Accent6 5 2 2" xfId="30893" xr:uid="{AEC23437-A3BE-4B82-B7D0-667A98AF24C5}"/>
    <cellStyle name="20% - Accent6 5 2 3" xfId="30355" xr:uid="{BD74490E-1788-4315-AD17-225AC96BFFF1}"/>
    <cellStyle name="20% - Accent6 5 3" xfId="2938" xr:uid="{2994826B-1BAD-4A2F-AE8A-ABDCB8DECEF4}"/>
    <cellStyle name="20% - Accent6 5 3 2" xfId="30892" xr:uid="{35D11873-DEE7-4DE7-935A-09D8BCB649BE}"/>
    <cellStyle name="20% - Accent6 5 4" xfId="5439" xr:uid="{4C904833-728D-432E-9B02-17A01C4DF53C}"/>
    <cellStyle name="20% - Accent6 5 5" xfId="30354" xr:uid="{A84D63A9-8486-43C7-A26E-C57299C0C870}"/>
    <cellStyle name="20% - Accent6 6" xfId="1322" xr:uid="{98DE4027-E9F0-45F0-8652-2F129A857EBA}"/>
    <cellStyle name="20% - Accent6 6 10" xfId="30356" xr:uid="{B412473A-D644-487F-9B4E-927A55385B43}"/>
    <cellStyle name="20% - Accent6 6 2" xfId="2941" xr:uid="{466D6848-9399-4C8F-93A5-C23F1FA503A5}"/>
    <cellStyle name="20% - Accent6 6 2 2" xfId="5441" xr:uid="{DB4E26EC-E3AA-4A6B-96BB-8A12AAAF34A4}"/>
    <cellStyle name="20% - Accent6 6 2 2 2" xfId="30895" xr:uid="{4383CA6C-22BB-4B5C-A46D-338E69ED6D6B}"/>
    <cellStyle name="20% - Accent6 6 2 3" xfId="30357" xr:uid="{C1081B9D-DEDC-4CBA-824D-2C3F1454A968}"/>
    <cellStyle name="20% - Accent6 6 3" xfId="2942" xr:uid="{E4CBE492-F289-4A28-94BB-471F9520B287}"/>
    <cellStyle name="20% - Accent6 6 3 2" xfId="5442" xr:uid="{68F82857-76BC-4CC4-8539-D9AB0F62AFAC}"/>
    <cellStyle name="20% - Accent6 6 3 3" xfId="30894" xr:uid="{59D956C7-0E5A-4361-9228-9A48E158E068}"/>
    <cellStyle name="20% - Accent6 6 4" xfId="2943" xr:uid="{8683E1D5-A8F5-41A9-A943-A81ACCE17335}"/>
    <cellStyle name="20% - Accent6 6 4 2" xfId="5443" xr:uid="{CF20772F-931E-4A4F-AE96-A55AE489E7D5}"/>
    <cellStyle name="20% - Accent6 6 5" xfId="2944" xr:uid="{066259D7-5582-464D-BE7D-F7F7259D273F}"/>
    <cellStyle name="20% - Accent6 6 5 2" xfId="5444" xr:uid="{B62832FE-E958-477D-A711-0946EA625ACB}"/>
    <cellStyle name="20% - Accent6 6 6" xfId="2945" xr:uid="{1C961097-61D2-4FFD-87F9-8F7815CA9D35}"/>
    <cellStyle name="20% - Accent6 6 6 2" xfId="5445" xr:uid="{D69526E4-E778-4DBC-A493-018960857C4D}"/>
    <cellStyle name="20% - Accent6 6 7" xfId="2946" xr:uid="{1AC87F3E-34DA-4FEB-99D7-331B358FF380}"/>
    <cellStyle name="20% - Accent6 6 8" xfId="2940" xr:uid="{4E02BF91-D6BA-4C90-A923-468E264693BC}"/>
    <cellStyle name="20% - Accent6 6 9" xfId="5440" xr:uid="{73CE545C-AFAA-4AEA-9F26-18200E61AB05}"/>
    <cellStyle name="20% - Accent6 7" xfId="1323" xr:uid="{A7FFD344-3545-4FB9-8938-69ADA32A9099}"/>
    <cellStyle name="20% - Accent6 7 2" xfId="2948" xr:uid="{FAABF3A0-5435-4627-A83D-F5FB909C2F53}"/>
    <cellStyle name="20% - Accent6 7 2 2" xfId="5447" xr:uid="{57A23816-0869-4E10-B28D-3759222719B3}"/>
    <cellStyle name="20% - Accent6 7 2 2 2" xfId="30897" xr:uid="{8A935E24-D482-4106-9493-D725C800AAAB}"/>
    <cellStyle name="20% - Accent6 7 2 3" xfId="30359" xr:uid="{3D319EA0-99F9-410C-A28E-CC00A262FC4C}"/>
    <cellStyle name="20% - Accent6 7 3" xfId="2949" xr:uid="{876848B5-5EF4-4C5B-B08F-589FAECF0BA9}"/>
    <cellStyle name="20% - Accent6 7 3 2" xfId="5448" xr:uid="{23C83EF3-C877-4C91-80E3-B3FC17077DB2}"/>
    <cellStyle name="20% - Accent6 7 3 3" xfId="30896" xr:uid="{DE975FC3-D82B-48EA-9A4C-7DB302C16390}"/>
    <cellStyle name="20% - Accent6 7 4" xfId="2950" xr:uid="{27500832-339F-46EF-BE18-13661163C56B}"/>
    <cellStyle name="20% - Accent6 7 5" xfId="2947" xr:uid="{02EBCA27-CB69-4DAA-9DAF-C064E33C05F1}"/>
    <cellStyle name="20% - Accent6 7 6" xfId="5446" xr:uid="{780BDF05-635B-4826-8B5E-789BB090BE84}"/>
    <cellStyle name="20% - Accent6 7 7" xfId="30358" xr:uid="{74A0228F-21A1-41B6-9FA8-BC97E1093A3E}"/>
    <cellStyle name="20% - Accent6 8" xfId="1324" xr:uid="{9D3F34E9-8D64-4E28-AA69-60C8379BEC42}"/>
    <cellStyle name="20% - Accent6 8 2" xfId="2952" xr:uid="{D320B0C2-007A-48FC-97F9-5A1FA1108C1D}"/>
    <cellStyle name="20% - Accent6 8 2 2" xfId="5450" xr:uid="{554D91F1-3E77-431A-9F1C-88EFDF016A25}"/>
    <cellStyle name="20% - Accent6 8 2 2 2" xfId="30899" xr:uid="{C7133A92-416A-4DC9-9754-0403DC3705CB}"/>
    <cellStyle name="20% - Accent6 8 2 3" xfId="30361" xr:uid="{648BC6AE-F90A-48CC-90C3-9AF461EF4241}"/>
    <cellStyle name="20% - Accent6 8 3" xfId="2953" xr:uid="{7AD186E8-611D-4DF7-9783-602D4C6661D8}"/>
    <cellStyle name="20% - Accent6 8 3 2" xfId="5451" xr:uid="{57DBA0EE-8C94-45FD-8E9B-8C5157CB6239}"/>
    <cellStyle name="20% - Accent6 8 3 3" xfId="30898" xr:uid="{90D29F73-9817-4F19-9FAD-7ABCD559F03E}"/>
    <cellStyle name="20% - Accent6 8 4" xfId="2954" xr:uid="{6B574987-574A-4EBC-A246-C00D04CF4702}"/>
    <cellStyle name="20% - Accent6 8 5" xfId="2951" xr:uid="{A6CE6C82-C9F4-4A2F-8453-3AF5B2F729FB}"/>
    <cellStyle name="20% - Accent6 8 6" xfId="5449" xr:uid="{93B59446-06C8-42A7-ABF4-991ABB97AD54}"/>
    <cellStyle name="20% - Accent6 8 7" xfId="30360" xr:uid="{A4A97808-9F1C-4EE0-97BD-1545690E5077}"/>
    <cellStyle name="20% - Accent6 9" xfId="1325" xr:uid="{88C6DA5B-587C-40F7-806A-07E40E28EF04}"/>
    <cellStyle name="20% - Accent6 9 2" xfId="2956" xr:uid="{6307A6A8-2DB7-47AC-A4E0-F19C0C8A8894}"/>
    <cellStyle name="20% - Accent6 9 2 2" xfId="30901" xr:uid="{CB564EC4-E0CB-4F63-A4AB-DBA2B498E708}"/>
    <cellStyle name="20% - Accent6 9 2 3" xfId="30363" xr:uid="{FA5ABFB8-2A86-4350-BF48-B47E269395C5}"/>
    <cellStyle name="20% - Accent6 9 3" xfId="2955" xr:uid="{C7889682-9C3F-4B74-AD9D-6840566AF374}"/>
    <cellStyle name="20% - Accent6 9 3 2" xfId="30900" xr:uid="{B0219613-57F5-49AD-8928-0971FFACB05C}"/>
    <cellStyle name="20% - Accent6 9 4" xfId="5452" xr:uid="{9425C2F2-887F-4A90-8FC3-320D5B67AE2B}"/>
    <cellStyle name="20% - Accent6 9 5" xfId="30362" xr:uid="{9A3DC540-9BEC-41E5-990D-B04C2C6A32DF}"/>
    <cellStyle name="2decimal" xfId="1326" xr:uid="{9F0986A2-3A31-40B6-9D48-F379DDCFE17C}"/>
    <cellStyle name="2decimal 10" xfId="2958" xr:uid="{09DC42BC-6979-4772-BE71-86396E36B52A}"/>
    <cellStyle name="2decimal 10 2" xfId="5454" xr:uid="{29800D34-A3F6-4F8E-BF50-1ECB9D4A7106}"/>
    <cellStyle name="2decimal 11" xfId="2959" xr:uid="{E77C69C0-1154-4063-BA07-3BC457C3177A}"/>
    <cellStyle name="2decimal 11 2" xfId="5455" xr:uid="{B3CAFAFA-0371-4D1E-B112-149A3639B1B5}"/>
    <cellStyle name="2decimal 12" xfId="2960" xr:uid="{49C81EAE-9251-4A45-8928-3D67EFFD7968}"/>
    <cellStyle name="2decimal 12 2" xfId="5456" xr:uid="{2B8F6AEA-A8A2-4A39-84CF-2A8DF0E7BF8E}"/>
    <cellStyle name="2decimal 13" xfId="2961" xr:uid="{DE0D5FAA-997F-4B7C-B951-CED2021E9CAB}"/>
    <cellStyle name="2decimal 13 2" xfId="5457" xr:uid="{6ACFFD08-2317-4B0C-B54B-66872818669C}"/>
    <cellStyle name="2decimal 14" xfId="2962" xr:uid="{7603444C-61EE-46F0-A9CF-2B35329242F9}"/>
    <cellStyle name="2decimal 14 2" xfId="2963" xr:uid="{EB5A1588-2ACF-4BF3-83AF-CF724E50E481}"/>
    <cellStyle name="2decimal 14 2 2" xfId="5459" xr:uid="{3C5D2E05-0FEE-4C50-A0DC-D83604BF34E3}"/>
    <cellStyle name="2decimal 14 3" xfId="2964" xr:uid="{03628928-6A13-4FAB-AE33-1EF5981E3BB0}"/>
    <cellStyle name="2decimal 14 3 2" xfId="5460" xr:uid="{0BE34497-17E8-43F3-98C4-DA92ED733B34}"/>
    <cellStyle name="2decimal 14 4" xfId="5458" xr:uid="{BB44E2A9-5C68-4121-92A9-0E4740CBA834}"/>
    <cellStyle name="2decimal 14_BOA LIFE 2011 FINAL" xfId="2965" xr:uid="{9B136346-442C-4370-A3CF-EF6DD0EDB347}"/>
    <cellStyle name="2decimal 15" xfId="2966" xr:uid="{B7C9DFEB-45AF-48E4-B91D-B3C1C2DDE055}"/>
    <cellStyle name="2decimal 15 2" xfId="2967" xr:uid="{E02D389B-C238-47CE-AB87-7D10223CC7F8}"/>
    <cellStyle name="2decimal 15 3" xfId="2968" xr:uid="{5B2E1731-2D73-4286-BEA5-335E6ADBB61D}"/>
    <cellStyle name="2decimal 15 4" xfId="2969" xr:uid="{C51D3330-C91C-458F-BD90-CC159FC84D50}"/>
    <cellStyle name="2decimal 15 5" xfId="2970" xr:uid="{E10FC6E4-F3C4-4F6F-A69D-D1CA00B7738A}"/>
    <cellStyle name="2decimal 15 6" xfId="2971" xr:uid="{B21F0608-1FEE-4888-924C-88E7E9EA5CFF}"/>
    <cellStyle name="2decimal 15 7" xfId="5461" xr:uid="{017337BB-F7B4-4E8F-B674-C0998EA1D347}"/>
    <cellStyle name="2decimal 15_PAYMENTS 04'11 FINAL" xfId="2972" xr:uid="{58F975DB-BF1A-465D-8A3B-EEA6C912123D}"/>
    <cellStyle name="2decimal 16" xfId="2973" xr:uid="{6DFE1B23-5612-49DB-94A6-F54622E061F5}"/>
    <cellStyle name="2decimal 16 2" xfId="5462" xr:uid="{952C202C-E970-4E78-B50E-FB4D57D109BF}"/>
    <cellStyle name="2decimal 17" xfId="2974" xr:uid="{C6EE61B0-7D4F-4AE9-86BD-A54A62AAA8DC}"/>
    <cellStyle name="2decimal 17 2" xfId="5463" xr:uid="{61B27E06-71D4-4E4F-8C9A-61F3DF1A4951}"/>
    <cellStyle name="2decimal 18" xfId="2975" xr:uid="{5924899F-5FE5-40D5-9DBA-C3D9CC3A1AB7}"/>
    <cellStyle name="2decimal 18 2" xfId="5464" xr:uid="{D0A06E72-8F26-47F1-939D-B952E3437254}"/>
    <cellStyle name="2decimal 19" xfId="2976" xr:uid="{EA82CF07-0F2A-4D5F-AEFD-519BD6417E0B}"/>
    <cellStyle name="2decimal 19 2" xfId="2977" xr:uid="{3EA5F598-D111-4A26-9BDB-327422666EBA}"/>
    <cellStyle name="2decimal 19 3" xfId="5465" xr:uid="{CFC7A866-4C0F-4650-A4AD-601FB6CC1026}"/>
    <cellStyle name="2decimal 19_PAYMENTS 04'11 FINAL" xfId="2978" xr:uid="{51B2D648-05D1-43D6-97DC-27D1EA56747D}"/>
    <cellStyle name="2decimal 2" xfId="2979" xr:uid="{2D0947BC-3363-431C-84A4-9B1D6D692EB0}"/>
    <cellStyle name="2decimal 2 10" xfId="2980" xr:uid="{9C6499D4-AA5A-4E91-8960-8F3DCE16AF38}"/>
    <cellStyle name="2decimal 2 10 2" xfId="5467" xr:uid="{1B0DE400-F13A-49BE-B31C-5C6C326A1769}"/>
    <cellStyle name="2decimal 2 11" xfId="2981" xr:uid="{B3B27737-CD9F-4527-8513-18E1DBEB3512}"/>
    <cellStyle name="2decimal 2 11 2" xfId="5468" xr:uid="{DD69F51B-CF5E-48AB-A0DE-D705F4640756}"/>
    <cellStyle name="2decimal 2 12" xfId="2982" xr:uid="{7C5F8EF7-D9C4-49FB-9BBB-1150711CA554}"/>
    <cellStyle name="2decimal 2 12 2" xfId="5469" xr:uid="{836320B8-17FD-4136-8EC0-914EBC31B563}"/>
    <cellStyle name="2decimal 2 13" xfId="2983" xr:uid="{3D2A3E21-2F28-439F-A7E6-BA72F2565523}"/>
    <cellStyle name="2decimal 2 13 2" xfId="5470" xr:uid="{3B6E88B7-F6CA-4375-A2C7-109BB6B9FBD0}"/>
    <cellStyle name="2decimal 2 14" xfId="2984" xr:uid="{B8BDC169-65E9-4DE3-9DBA-2D8D26BF9852}"/>
    <cellStyle name="2decimal 2 14 2" xfId="5471" xr:uid="{D9488BDA-C7C9-4A03-BFF0-86AF0828485D}"/>
    <cellStyle name="2decimal 2 15" xfId="2985" xr:uid="{804CD064-9F01-4ADE-BC92-02FC876B9212}"/>
    <cellStyle name="2decimal 2 15 2" xfId="5472" xr:uid="{EEC1105D-F236-4E60-AC4A-CE1634E84B25}"/>
    <cellStyle name="2decimal 2 16" xfId="2986" xr:uid="{5AA0CDA6-C54A-4814-8B32-EC85CF299780}"/>
    <cellStyle name="2decimal 2 16 2" xfId="5473" xr:uid="{1EF6228D-C402-46BB-8CB0-AF332E4F59EB}"/>
    <cellStyle name="2decimal 2 17" xfId="2987" xr:uid="{CFC79C87-8AB4-4036-8B6A-DF02C53090BA}"/>
    <cellStyle name="2decimal 2 17 2" xfId="5474" xr:uid="{658B562A-1B60-40EC-9073-725D6D06E86E}"/>
    <cellStyle name="2decimal 2 18" xfId="2988" xr:uid="{7A488B23-F45E-45FC-8126-D34037282163}"/>
    <cellStyle name="2decimal 2 18 2" xfId="5475" xr:uid="{EB1FB7F2-822D-4129-9E86-0F4BB2E94AE2}"/>
    <cellStyle name="2decimal 2 19" xfId="2989" xr:uid="{E0EF5763-5B47-4793-B1C9-A633E810A15B}"/>
    <cellStyle name="2decimal 2 19 2" xfId="5476" xr:uid="{4E705327-A403-472E-9D4A-6D039F76D224}"/>
    <cellStyle name="2decimal 2 2" xfId="2990" xr:uid="{914010F2-9271-4FD8-83B9-AC9FDF1AB58E}"/>
    <cellStyle name="2decimal 2 2 2" xfId="5477" xr:uid="{90810AD0-A972-4B65-9B24-768A6D4EEAAD}"/>
    <cellStyle name="2decimal 2 20" xfId="2991" xr:uid="{47FFB7A3-5E38-45BD-8892-A48093599AB9}"/>
    <cellStyle name="2decimal 2 20 2" xfId="5478" xr:uid="{5E89665A-4632-4B51-843E-3B0AAB33D7B8}"/>
    <cellStyle name="2decimal 2 21" xfId="2992" xr:uid="{B2F33015-F952-474F-976F-00023B977073}"/>
    <cellStyle name="2decimal 2 22" xfId="5466" xr:uid="{B1C18724-A7F4-47DE-964F-AC74FD6E24F3}"/>
    <cellStyle name="2decimal 2 3" xfId="2993" xr:uid="{2E64935E-86EB-427C-BA16-8B83E2984754}"/>
    <cellStyle name="2decimal 2 3 2" xfId="5479" xr:uid="{33915E79-DEE1-4DF1-B399-E02EC5677C11}"/>
    <cellStyle name="2decimal 2 4" xfId="2994" xr:uid="{4E27052B-4642-40D0-A0AE-6AA740CC5681}"/>
    <cellStyle name="2decimal 2 4 2" xfId="5480" xr:uid="{486BA5D0-A267-4570-9B08-9ABF594BEAF9}"/>
    <cellStyle name="2decimal 2 5" xfId="2995" xr:uid="{5D020B7B-ABD8-4BAC-8DE5-6C58C840E817}"/>
    <cellStyle name="2decimal 2 5 2" xfId="5481" xr:uid="{F6FF17BA-A6A5-44CF-8E45-623E0DD2B8F3}"/>
    <cellStyle name="2decimal 2 6" xfId="2996" xr:uid="{4D1DD21A-7326-4A2B-95EE-2032A625B952}"/>
    <cellStyle name="2decimal 2 6 2" xfId="5482" xr:uid="{C9C114BB-202E-46B7-B3F1-AAFC3B6FB1F1}"/>
    <cellStyle name="2decimal 2 7" xfId="2997" xr:uid="{C02FF66B-3A56-4803-9B1C-A50EE035B9FC}"/>
    <cellStyle name="2decimal 2 7 2" xfId="5483" xr:uid="{C8B0DD48-018C-4A63-9D46-A76120C4F962}"/>
    <cellStyle name="2decimal 2 8" xfId="2998" xr:uid="{CE5089ED-8C74-468B-A077-A64E435C5755}"/>
    <cellStyle name="2decimal 2 8 2" xfId="5484" xr:uid="{57F4589E-C291-4858-A370-B7D1FCA1E10F}"/>
    <cellStyle name="2decimal 2 9" xfId="2999" xr:uid="{E2154528-57FD-4B00-A792-3CA6BF7E0F04}"/>
    <cellStyle name="2decimal 2 9 2" xfId="5485" xr:uid="{C5C42270-DC95-40AE-AEEE-3B44543FEBFF}"/>
    <cellStyle name="2decimal 2_09'10 Final 30.09.2010 updated 30.10.10" xfId="3000" xr:uid="{2E53BDDD-3947-4180-9204-7526116E28F8}"/>
    <cellStyle name="2decimal 20" xfId="3001" xr:uid="{94022680-9E99-4A18-9960-82602A6AADE9}"/>
    <cellStyle name="2decimal 20 2" xfId="5486" xr:uid="{EE64832D-25A6-4259-AB0B-798B8C7FC381}"/>
    <cellStyle name="2decimal 21" xfId="3002" xr:uid="{851A1DA1-2676-403C-BE39-8644E3073268}"/>
    <cellStyle name="2decimal 21 2" xfId="5487" xr:uid="{040FB20B-B582-4C33-91F2-C257468B72BF}"/>
    <cellStyle name="2decimal 22" xfId="3003" xr:uid="{A56D5DF8-D748-4951-A2EF-38385620D7F8}"/>
    <cellStyle name="2decimal 22 2" xfId="5488" xr:uid="{31E16CBC-2CE2-4639-A2BC-ED2627CC19FC}"/>
    <cellStyle name="2decimal 23" xfId="3004" xr:uid="{9258FA69-8AD5-416E-A0DA-313EECDCD83B}"/>
    <cellStyle name="2decimal 23 2" xfId="5489" xr:uid="{BB4BF63A-41E3-4234-8781-8704AD74F3DE}"/>
    <cellStyle name="2decimal 24" xfId="3005" xr:uid="{9F05877D-8C46-48AE-B4A2-B766B106491E}"/>
    <cellStyle name="2decimal 24 2" xfId="5490" xr:uid="{3927FF68-861E-4D36-B5EA-1FC28B7A3682}"/>
    <cellStyle name="2decimal 25" xfId="3006" xr:uid="{C861681B-7202-4CE0-BEAB-4B2BBFC3022E}"/>
    <cellStyle name="2decimal 26" xfId="3007" xr:uid="{1E0723AC-C8FC-4DDE-A143-9F70C078AC73}"/>
    <cellStyle name="2decimal 27" xfId="2957" xr:uid="{F84CB17C-6B9C-4E9D-A9D3-2160C0C067FA}"/>
    <cellStyle name="2decimal 27 2" xfId="5229" xr:uid="{256E4EFD-7A19-449A-A37D-5C058FD40C8F}"/>
    <cellStyle name="2decimal 28" xfId="5453" xr:uid="{A97CE655-7118-407B-ABBD-F6532B0B2B01}"/>
    <cellStyle name="2decimal 3" xfId="3008" xr:uid="{641E1C99-DCC4-421D-8129-0F42E932EDAB}"/>
    <cellStyle name="2decimal 3 2" xfId="5491" xr:uid="{82CB7A4A-007E-4642-9F4D-59D08002C7AA}"/>
    <cellStyle name="2decimal 4" xfId="3009" xr:uid="{B6B9DB56-1F46-4079-81DA-5BADEDA5ABB0}"/>
    <cellStyle name="2decimal 4 2" xfId="5492" xr:uid="{2B4C9EF9-0D43-4EC5-8D99-999AE9FD9721}"/>
    <cellStyle name="2decimal 5" xfId="3010" xr:uid="{43792E7B-A09E-42A7-812D-2012DDC4DCD0}"/>
    <cellStyle name="2decimal 5 2" xfId="5493" xr:uid="{0F6A9275-E4D6-42F7-ADFA-CAB30555D9F4}"/>
    <cellStyle name="2decimal 6" xfId="3011" xr:uid="{5FCB5BCB-AE25-4F49-B40C-8F5D384EB87F}"/>
    <cellStyle name="2decimal 6 2" xfId="5494" xr:uid="{E311FF03-0330-42B7-A397-10C1026C2E34}"/>
    <cellStyle name="2decimal 7" xfId="3012" xr:uid="{187B0FF4-E311-4013-8DC5-EE79A6530F17}"/>
    <cellStyle name="2decimal 7 2" xfId="5495" xr:uid="{7F5A1A13-6BEF-4018-BB9D-8EC6895D036F}"/>
    <cellStyle name="2decimal 8" xfId="3013" xr:uid="{EC83D8CE-5251-4A38-BA73-3EDA5852E1F1}"/>
    <cellStyle name="2decimal 8 2" xfId="5496" xr:uid="{C5B7B41C-5095-4029-AA83-B63364358176}"/>
    <cellStyle name="2decimal 9" xfId="3014" xr:uid="{7322BD59-5317-4305-8AC9-6A4D74AFC93A}"/>
    <cellStyle name="2decimal 9 2" xfId="5497" xr:uid="{23540A86-65FD-4AFC-8A76-63A1DBA59235}"/>
    <cellStyle name="40% - Accent1 10" xfId="1328" xr:uid="{7EC6981A-1CF4-4C03-B1B1-12F0495443A2}"/>
    <cellStyle name="40% - Accent1 10 2" xfId="3016" xr:uid="{B63F6551-5C16-4EC0-AD7B-9F3E6D5370E9}"/>
    <cellStyle name="40% - Accent1 10 2 2" xfId="30903" xr:uid="{786D3932-7CAD-4421-84EF-2E421F111EE4}"/>
    <cellStyle name="40% - Accent1 10 2 3" xfId="30365" xr:uid="{1F0CDB92-8C09-418E-9B4B-E3BF66492C10}"/>
    <cellStyle name="40% - Accent1 10 3" xfId="5499" xr:uid="{8243A25E-CB71-4A0E-8E51-84DDE3060D78}"/>
    <cellStyle name="40% - Accent1 10 3 2" xfId="30902" xr:uid="{B3E2D35E-81D3-4EE3-936D-5401EAAD5C73}"/>
    <cellStyle name="40% - Accent1 10 4" xfId="30364" xr:uid="{0DB58FC3-CD2B-4A7D-80BB-428BACE25FFC}"/>
    <cellStyle name="40% - Accent1 11" xfId="1329" xr:uid="{A651E264-B27F-44DF-ADC8-ACDA23CD0338}"/>
    <cellStyle name="40% - Accent1 11 2" xfId="3017" xr:uid="{CADE6227-A5D8-43C4-911A-F3AC28CE50ED}"/>
    <cellStyle name="40% - Accent1 11 3" xfId="30366" xr:uid="{FD2037C8-81C3-47AF-B38F-21EA8566F768}"/>
    <cellStyle name="40% - Accent1 12" xfId="1330" xr:uid="{BE9EA793-4781-410A-8021-307557622841}"/>
    <cellStyle name="40% - Accent1 12 2" xfId="3018" xr:uid="{376E00A0-57BA-42A9-82C0-19C42A02C97B}"/>
    <cellStyle name="40% - Accent1 12 3" xfId="30777" xr:uid="{32FA9310-1892-4DE9-8F85-0564B6716BC4}"/>
    <cellStyle name="40% - Accent1 13" xfId="1331" xr:uid="{589B7DCB-08C6-445A-A81C-823AFF943A96}"/>
    <cellStyle name="40% - Accent1 13 2" xfId="3019" xr:uid="{E76E4BEA-9EBD-474A-A174-F8B8CEE749DF}"/>
    <cellStyle name="40% - Accent1 14" xfId="1332" xr:uid="{16FF84E8-231D-4C6F-9FDD-A7CE16239D3E}"/>
    <cellStyle name="40% - Accent1 14 2" xfId="3020" xr:uid="{ACC81724-B693-4EA7-8FE3-44C02ECFA073}"/>
    <cellStyle name="40% - Accent1 15" xfId="1333" xr:uid="{F52857EB-75BF-4A3B-8A7D-762C2C8D2C2B}"/>
    <cellStyle name="40% - Accent1 15 2" xfId="3021" xr:uid="{3E9708D5-4B71-4CFB-BB3D-15328E0A0840}"/>
    <cellStyle name="40% - Accent1 16" xfId="1334" xr:uid="{59D343C2-8017-46B1-80EE-713911039DE5}"/>
    <cellStyle name="40% - Accent1 16 2" xfId="3022" xr:uid="{D0BE01E8-1DD4-44DF-AACD-5A46E2F645C3}"/>
    <cellStyle name="40% - Accent1 17" xfId="1335" xr:uid="{E51724BD-289F-43D4-9573-F43238AEB646}"/>
    <cellStyle name="40% - Accent1 17 2" xfId="3023" xr:uid="{7CF0921C-1CA1-42D7-AC90-FE8EE8925D1B}"/>
    <cellStyle name="40% - Accent1 18" xfId="1336" xr:uid="{7DD5348C-9AEB-4D29-BCEA-630262D973FA}"/>
    <cellStyle name="40% - Accent1 18 2" xfId="3024" xr:uid="{509156AA-38E6-4C7A-9813-C8FFCECC5403}"/>
    <cellStyle name="40% - Accent1 19" xfId="3025" xr:uid="{B70D4655-5469-48DD-A20C-4F8BB360716D}"/>
    <cellStyle name="40% - Accent1 2" xfId="1030" xr:uid="{F5089944-D7BD-4E7B-A079-2F3E73EB8DE3}"/>
    <cellStyle name="40% - Accent1 2 10" xfId="1338" xr:uid="{E53BD578-2D51-47C9-8F5B-12C666A8CE4E}"/>
    <cellStyle name="40% - Accent1 2 11" xfId="1339" xr:uid="{775E9752-6184-401B-8E0F-B62DD6DA6868}"/>
    <cellStyle name="40% - Accent1 2 12" xfId="3026" xr:uid="{68E7B392-C153-4E5E-8F27-709374D24317}"/>
    <cellStyle name="40% - Accent1 2 13" xfId="5148" xr:uid="{519A2A54-9821-4070-B7BF-63DD2FB54751}"/>
    <cellStyle name="40% - Accent1 2 13 2" xfId="5283" xr:uid="{62C27366-EB0E-44DF-9D09-D44616F1DF91}"/>
    <cellStyle name="40% - Accent1 2 14" xfId="5500" xr:uid="{FF6A36AF-FC97-4C9E-93AE-82235FBAC732}"/>
    <cellStyle name="40% - Accent1 2 15" xfId="29795" xr:uid="{4CEC9616-8E1A-45D9-9DC1-3EEDE048AF55}"/>
    <cellStyle name="40% - Accent1 2 16" xfId="1337" xr:uid="{BF9D842C-F3B4-4878-892C-2AE204AE4680}"/>
    <cellStyle name="40% - Accent1 2 17" xfId="30119" xr:uid="{51B883BC-C84A-4B8E-991B-3559B2024E13}"/>
    <cellStyle name="40% - Accent1 2 2" xfId="1340" xr:uid="{58275B7F-1B92-4B2B-92DC-879646BD2F24}"/>
    <cellStyle name="40% - Accent1 2 2 2" xfId="3027" xr:uid="{B78D9CF7-6E3F-40D3-BF1C-DB2A34592D15}"/>
    <cellStyle name="40% - Accent1 2 2 2 2" xfId="30794" xr:uid="{9813884F-9DD6-4839-B735-E50A8E7507E1}"/>
    <cellStyle name="40% - Accent1 2 2 3" xfId="5204" xr:uid="{ED549A35-D079-4A0E-850F-24C1F93DF78A}"/>
    <cellStyle name="40% - Accent1 2 2 3 2" xfId="5314" xr:uid="{8AFAB598-8586-4699-AA14-95D4621A5273}"/>
    <cellStyle name="40% - Accent1 2 2 4" xfId="5501" xr:uid="{E47D87AE-5796-4009-9D71-C9B9818B2D55}"/>
    <cellStyle name="40% - Accent1 2 2 5" xfId="30221" xr:uid="{C211195A-F2F4-485D-A1D9-6F3ACB5F847E}"/>
    <cellStyle name="40% - Accent1 2 3" xfId="1341" xr:uid="{95A4A3FC-5AD4-46DE-9268-589B40D7251F}"/>
    <cellStyle name="40% - Accent1 2 3 2" xfId="3028" xr:uid="{ED8CA073-7A34-4266-BDFE-09ECFCF3749B}"/>
    <cellStyle name="40% - Accent1 2 3 3" xfId="5502" xr:uid="{439C017F-822E-4401-A355-4BA243200A37}"/>
    <cellStyle name="40% - Accent1 2 3 4" xfId="30367" xr:uid="{E959E2E9-177F-4A10-8805-833BC76B85EB}"/>
    <cellStyle name="40% - Accent1 2 4" xfId="1342" xr:uid="{E12ECDE1-6983-435D-8243-FC76ACA8B737}"/>
    <cellStyle name="40% - Accent1 2 4 2" xfId="3030" xr:uid="{F8A565FD-E718-4107-9DB9-2A15A0048F22}"/>
    <cellStyle name="40% - Accent1 2 4 3" xfId="3029" xr:uid="{06211DE9-3C32-4F4E-AE2E-26A32E213C08}"/>
    <cellStyle name="40% - Accent1 2 4 4" xfId="5503" xr:uid="{BD2BEB95-A63D-428A-8720-FFE654177694}"/>
    <cellStyle name="40% - Accent1 2 4 5" xfId="30760" xr:uid="{A7FF1121-93B6-4360-A351-250A881BC853}"/>
    <cellStyle name="40% - Accent1 2 5" xfId="1343" xr:uid="{BC51C259-A4AB-4884-98D5-DE41F676C3AF}"/>
    <cellStyle name="40% - Accent1 2 5 2" xfId="3031" xr:uid="{FB640EDD-7172-4AEC-BE6B-DB06BAA5146D}"/>
    <cellStyle name="40% - Accent1 2 5 3" xfId="5504" xr:uid="{7DE71E66-24CD-4239-BE35-268E80C7C819}"/>
    <cellStyle name="40% - Accent1 2 6" xfId="1344" xr:uid="{B4F96B92-10CB-48C9-A9D0-92B98391F2ED}"/>
    <cellStyle name="40% - Accent1 2 6 2" xfId="3032" xr:uid="{C4B29F56-4745-4FF1-AA91-33519A1CA193}"/>
    <cellStyle name="40% - Accent1 2 6 3" xfId="5505" xr:uid="{8DFA091C-4A73-4949-96C3-2CA72E573ADC}"/>
    <cellStyle name="40% - Accent1 2 7" xfId="1345" xr:uid="{61CED8C5-9333-4019-90F0-C662B61ADB21}"/>
    <cellStyle name="40% - Accent1 2 7 2" xfId="3033" xr:uid="{4FE0472C-A652-4751-8EDC-7E55B165E1D6}"/>
    <cellStyle name="40% - Accent1 2 7 3" xfId="5506" xr:uid="{390EAB94-A231-425F-B32B-793F7A0DDF2D}"/>
    <cellStyle name="40% - Accent1 2 8" xfId="1346" xr:uid="{0F7897A2-93A0-446F-A2C9-275CCDCF3C5B}"/>
    <cellStyle name="40% - Accent1 2 9" xfId="1347" xr:uid="{06AE3776-1B37-46DF-BE00-7BF1F4D7A91B}"/>
    <cellStyle name="40% - Accent1 2_INL RECEIPTS JAN - OCT 2010" xfId="3034" xr:uid="{0B5D2B7A-7AC0-4C81-969A-7C7C0A639E7C}"/>
    <cellStyle name="40% - Accent1 20" xfId="3035" xr:uid="{A6C5D93E-F234-4529-8584-222BA515426E}"/>
    <cellStyle name="40% - Accent1 21" xfId="3036" xr:uid="{1C3BCEF5-A968-49AF-BC82-47E228983CE8}"/>
    <cellStyle name="40% - Accent1 22" xfId="3037" xr:uid="{118F8CF4-DA26-4507-A2F6-E0E189A0D0F6}"/>
    <cellStyle name="40% - Accent1 23" xfId="3038" xr:uid="{1BE3C821-6CD8-4712-825E-58376C305AB1}"/>
    <cellStyle name="40% - Accent1 24" xfId="3039" xr:uid="{8BEB3804-524F-4418-99D3-E5CD1FAD8D93}"/>
    <cellStyle name="40% - Accent1 25" xfId="3040" xr:uid="{EA35C6ED-F59C-4801-913F-4487783F1D65}"/>
    <cellStyle name="40% - Accent1 26" xfId="3041" xr:uid="{D2DE450D-64A4-4BCF-BF38-7335FBD128D2}"/>
    <cellStyle name="40% - Accent1 27" xfId="3015" xr:uid="{97636173-83AC-46B9-BFB1-679B919757D0}"/>
    <cellStyle name="40% - Accent1 28" xfId="5498" xr:uid="{EC829056-3A45-4EF3-AB99-BB2D66AF8575}"/>
    <cellStyle name="40% - Accent1 29" xfId="6442" xr:uid="{3A634FD4-3FB4-4E12-8B76-C3A31B0B793D}"/>
    <cellStyle name="40% - Accent1 3" xfId="927" xr:uid="{8ACA610F-95FF-4501-B4B7-84A9F6C1BA9E}"/>
    <cellStyle name="40% - Accent1 3 10" xfId="1349" xr:uid="{AB0A26A2-CC91-471E-98A4-09507D6E780E}"/>
    <cellStyle name="40% - Accent1 3 11" xfId="1350" xr:uid="{282CD0CF-9DE3-4B19-A54B-E9613AE17AB6}"/>
    <cellStyle name="40% - Accent1 3 12" xfId="3042" xr:uid="{18799393-4D2A-4D1B-9870-57A7DA2AA6EC}"/>
    <cellStyle name="40% - Accent1 3 13" xfId="5507" xr:uid="{7260530F-06A1-48C3-965B-99EB09DB65FF}"/>
    <cellStyle name="40% - Accent1 3 14" xfId="29840" xr:uid="{B16E58D4-AEFD-446D-ADCA-FA16F681D515}"/>
    <cellStyle name="40% - Accent1 3 15" xfId="1348" xr:uid="{6CA30CB8-51DF-4556-AB4E-F99B9FC00808}"/>
    <cellStyle name="40% - Accent1 3 2" xfId="1351" xr:uid="{C1241FCA-5F27-450C-B6A2-B02B3BCC2A3B}"/>
    <cellStyle name="40% - Accent1 3 2 2" xfId="3043" xr:uid="{96D6FEEC-FF17-4E79-937B-E8E114B23E54}"/>
    <cellStyle name="40% - Accent1 3 2 2 2" xfId="30905" xr:uid="{8340EDC0-FDE1-42E7-9117-8E87E389E6DA}"/>
    <cellStyle name="40% - Accent1 3 2 3" xfId="30368" xr:uid="{D47F7DC0-5622-4078-8288-3EF7ADEED579}"/>
    <cellStyle name="40% - Accent1 3 3" xfId="1352" xr:uid="{DE566A2A-EEC8-43E9-A5D1-25FF6335C331}"/>
    <cellStyle name="40% - Accent1 3 3 2" xfId="30904" xr:uid="{68DD32B4-5299-4509-AA0A-1CE732976691}"/>
    <cellStyle name="40% - Accent1 3 4" xfId="1353" xr:uid="{C51FD657-5FB9-4C57-99CD-FEA7E48C0090}"/>
    <cellStyle name="40% - Accent1 3 5" xfId="1354" xr:uid="{AC31F0A3-E538-46DE-8B93-CFB99BD2C4DB}"/>
    <cellStyle name="40% - Accent1 3 6" xfId="1355" xr:uid="{42D2C146-6F67-4DF1-A36C-59EBF58A1C3F}"/>
    <cellStyle name="40% - Accent1 3 7" xfId="1356" xr:uid="{55EA2D17-F691-4B27-98E0-D3BAAA3F6BB0}"/>
    <cellStyle name="40% - Accent1 3 8" xfId="1357" xr:uid="{DE5E39A5-9762-42BC-9F60-46F43B9AADC6}"/>
    <cellStyle name="40% - Accent1 3 9" xfId="1358" xr:uid="{F28EBCA3-BFE3-48C4-A728-EA660A069DC1}"/>
    <cellStyle name="40% - Accent1 30" xfId="6485" xr:uid="{33EC33A6-BC41-4F19-8877-9C620A3E2EF4}"/>
    <cellStyle name="40% - Accent1 31" xfId="1327" xr:uid="{7CD493B8-6732-4565-A1FD-0F57CA4DAB8A}"/>
    <cellStyle name="40% - Accent1 32" xfId="6529" xr:uid="{E5C9484E-70C4-4DDC-9953-E0D50FEFD730}"/>
    <cellStyle name="40% - Accent1 33" xfId="29748" xr:uid="{2AB82A93-C41F-4365-9CCC-C52E0DD4436C}"/>
    <cellStyle name="40% - Accent1 34" xfId="29870" xr:uid="{356A8A30-200B-4EC7-9C09-419347E0C07A}"/>
    <cellStyle name="40% - Accent1 35" xfId="29893" xr:uid="{CB1D5C5F-8B2D-4B92-9B85-EEA30741B050}"/>
    <cellStyle name="40% - Accent1 36" xfId="29912" xr:uid="{A91D2E66-683A-42F6-A94B-D23EAA0335AA}"/>
    <cellStyle name="40% - Accent1 37" xfId="29891" xr:uid="{6CF25D9C-3F13-4D81-BB95-042A8C6502BB}"/>
    <cellStyle name="40% - Accent1 38" xfId="29932" xr:uid="{8DA357A6-1B96-4F18-B645-3E4D2C988520}"/>
    <cellStyle name="40% - Accent1 39" xfId="29938" xr:uid="{700A7D91-0EE3-4BCB-A0B9-91EAB502BDAB}"/>
    <cellStyle name="40% - Accent1 4" xfId="988" xr:uid="{5D607F98-5647-4702-8188-F505B3DB057A}"/>
    <cellStyle name="40% - Accent1 4 2" xfId="3045" xr:uid="{8453AF4B-52B8-42C6-99F8-7894AF827A57}"/>
    <cellStyle name="40% - Accent1 4 2 2" xfId="30907" xr:uid="{68F79EB5-03C4-4DBD-94D8-26BDAC816C42}"/>
    <cellStyle name="40% - Accent1 4 2 3" xfId="30370" xr:uid="{FF696B25-3D68-4EE4-A91F-BF3671B3E384}"/>
    <cellStyle name="40% - Accent1 4 3" xfId="3044" xr:uid="{338EA54E-0132-4BFD-9062-F8352E5898A4}"/>
    <cellStyle name="40% - Accent1 4 3 2" xfId="30906" xr:uid="{B86F83F5-0342-4E7E-BEA3-9FF9CACA4C37}"/>
    <cellStyle name="40% - Accent1 4 4" xfId="5508" xr:uid="{A22007EF-8829-46FF-AFE6-B303CFC9D531}"/>
    <cellStyle name="40% - Accent1 4 5" xfId="1359" xr:uid="{DC60735B-3233-41A2-A117-F7A1D5AE4B08}"/>
    <cellStyle name="40% - Accent1 4 6" xfId="30369" xr:uid="{32795D62-689A-42A0-8ED6-352642375721}"/>
    <cellStyle name="40% - Accent1 40" xfId="29964" xr:uid="{63276AE8-882F-46E5-9EC8-22FA7ADCD145}"/>
    <cellStyle name="40% - Accent1 41" xfId="29970" xr:uid="{D88831E9-3135-46D7-A80B-63C132F1D10C}"/>
    <cellStyle name="40% - Accent1 42" xfId="29995" xr:uid="{2C37D948-FB31-454E-B737-74C0234A9B58}"/>
    <cellStyle name="40% - Accent1 43" xfId="29996" xr:uid="{763A4E36-EDCC-4F29-BD04-3A4236CB2D60}"/>
    <cellStyle name="40% - Accent1 44" xfId="29962" xr:uid="{4C0FD458-943B-4696-BAD1-5DACB34E4676}"/>
    <cellStyle name="40% - Accent1 45" xfId="30003" xr:uid="{CCA7D4AB-DF22-43C0-9D22-F37124DB24BF}"/>
    <cellStyle name="40% - Accent1 46" xfId="30023" xr:uid="{67FD0C5C-940A-4917-B228-A9A41C2024CE}"/>
    <cellStyle name="40% - Accent1 47" xfId="30102" xr:uid="{0A289168-25A5-462E-9D9A-50B6C929D5E1}"/>
    <cellStyle name="40% - Accent1 48" xfId="1001" xr:uid="{7A153132-474C-4B15-9D45-A695366E7901}"/>
    <cellStyle name="40% - Accent1 5" xfId="1360" xr:uid="{33E3CE5C-BD2A-46BE-910A-8A849C0C14FA}"/>
    <cellStyle name="40% - Accent1 5 2" xfId="3047" xr:uid="{50F1FEBB-9CEF-46E5-AB43-0539879F9EF1}"/>
    <cellStyle name="40% - Accent1 5 2 2" xfId="30909" xr:uid="{D6B3D546-9EA2-4081-96C9-EBE6818ABC80}"/>
    <cellStyle name="40% - Accent1 5 2 3" xfId="30372" xr:uid="{4A7765DD-EEBA-4EEF-81F6-5FA0C22E070D}"/>
    <cellStyle name="40% - Accent1 5 3" xfId="3046" xr:uid="{54E5BC5A-A30E-4E99-8122-03F59BF2613C}"/>
    <cellStyle name="40% - Accent1 5 3 2" xfId="30908" xr:uid="{238451B8-0D18-4926-B9D3-FEA339AEE198}"/>
    <cellStyle name="40% - Accent1 5 4" xfId="5509" xr:uid="{4C8E3BFD-809D-48B8-A731-6A93E913D478}"/>
    <cellStyle name="40% - Accent1 5 5" xfId="30371" xr:uid="{9AE2D268-0F47-42C9-BA79-CEFD74C72FE1}"/>
    <cellStyle name="40% - Accent1 6" xfId="1361" xr:uid="{BFBB524A-342C-4166-8E8C-31B94E68DCED}"/>
    <cellStyle name="40% - Accent1 6 2" xfId="3049" xr:uid="{48FB6009-28F4-4EE5-A663-3B2F0AD31387}"/>
    <cellStyle name="40% - Accent1 6 2 2" xfId="30911" xr:uid="{D706D9AC-F0CD-4B69-8547-84F901C948B6}"/>
    <cellStyle name="40% - Accent1 6 2 3" xfId="30374" xr:uid="{E034D3BC-5C51-49BB-8340-A26DAED39BC7}"/>
    <cellStyle name="40% - Accent1 6 3" xfId="3050" xr:uid="{41CB89E7-0071-4BDB-9101-CB6FEDAFA464}"/>
    <cellStyle name="40% - Accent1 6 3 2" xfId="30910" xr:uid="{36122D78-749D-4DF4-B084-47ABBE924B4A}"/>
    <cellStyle name="40% - Accent1 6 4" xfId="3048" xr:uid="{902CE3E1-3D70-452D-BA9B-8FEAC5D67822}"/>
    <cellStyle name="40% - Accent1 6 5" xfId="5510" xr:uid="{E95A58A5-D9D2-4DA5-865B-C67554AFAFAE}"/>
    <cellStyle name="40% - Accent1 6 6" xfId="30373" xr:uid="{F5359F2F-4072-46BC-83D0-1A6FDB10D5EA}"/>
    <cellStyle name="40% - Accent1 7" xfId="1362" xr:uid="{42B4D3BA-50E7-4A68-8349-EFD98A7586F2}"/>
    <cellStyle name="40% - Accent1 7 2" xfId="3052" xr:uid="{BBA0E499-4162-442B-AD6C-D570A8186AC1}"/>
    <cellStyle name="40% - Accent1 7 2 2" xfId="30913" xr:uid="{F84F868B-7CAE-45F2-84FA-0A64AD79CDE8}"/>
    <cellStyle name="40% - Accent1 7 2 3" xfId="30376" xr:uid="{D1E18522-37C6-4139-8054-B6DECA5153B3}"/>
    <cellStyle name="40% - Accent1 7 3" xfId="3051" xr:uid="{EAA8B33F-DB15-4595-830A-6EF4CB913465}"/>
    <cellStyle name="40% - Accent1 7 3 2" xfId="30912" xr:uid="{B84C26E7-4E8C-4EA3-BFD0-E790F1495488}"/>
    <cellStyle name="40% - Accent1 7 4" xfId="5511" xr:uid="{6DBE7548-8843-4E77-ADBF-980D3866A272}"/>
    <cellStyle name="40% - Accent1 7 5" xfId="30375" xr:uid="{CCADF65E-E900-4E66-807E-F246BFA4EC95}"/>
    <cellStyle name="40% - Accent1 8" xfId="1363" xr:uid="{1EC9F37A-0A76-4E0B-ADBE-4E328E922CCC}"/>
    <cellStyle name="40% - Accent1 8 2" xfId="3053" xr:uid="{FAAF8ECB-24E3-4716-B07F-5AFE3B5987A0}"/>
    <cellStyle name="40% - Accent1 8 2 2" xfId="30915" xr:uid="{DD2D3672-41B1-4254-9905-E8D2CD5C4B6A}"/>
    <cellStyle name="40% - Accent1 8 2 3" xfId="30378" xr:uid="{5C93A841-0775-403B-BC7A-3C7A93B11CA9}"/>
    <cellStyle name="40% - Accent1 8 3" xfId="5512" xr:uid="{2FAE0D7E-3C92-40AD-9433-74A4AFC2A93D}"/>
    <cellStyle name="40% - Accent1 8 3 2" xfId="30914" xr:uid="{35AB331D-9163-4C9D-8DF7-09DD999BE8B5}"/>
    <cellStyle name="40% - Accent1 8 4" xfId="30377" xr:uid="{121E7B75-C2B8-478E-9413-F54196C2F2C4}"/>
    <cellStyle name="40% - Accent1 9" xfId="1364" xr:uid="{F8993E7F-016F-4A17-8342-BDF43D37CF8C}"/>
    <cellStyle name="40% - Accent1 9 2" xfId="3054" xr:uid="{F2A75381-38FA-41F4-A41C-2BAB897F9DA1}"/>
    <cellStyle name="40% - Accent1 9 2 2" xfId="30917" xr:uid="{AC47578F-46EB-438B-8EF9-0E581177A40E}"/>
    <cellStyle name="40% - Accent1 9 2 3" xfId="30380" xr:uid="{DAD7F1B9-3378-41EE-89BD-4191875C840B}"/>
    <cellStyle name="40% - Accent1 9 3" xfId="5513" xr:uid="{8F30A8C4-0DA0-4759-8F1B-133E4E2EA6E2}"/>
    <cellStyle name="40% - Accent1 9 3 2" xfId="30916" xr:uid="{46D4FC1B-0E43-4A01-8A9D-555F80F48F60}"/>
    <cellStyle name="40% - Accent1 9 4" xfId="30379" xr:uid="{4747FE63-104D-4E65-B466-7AA0669D1CB3}"/>
    <cellStyle name="40% - Accent2 10" xfId="1366" xr:uid="{9D0878D2-CD21-4D7A-9B42-02174E945AD4}"/>
    <cellStyle name="40% - Accent2 10 2" xfId="3055" xr:uid="{5706273D-9624-4744-80C3-04629FC0DFAF}"/>
    <cellStyle name="40% - Accent2 10 2 2" xfId="30919" xr:uid="{15676AE6-CFB8-42CD-8ACA-B4D2113B695B}"/>
    <cellStyle name="40% - Accent2 10 2 3" xfId="30382" xr:uid="{95CB627D-6D54-4E62-90DE-E7158648B0F0}"/>
    <cellStyle name="40% - Accent2 10 3" xfId="5515" xr:uid="{C6219605-D774-4809-990F-32FDD6FAA76E}"/>
    <cellStyle name="40% - Accent2 10 3 2" xfId="30918" xr:uid="{6FA824EB-714A-47CF-886C-1A59621B9E5F}"/>
    <cellStyle name="40% - Accent2 10 4" xfId="30381" xr:uid="{A562F577-3349-4099-8242-1AF5C0A1DF35}"/>
    <cellStyle name="40% - Accent2 11" xfId="1367" xr:uid="{158F1139-34F1-4643-A216-70B8B8A31A52}"/>
    <cellStyle name="40% - Accent2 11 2" xfId="3056" xr:uid="{207A9800-FDDF-4EA4-9EDC-D0C4423227EF}"/>
    <cellStyle name="40% - Accent2 11 3" xfId="30383" xr:uid="{0DEB012B-3C02-496A-B314-F9FF153850F8}"/>
    <cellStyle name="40% - Accent2 12" xfId="1368" xr:uid="{E6C133FD-2639-4CDD-8A4E-3C6427189D0E}"/>
    <cellStyle name="40% - Accent2 12 2" xfId="3057" xr:uid="{045C53B3-886A-4D6D-87B3-DD44D968057D}"/>
    <cellStyle name="40% - Accent2 12 3" xfId="30779" xr:uid="{9086EF2C-D45F-4A27-8F7C-2432A44926A9}"/>
    <cellStyle name="40% - Accent2 13" xfId="1369" xr:uid="{C1D460E8-019E-4039-9F21-A9BD36BD227C}"/>
    <cellStyle name="40% - Accent2 13 2" xfId="3058" xr:uid="{0739834A-6598-4932-A8EF-EE24648D2051}"/>
    <cellStyle name="40% - Accent2 14" xfId="1370" xr:uid="{365CFD49-A01B-48AE-AA6C-B0A85CCBF4B0}"/>
    <cellStyle name="40% - Accent2 14 2" xfId="3059" xr:uid="{4E599E8A-373C-4DAE-A15A-8B01E699E622}"/>
    <cellStyle name="40% - Accent2 15" xfId="1371" xr:uid="{70B9029F-2E1F-4E14-A617-97A973E4E08A}"/>
    <cellStyle name="40% - Accent2 15 2" xfId="3060" xr:uid="{B0CA833C-E428-4612-8AA0-2124E2891FAA}"/>
    <cellStyle name="40% - Accent2 16" xfId="1372" xr:uid="{217CA89F-6FAE-4A12-AA92-3370D3E5D70D}"/>
    <cellStyle name="40% - Accent2 16 2" xfId="3061" xr:uid="{041FC438-1E81-406E-B144-2DC65AF0033E}"/>
    <cellStyle name="40% - Accent2 17" xfId="1373" xr:uid="{3177CD16-473B-4C71-8F38-27B2799C52A4}"/>
    <cellStyle name="40% - Accent2 17 2" xfId="3062" xr:uid="{2FDFFB01-13FB-4A08-93AE-F0A39A0CCA5B}"/>
    <cellStyle name="40% - Accent2 18" xfId="1374" xr:uid="{C8B3A313-0315-4998-A0FF-D4D7B89E8FFE}"/>
    <cellStyle name="40% - Accent2 18 2" xfId="3063" xr:uid="{0445AB6D-07FD-42CA-ABA7-0CF0BB174F9D}"/>
    <cellStyle name="40% - Accent2 19" xfId="3064" xr:uid="{F3D17B90-0097-4A36-AF4E-8880695BABBD}"/>
    <cellStyle name="40% - Accent2 2" xfId="822" xr:uid="{3C9F7795-558C-40C6-870D-74222473813A}"/>
    <cellStyle name="40% - Accent2 2 10" xfId="1376" xr:uid="{3A6C13AA-4525-40C3-82DA-929AA22ED23E}"/>
    <cellStyle name="40% - Accent2 2 11" xfId="1377" xr:uid="{7D02346E-F0DB-47A0-99AA-574FE45CC7C6}"/>
    <cellStyle name="40% - Accent2 2 12" xfId="5149" xr:uid="{414EC82D-B5AC-482A-8932-DF10D5AC1A91}"/>
    <cellStyle name="40% - Accent2 2 12 2" xfId="5284" xr:uid="{234E2049-D2E7-4FA4-B332-2FA0899089F6}"/>
    <cellStyle name="40% - Accent2 2 13" xfId="5516" xr:uid="{03E3EFA1-3582-4BA7-A164-C3710B234714}"/>
    <cellStyle name="40% - Accent2 2 14" xfId="29805" xr:uid="{5FE017E3-DD9C-43ED-9E2B-4B56D092F94D}"/>
    <cellStyle name="40% - Accent2 2 15" xfId="1375" xr:uid="{C076947C-456A-4F79-99A3-B1E6992E1E8C}"/>
    <cellStyle name="40% - Accent2 2 16" xfId="30120" xr:uid="{44BCB3A0-C63D-4910-AD7B-DED7C5ADD152}"/>
    <cellStyle name="40% - Accent2 2 2" xfId="1378" xr:uid="{05E58E13-B247-41AB-BCCC-C656388D5CF6}"/>
    <cellStyle name="40% - Accent2 2 2 2" xfId="5205" xr:uid="{7BDD586B-0D9F-4B80-AF7A-BA0D3593B469}"/>
    <cellStyle name="40% - Accent2 2 2 2 2" xfId="5315" xr:uid="{D5EBF32F-C599-4BC7-97EC-9CE9C41F3643}"/>
    <cellStyle name="40% - Accent2 2 2 2 3" xfId="30795" xr:uid="{02B82976-3690-41D5-A700-33E81547E00E}"/>
    <cellStyle name="40% - Accent2 2 2 3" xfId="5517" xr:uid="{85C05B24-3466-4FDB-A886-694F022AC1A9}"/>
    <cellStyle name="40% - Accent2 2 2 4" xfId="30222" xr:uid="{9E3B82D2-F162-46A9-A568-DB2E9F90D018}"/>
    <cellStyle name="40% - Accent2 2 3" xfId="1379" xr:uid="{F7DB5B47-A99C-4C4A-80E0-CC0E3BE8DC81}"/>
    <cellStyle name="40% - Accent2 2 3 2" xfId="5518" xr:uid="{DA1E519B-5D0E-49A5-AC27-B6E0FD64B110}"/>
    <cellStyle name="40% - Accent2 2 3 3" xfId="30384" xr:uid="{8C74A92B-4D5E-4178-892C-B43778428679}"/>
    <cellStyle name="40% - Accent2 2 4" xfId="1380" xr:uid="{29C0FB2D-DE9A-4B76-872F-E10D55F46554}"/>
    <cellStyle name="40% - Accent2 2 4 2" xfId="3069" xr:uid="{8EC176F2-725A-42C4-A13F-562BAB1462E9}"/>
    <cellStyle name="40% - Accent2 2 4 3" xfId="3068" xr:uid="{5DC4AD73-821F-4413-98A1-0EB473F8D07A}"/>
    <cellStyle name="40% - Accent2 2 4 4" xfId="5519" xr:uid="{9098E8A7-825E-4804-B855-DDEBE6BAE623}"/>
    <cellStyle name="40% - Accent2 2 4 5" xfId="30761" xr:uid="{AB388BB3-8804-47B5-B996-0817A56D52AC}"/>
    <cellStyle name="40% - Accent2 2 5" xfId="1381" xr:uid="{3E3EEB80-3023-4C64-A1AB-82A9B05E6B5B}"/>
    <cellStyle name="40% - Accent2 2 5 2" xfId="5520" xr:uid="{98EBC9B5-1FFE-427A-8B04-14BB55C3CD66}"/>
    <cellStyle name="40% - Accent2 2 6" xfId="1382" xr:uid="{55BAC0BE-E51E-4FAD-9472-4E3C70927E7F}"/>
    <cellStyle name="40% - Accent2 2 6 2" xfId="5521" xr:uid="{2524283E-3721-4663-A685-E5FC365E31F8}"/>
    <cellStyle name="40% - Accent2 2 7" xfId="1383" xr:uid="{22F2E09C-91C5-437A-8F81-C81B22CD244B}"/>
    <cellStyle name="40% - Accent2 2 7 2" xfId="5522" xr:uid="{26E48989-438C-4714-9242-E29D2E2A6A0F}"/>
    <cellStyle name="40% - Accent2 2 8" xfId="1384" xr:uid="{1747E54F-BBC7-457B-B18B-26DB8BEEC648}"/>
    <cellStyle name="40% - Accent2 2 9" xfId="1385" xr:uid="{ED89E9A2-280A-41ED-9848-5D373EB9CFD4}"/>
    <cellStyle name="40% - Accent2 2_INL RECEIPTS JAN - OCT 2010" xfId="3073" xr:uid="{1650BE5C-E8CD-4E06-9B5C-6C7C43273A63}"/>
    <cellStyle name="40% - Accent2 20" xfId="3074" xr:uid="{13FA5B3D-A161-4DD3-8E07-D8B8B704895B}"/>
    <cellStyle name="40% - Accent2 21" xfId="3075" xr:uid="{BF764D64-AB23-4017-B21D-4E57218ADD7F}"/>
    <cellStyle name="40% - Accent2 22" xfId="3076" xr:uid="{8C1BAD84-C2DF-4E00-8698-0059A9C46FA5}"/>
    <cellStyle name="40% - Accent2 23" xfId="3077" xr:uid="{2C253D7F-5CB3-4827-BEC6-BF015660D1E8}"/>
    <cellStyle name="40% - Accent2 24" xfId="3078" xr:uid="{7B508998-9CDD-4DB4-A7F3-BF7AEB9E1BA5}"/>
    <cellStyle name="40% - Accent2 25" xfId="3079" xr:uid="{94102AFE-7FE8-4C76-915F-3C9C92C1B160}"/>
    <cellStyle name="40% - Accent2 26" xfId="3080" xr:uid="{294E3124-4B5D-4D2C-8F0D-62D462DED02E}"/>
    <cellStyle name="40% - Accent2 27" xfId="5514" xr:uid="{5CF21810-5F70-47D3-9089-4D581F04CB9E}"/>
    <cellStyle name="40% - Accent2 28" xfId="6446" xr:uid="{C5B4EC03-89AF-490E-BA54-C7EF1A3187DC}"/>
    <cellStyle name="40% - Accent2 29" xfId="6489" xr:uid="{3ACAA499-F69D-478B-8ADC-2214FDBFD653}"/>
    <cellStyle name="40% - Accent2 3" xfId="1049" xr:uid="{21F1228E-7EBB-43A7-9B73-F2B3E8BEBE05}"/>
    <cellStyle name="40% - Accent2 3 10" xfId="1387" xr:uid="{30E22F97-DE9F-4876-8445-51356D03F7DF}"/>
    <cellStyle name="40% - Accent2 3 11" xfId="1388" xr:uid="{11CE5632-A32A-48AE-BB4E-40DA0933F4CD}"/>
    <cellStyle name="40% - Accent2 3 12" xfId="3081" xr:uid="{1EEBA5C2-739B-4A7E-A742-C9DC7C8CFBCA}"/>
    <cellStyle name="40% - Accent2 3 13" xfId="5523" xr:uid="{4EC4E29C-29F0-448A-A141-CE7D7F37828E}"/>
    <cellStyle name="40% - Accent2 3 14" xfId="29844" xr:uid="{60CAFCF2-A566-4251-9CA2-D15EABDBEB5C}"/>
    <cellStyle name="40% - Accent2 3 15" xfId="1386" xr:uid="{7A91F06B-FE69-4F8E-A4DE-A28F62082D1E}"/>
    <cellStyle name="40% - Accent2 3 2" xfId="1389" xr:uid="{4E03F028-AAD3-4500-B83D-8D6280CAF9BE}"/>
    <cellStyle name="40% - Accent2 3 2 2" xfId="30921" xr:uid="{DFD0DEB4-7914-47F9-9745-DF128F2B1262}"/>
    <cellStyle name="40% - Accent2 3 2 3" xfId="30385" xr:uid="{EEFC4BDF-B84C-42E6-907A-03A542950334}"/>
    <cellStyle name="40% - Accent2 3 3" xfId="1390" xr:uid="{EE27A84C-6170-47ED-8A95-30D8BE6BAB19}"/>
    <cellStyle name="40% - Accent2 3 3 2" xfId="30920" xr:uid="{ADD0F5B4-A478-48B0-A4DE-5718A310A2CC}"/>
    <cellStyle name="40% - Accent2 3 4" xfId="1391" xr:uid="{DEBFF2F4-D781-4BD9-90F6-0BE4AC81B788}"/>
    <cellStyle name="40% - Accent2 3 5" xfId="1392" xr:uid="{22D76971-C469-4C6F-AC2C-5D418C75FFE0}"/>
    <cellStyle name="40% - Accent2 3 6" xfId="1393" xr:uid="{64E10DE4-239F-4B7F-ADFC-60F90864B829}"/>
    <cellStyle name="40% - Accent2 3 7" xfId="1394" xr:uid="{A99C20A7-6C05-4C98-A3D8-29F19A3D2866}"/>
    <cellStyle name="40% - Accent2 3 8" xfId="1395" xr:uid="{6D83E74E-C467-45C5-B981-D56B81679D26}"/>
    <cellStyle name="40% - Accent2 3 9" xfId="1396" xr:uid="{615FBD86-A02E-465E-867A-9492D963682F}"/>
    <cellStyle name="40% - Accent2 30" xfId="1365" xr:uid="{913AEB8A-0D78-4B65-8397-1B6A80A80773}"/>
    <cellStyle name="40% - Accent2 31" xfId="6533" xr:uid="{9FFFB356-EB5E-49F3-9910-22FDCC1CD77D}"/>
    <cellStyle name="40% - Accent2 32" xfId="29752" xr:uid="{541E7AF4-D4D3-4557-BB27-6E2D31E514D4}"/>
    <cellStyle name="40% - Accent2 33" xfId="29872" xr:uid="{B6981AEF-CF18-4D46-AD2D-E0FE6E097549}"/>
    <cellStyle name="40% - Accent2 34" xfId="29896" xr:uid="{42769D75-33D5-40FB-B4D4-F6B5559B2DFA}"/>
    <cellStyle name="40% - Accent2 35" xfId="29915" xr:uid="{02AC4DF3-A509-4B6B-9400-FED946F8CE88}"/>
    <cellStyle name="40% - Accent2 36" xfId="29919" xr:uid="{DB8D616B-CD35-4002-B998-A8CCA796BF9B}"/>
    <cellStyle name="40% - Accent2 37" xfId="29939" xr:uid="{1B08C2B3-5031-4A5D-B9A0-29FE35049347}"/>
    <cellStyle name="40% - Accent2 38" xfId="29942" xr:uid="{8B72FDB9-A7DC-4E4B-8AE4-19F799DD4372}"/>
    <cellStyle name="40% - Accent2 39" xfId="29968" xr:uid="{2F028459-BDD8-41D3-9112-FA1644590821}"/>
    <cellStyle name="40% - Accent2 4" xfId="832" xr:uid="{3CA33D6A-C714-4C41-BDAB-81F861402A63}"/>
    <cellStyle name="40% - Accent2 4 2" xfId="3084" xr:uid="{56F1DF3D-AB83-48C7-871B-18E3F28FA970}"/>
    <cellStyle name="40% - Accent2 4 2 2" xfId="30923" xr:uid="{EB007FB4-DB27-4F47-98FB-2AF0CE37D6EF}"/>
    <cellStyle name="40% - Accent2 4 2 3" xfId="30387" xr:uid="{5E424DB5-E570-419D-BFB8-AA27737BDE5C}"/>
    <cellStyle name="40% - Accent2 4 3" xfId="3083" xr:uid="{CFB8C9CD-39C6-49A8-B755-0081D3EF8AFE}"/>
    <cellStyle name="40% - Accent2 4 3 2" xfId="30922" xr:uid="{004E28F0-1BD0-45F5-9862-1D1A39D740CA}"/>
    <cellStyle name="40% - Accent2 4 4" xfId="5524" xr:uid="{0A0B407C-9B83-40F7-8125-BCB76CEB43FD}"/>
    <cellStyle name="40% - Accent2 4 5" xfId="1397" xr:uid="{08E4A75B-697D-4831-A1BF-65E91FE9C1F4}"/>
    <cellStyle name="40% - Accent2 4 6" xfId="30386" xr:uid="{4CA81B11-E065-441B-84C5-0F648DE6E44C}"/>
    <cellStyle name="40% - Accent2 40" xfId="29980" xr:uid="{AF25D3FC-C450-47C9-A5EB-85170BEC7FF7}"/>
    <cellStyle name="40% - Accent2 41" xfId="29976" xr:uid="{A9CE867D-F4F0-45CB-AEE8-1E57C2F2B4D4}"/>
    <cellStyle name="40% - Accent2 42" xfId="30007" xr:uid="{4153FEAB-01E5-4D48-A18F-70DD7F6614AF}"/>
    <cellStyle name="40% - Accent2 43" xfId="30015" xr:uid="{89105395-FB99-4654-826D-455442DD545F}"/>
    <cellStyle name="40% - Accent2 44" xfId="30030" xr:uid="{8C886915-FC11-40D3-AEE6-779B3360987F}"/>
    <cellStyle name="40% - Accent2 45" xfId="30039" xr:uid="{9EEA086B-2526-4C26-A4DD-E2B86E910E8D}"/>
    <cellStyle name="40% - Accent2 46" xfId="30104" xr:uid="{9930BAC7-70A1-48B0-B1E9-BEDCD4DE9B4F}"/>
    <cellStyle name="40% - Accent2 47" xfId="891" xr:uid="{B0EC50D9-941B-491E-9BE2-42075B56F774}"/>
    <cellStyle name="40% - Accent2 5" xfId="1398" xr:uid="{298C1C6D-1333-4F1A-A38D-F9C7591C3013}"/>
    <cellStyle name="40% - Accent2 5 2" xfId="3086" xr:uid="{1C2EA720-F09F-4558-B292-F28D69C136F6}"/>
    <cellStyle name="40% - Accent2 5 2 2" xfId="30925" xr:uid="{53A51515-D193-474B-956D-5B1A0FC328C9}"/>
    <cellStyle name="40% - Accent2 5 2 3" xfId="30389" xr:uid="{DBD83C54-AEB7-41DC-9637-A3A70D8261C7}"/>
    <cellStyle name="40% - Accent2 5 3" xfId="3085" xr:uid="{294E57D3-4E66-454F-94AA-FA5F32E44B77}"/>
    <cellStyle name="40% - Accent2 5 3 2" xfId="30924" xr:uid="{B91F64D3-CA41-4958-936B-747B766BEC8B}"/>
    <cellStyle name="40% - Accent2 5 4" xfId="5525" xr:uid="{BC31CDF0-87A4-4446-9AB7-BA5301433D5B}"/>
    <cellStyle name="40% - Accent2 5 5" xfId="30388" xr:uid="{7B1DCF3E-628A-4B4C-8D54-DDBDBD94F50A}"/>
    <cellStyle name="40% - Accent2 6" xfId="1399" xr:uid="{84EC39CE-263E-499F-A4FA-408814E9EE67}"/>
    <cellStyle name="40% - Accent2 6 2" xfId="3088" xr:uid="{FE9B88FB-00E4-46DB-A965-1787BE480395}"/>
    <cellStyle name="40% - Accent2 6 2 2" xfId="30927" xr:uid="{2B19B831-4CC5-4493-A7C4-506451804757}"/>
    <cellStyle name="40% - Accent2 6 2 3" xfId="30391" xr:uid="{939B450C-5FC5-40D7-915B-EB57754971ED}"/>
    <cellStyle name="40% - Accent2 6 3" xfId="3089" xr:uid="{074A41F6-80E0-4F89-B6AF-3D59E5FD8459}"/>
    <cellStyle name="40% - Accent2 6 3 2" xfId="30926" xr:uid="{38718D7C-E852-48AD-9E42-3EBF88C70A22}"/>
    <cellStyle name="40% - Accent2 6 4" xfId="3087" xr:uid="{936B6692-F6E7-458F-A422-1194A194BBEC}"/>
    <cellStyle name="40% - Accent2 6 5" xfId="5526" xr:uid="{50200D5E-C5BB-43FC-9002-17DC9F1E20EB}"/>
    <cellStyle name="40% - Accent2 6 6" xfId="30390" xr:uid="{755F1AFD-2608-485C-83E7-C6755E71D57A}"/>
    <cellStyle name="40% - Accent2 7" xfId="1400" xr:uid="{A016C750-FFDA-43C8-8518-616A8CA58A76}"/>
    <cellStyle name="40% - Accent2 7 2" xfId="3091" xr:uid="{AC7C5C24-A177-4DE3-84AC-55CF185A86C3}"/>
    <cellStyle name="40% - Accent2 7 2 2" xfId="30929" xr:uid="{2BEC4FD2-8638-4FA1-8290-9FCAC7A0338D}"/>
    <cellStyle name="40% - Accent2 7 2 3" xfId="30393" xr:uid="{42D9D5A9-58B2-4A19-BA74-203A2A29D7DA}"/>
    <cellStyle name="40% - Accent2 7 3" xfId="3090" xr:uid="{BA5DCCE0-9A2E-47F7-A90D-9BC6F2CE77CB}"/>
    <cellStyle name="40% - Accent2 7 3 2" xfId="30928" xr:uid="{A637A09B-8E7D-4730-BA88-FEE22B6446AF}"/>
    <cellStyle name="40% - Accent2 7 4" xfId="5527" xr:uid="{05D287E3-3B61-4D21-AC60-2B64A9666805}"/>
    <cellStyle name="40% - Accent2 7 5" xfId="30392" xr:uid="{15EC1CB7-164E-4E4C-95BE-6AD0C5B68167}"/>
    <cellStyle name="40% - Accent2 8" xfId="1401" xr:uid="{3A7F6B89-C803-4370-84CF-F0E185A662F5}"/>
    <cellStyle name="40% - Accent2 8 2" xfId="3092" xr:uid="{1AA60689-109F-42F4-B78F-C5AA68710F65}"/>
    <cellStyle name="40% - Accent2 8 2 2" xfId="30931" xr:uid="{AAD78EA5-920F-4CCC-9BFF-D0B7967F72EC}"/>
    <cellStyle name="40% - Accent2 8 2 3" xfId="30395" xr:uid="{0C02A074-FF27-4F67-BAE2-008F14CA19CF}"/>
    <cellStyle name="40% - Accent2 8 3" xfId="5528" xr:uid="{655F234B-1C9E-4CEF-9DE0-6DA281045CEE}"/>
    <cellStyle name="40% - Accent2 8 3 2" xfId="30930" xr:uid="{15342EC1-655E-4EDD-AB4F-C8C2853204F1}"/>
    <cellStyle name="40% - Accent2 8 4" xfId="30394" xr:uid="{48819466-ECE4-4D43-A179-A2288844F257}"/>
    <cellStyle name="40% - Accent2 9" xfId="1402" xr:uid="{D99B4C7B-846C-477B-B9F8-8573E64A78CE}"/>
    <cellStyle name="40% - Accent2 9 2" xfId="3093" xr:uid="{026D7A5B-EED7-4431-9B25-8677DD1F6B1E}"/>
    <cellStyle name="40% - Accent2 9 2 2" xfId="30933" xr:uid="{9099FF8A-F120-4B5D-B631-FED3EC6A27CA}"/>
    <cellStyle name="40% - Accent2 9 2 3" xfId="30397" xr:uid="{741D32FD-A473-4480-9D0B-B6780438872C}"/>
    <cellStyle name="40% - Accent2 9 3" xfId="5529" xr:uid="{0B76E821-5DAA-4ACD-A8EC-E66953CD2E6D}"/>
    <cellStyle name="40% - Accent2 9 3 2" xfId="30932" xr:uid="{C8D6843E-5A32-49E4-84CA-7894760B855A}"/>
    <cellStyle name="40% - Accent2 9 4" xfId="30396" xr:uid="{CB723FDA-AEA4-42AE-BE25-78352774B5EC}"/>
    <cellStyle name="40% - Accent3 10" xfId="1404" xr:uid="{D58008BA-1707-4D43-B9A2-6EA1EF7900EA}"/>
    <cellStyle name="40% - Accent3 10 2" xfId="3095" xr:uid="{193EF604-5DE6-4792-8B4A-9F6A89435D9A}"/>
    <cellStyle name="40% - Accent3 10 2 2" xfId="30935" xr:uid="{DBF2C3B3-569A-449C-A926-360B79E6A563}"/>
    <cellStyle name="40% - Accent3 10 2 3" xfId="30399" xr:uid="{99FCA1ED-07E2-4537-8DD0-84E74FFAF384}"/>
    <cellStyle name="40% - Accent3 10 3" xfId="5531" xr:uid="{DAB7420A-52D7-478D-B087-C03551F2E168}"/>
    <cellStyle name="40% - Accent3 10 3 2" xfId="30934" xr:uid="{880CD0B2-5A22-4DE1-9788-8255FF335564}"/>
    <cellStyle name="40% - Accent3 10 4" xfId="30398" xr:uid="{DE4ADE7C-4DF7-4A8B-B6BE-A0053AFB1643}"/>
    <cellStyle name="40% - Accent3 11" xfId="1405" xr:uid="{0094EE9B-8DBA-4366-811D-E5B5261C214E}"/>
    <cellStyle name="40% - Accent3 11 2" xfId="3096" xr:uid="{4B3FC118-96A3-478E-89CC-A9B944107BBA}"/>
    <cellStyle name="40% - Accent3 11 3" xfId="30400" xr:uid="{A9C280F2-FDC3-4D02-B49B-BA996FD71627}"/>
    <cellStyle name="40% - Accent3 12" xfId="1406" xr:uid="{DEC9ECC5-32AC-4C76-8C84-E75C9905BE79}"/>
    <cellStyle name="40% - Accent3 12 2" xfId="3097" xr:uid="{AEED8018-9997-4CA3-83D6-6672B6A75315}"/>
    <cellStyle name="40% - Accent3 12 3" xfId="30781" xr:uid="{76D51BDE-AC75-4233-840D-F81379B414A6}"/>
    <cellStyle name="40% - Accent3 13" xfId="1407" xr:uid="{9B5C6499-8C73-4B02-ABAF-80D8413229FD}"/>
    <cellStyle name="40% - Accent3 13 2" xfId="3098" xr:uid="{EEDB0C29-1B24-46E1-BB54-23590DB0A8E5}"/>
    <cellStyle name="40% - Accent3 14" xfId="1408" xr:uid="{CB067C99-9BA0-4606-9BD0-D28D8BB518C1}"/>
    <cellStyle name="40% - Accent3 14 2" xfId="3099" xr:uid="{3438220C-2BE2-4610-ACC7-81986658D180}"/>
    <cellStyle name="40% - Accent3 15" xfId="1409" xr:uid="{C0D3A1B4-821C-4863-8627-1C5FC50B0F3F}"/>
    <cellStyle name="40% - Accent3 15 2" xfId="3100" xr:uid="{27E6FC89-3231-404A-AEE3-478A0768F6EB}"/>
    <cellStyle name="40% - Accent3 16" xfId="1410" xr:uid="{D2B347B2-8AD3-403C-BA5B-FC26ABE1C0B5}"/>
    <cellStyle name="40% - Accent3 16 2" xfId="3101" xr:uid="{36668F2D-CC87-40AB-A500-11236926295A}"/>
    <cellStyle name="40% - Accent3 17" xfId="1411" xr:uid="{FDEA6091-9BD6-42CE-B690-E6115D118A57}"/>
    <cellStyle name="40% - Accent3 17 2" xfId="3102" xr:uid="{39FA9DA4-B771-4E64-8337-04E09D369157}"/>
    <cellStyle name="40% - Accent3 18" xfId="1412" xr:uid="{C01361EE-99B2-449A-B9D2-163B26BFCC91}"/>
    <cellStyle name="40% - Accent3 18 2" xfId="3103" xr:uid="{81EAD6D8-845E-46F6-98B3-9E764361072B}"/>
    <cellStyle name="40% - Accent3 19" xfId="3104" xr:uid="{01F505F2-5844-49E5-ACF3-B2785DB3579B}"/>
    <cellStyle name="40% - Accent3 2" xfId="923" xr:uid="{D38EFE7C-5B8A-4782-A9BF-55786D3E8013}"/>
    <cellStyle name="40% - Accent3 2 10" xfId="1414" xr:uid="{C64BBD40-EF7F-4A4D-BB03-21975398CFFD}"/>
    <cellStyle name="40% - Accent3 2 11" xfId="1415" xr:uid="{3770EEAC-2377-4263-8CB6-74C720171DCD}"/>
    <cellStyle name="40% - Accent3 2 12" xfId="3105" xr:uid="{1AE0DD91-7AE6-4011-A598-9D08A045096F}"/>
    <cellStyle name="40% - Accent3 2 13" xfId="5150" xr:uid="{11310EC3-E7C4-4161-B0D5-7CE116B23AE4}"/>
    <cellStyle name="40% - Accent3 2 13 2" xfId="5285" xr:uid="{C823AD93-C8B5-4B06-AA02-B8642D27E02F}"/>
    <cellStyle name="40% - Accent3 2 14" xfId="5532" xr:uid="{DE691C07-7D94-491E-90E0-5ADE3730959C}"/>
    <cellStyle name="40% - Accent3 2 15" xfId="29809" xr:uid="{AFC9E6DB-CD89-4CC1-A7E6-DAB6EC6AB4C1}"/>
    <cellStyle name="40% - Accent3 2 16" xfId="1413" xr:uid="{C740B11A-66B6-4F88-AB57-38BB58E9E5B6}"/>
    <cellStyle name="40% - Accent3 2 17" xfId="30121" xr:uid="{399A7DF0-6305-4480-8263-DEBA2A23B610}"/>
    <cellStyle name="40% - Accent3 2 2" xfId="1416" xr:uid="{81972F79-9ACF-49DB-BB57-66337280ED03}"/>
    <cellStyle name="40% - Accent3 2 2 2" xfId="3106" xr:uid="{CBC5F136-84D5-4A55-B4A6-DCABC6F7DD10}"/>
    <cellStyle name="40% - Accent3 2 2 2 2" xfId="30796" xr:uid="{01B7ED08-AB32-4921-8938-A27DDABB3B5A}"/>
    <cellStyle name="40% - Accent3 2 2 3" xfId="5206" xr:uid="{346608F3-25C4-4968-9D93-9BA95A081156}"/>
    <cellStyle name="40% - Accent3 2 2 3 2" xfId="5316" xr:uid="{ADECE8C9-3F62-4F8A-BA13-507F7CA4D4E2}"/>
    <cellStyle name="40% - Accent3 2 2 4" xfId="5533" xr:uid="{00CA0EDC-9D8E-4449-BA17-FE745CCDB778}"/>
    <cellStyle name="40% - Accent3 2 2 5" xfId="30223" xr:uid="{E9267C65-EB78-4D58-84A0-0E719A964D96}"/>
    <cellStyle name="40% - Accent3 2 3" xfId="1417" xr:uid="{302699CB-68C1-4BC7-9A6F-0AF454A4DC53}"/>
    <cellStyle name="40% - Accent3 2 3 2" xfId="3107" xr:uid="{D333F43C-CD0E-40DE-AE2F-C58E474FD996}"/>
    <cellStyle name="40% - Accent3 2 3 3" xfId="5534" xr:uid="{190BE9FC-64E4-4B9B-B007-5A2F2CE90126}"/>
    <cellStyle name="40% - Accent3 2 3 4" xfId="30401" xr:uid="{EA31D45B-8EA2-472B-AC37-5DB11F01A1DF}"/>
    <cellStyle name="40% - Accent3 2 4" xfId="1418" xr:uid="{A4BF417B-F73E-41A7-8958-469624A5A458}"/>
    <cellStyle name="40% - Accent3 2 4 2" xfId="3109" xr:uid="{F9EA2479-8958-403D-98E9-14D91081D166}"/>
    <cellStyle name="40% - Accent3 2 4 3" xfId="3108" xr:uid="{9278E169-EE32-479D-AB48-A3E6F7AC62ED}"/>
    <cellStyle name="40% - Accent3 2 4 4" xfId="5535" xr:uid="{5BEC7455-51CF-4C4F-8A6C-5D5CC740CD0B}"/>
    <cellStyle name="40% - Accent3 2 4 5" xfId="30762" xr:uid="{A3E5D5A4-55A8-4E4D-80C2-AEDC72AB19EA}"/>
    <cellStyle name="40% - Accent3 2 5" xfId="1419" xr:uid="{BF068529-E370-4CBD-B7BB-8E73DE30DB64}"/>
    <cellStyle name="40% - Accent3 2 5 2" xfId="3110" xr:uid="{FADF4A2B-D20B-4505-8249-4FDCA9A0F117}"/>
    <cellStyle name="40% - Accent3 2 5 3" xfId="5536" xr:uid="{E960633D-CF0B-4F1B-97D3-219AC48F8314}"/>
    <cellStyle name="40% - Accent3 2 6" xfId="1420" xr:uid="{62915398-6DEF-4F66-B636-8F3B8FDB2FEB}"/>
    <cellStyle name="40% - Accent3 2 6 2" xfId="3111" xr:uid="{AB15EC22-B8A3-4D89-889D-FD970BCA3EFE}"/>
    <cellStyle name="40% - Accent3 2 6 3" xfId="5537" xr:uid="{AA80D1DE-6CC1-4869-AB1F-1FF7432D75EA}"/>
    <cellStyle name="40% - Accent3 2 7" xfId="1421" xr:uid="{10499876-7CAC-4706-BE04-B6DCB4381DCC}"/>
    <cellStyle name="40% - Accent3 2 7 2" xfId="3112" xr:uid="{1D62FA99-69F6-40BF-9E68-CB73CC05BC0A}"/>
    <cellStyle name="40% - Accent3 2 7 3" xfId="5538" xr:uid="{32748AF4-8EC8-45F2-9C10-0F6477A6D945}"/>
    <cellStyle name="40% - Accent3 2 8" xfId="1422" xr:uid="{BF225C83-32E2-432B-99D1-350960FB6918}"/>
    <cellStyle name="40% - Accent3 2 9" xfId="1423" xr:uid="{B83CCF40-3016-4968-8779-FDC211B3C17A}"/>
    <cellStyle name="40% - Accent3 2_INL RECEIPTS JAN - OCT 2010" xfId="3113" xr:uid="{BB5EA84D-B9D6-413E-8D78-8B8C93F944E0}"/>
    <cellStyle name="40% - Accent3 20" xfId="3114" xr:uid="{E6A88274-CC6C-4DCA-B50A-62E592A06C91}"/>
    <cellStyle name="40% - Accent3 21" xfId="3115" xr:uid="{9407DAD0-F859-4485-8C3B-1426E00FA44A}"/>
    <cellStyle name="40% - Accent3 22" xfId="3116" xr:uid="{23A5F30B-0500-44B7-BC0D-005EE80D6A27}"/>
    <cellStyle name="40% - Accent3 23" xfId="3117" xr:uid="{5FC3FF6C-6F93-4003-AB51-CD734E0B5CF8}"/>
    <cellStyle name="40% - Accent3 24" xfId="3118" xr:uid="{626A4C62-2CD7-4A7C-8D55-D51CBB838F78}"/>
    <cellStyle name="40% - Accent3 25" xfId="3119" xr:uid="{62CC1471-A67F-49BA-BBCA-FE96B167066A}"/>
    <cellStyle name="40% - Accent3 26" xfId="3120" xr:uid="{4EC2B048-2809-4AE1-B737-59DCE6CD8A4A}"/>
    <cellStyle name="40% - Accent3 27" xfId="3094" xr:uid="{6D4429BF-B656-494F-BE2D-4DB914BC8657}"/>
    <cellStyle name="40% - Accent3 28" xfId="5530" xr:uid="{C750B167-0298-432B-BA49-8E9705FDD4A7}"/>
    <cellStyle name="40% - Accent3 29" xfId="6450" xr:uid="{175A81F6-32E0-405E-A330-0A98874FF198}"/>
    <cellStyle name="40% - Accent3 3" xfId="840" xr:uid="{7EB39BCE-1E54-4255-AC6F-E2D7F9294CD9}"/>
    <cellStyle name="40% - Accent3 3 10" xfId="1425" xr:uid="{475413CC-162A-4D2C-9BF0-3D2B000DF1E8}"/>
    <cellStyle name="40% - Accent3 3 11" xfId="1426" xr:uid="{83D44D54-E129-4092-A8F3-55F405A3CBBA}"/>
    <cellStyle name="40% - Accent3 3 12" xfId="3121" xr:uid="{D735A098-7E68-452B-96FF-5BB753AFA139}"/>
    <cellStyle name="40% - Accent3 3 13" xfId="5539" xr:uid="{44C4601D-7360-4E2B-A712-5FB9B00E84F3}"/>
    <cellStyle name="40% - Accent3 3 14" xfId="29848" xr:uid="{EED34E0B-6A23-46C6-8064-A516F323F18A}"/>
    <cellStyle name="40% - Accent3 3 15" xfId="1424" xr:uid="{6E72DC6A-B389-4503-B62E-D4AF6BE08095}"/>
    <cellStyle name="40% - Accent3 3 2" xfId="1427" xr:uid="{D2EEC6A7-6A2F-4AF8-9C83-1AFB335E398D}"/>
    <cellStyle name="40% - Accent3 3 2 2" xfId="3122" xr:uid="{8EC65B19-BFF0-44D5-8A3C-5C5A94AB5432}"/>
    <cellStyle name="40% - Accent3 3 2 2 2" xfId="30937" xr:uid="{88BFE1DE-FFD0-404C-8710-FEABCE1A10E1}"/>
    <cellStyle name="40% - Accent3 3 2 3" xfId="30402" xr:uid="{770BDDBD-461E-48DB-A7E4-D62E165AA181}"/>
    <cellStyle name="40% - Accent3 3 3" xfId="1428" xr:uid="{E87A143E-48DC-47BD-B6BB-414C825F480B}"/>
    <cellStyle name="40% - Accent3 3 3 2" xfId="30936" xr:uid="{CC269FBF-630B-4E5F-A086-23357AB46C1B}"/>
    <cellStyle name="40% - Accent3 3 4" xfId="1429" xr:uid="{DC93D133-85E5-45FA-B102-706E4DBAA31F}"/>
    <cellStyle name="40% - Accent3 3 5" xfId="1430" xr:uid="{A2DB6083-2FAC-4AA7-9D77-C85532251B31}"/>
    <cellStyle name="40% - Accent3 3 6" xfId="1431" xr:uid="{FBAD6BF7-A001-4952-82AA-7A0612C9DEB7}"/>
    <cellStyle name="40% - Accent3 3 7" xfId="1432" xr:uid="{706E67B7-48A6-4CE8-9B83-AF966EAA9FA0}"/>
    <cellStyle name="40% - Accent3 3 8" xfId="1433" xr:uid="{A4CA08CE-4569-4A15-94F5-1850FC8F9EF4}"/>
    <cellStyle name="40% - Accent3 3 9" xfId="1434" xr:uid="{AEF45F55-1167-4504-A7E0-1C453EE5BEA4}"/>
    <cellStyle name="40% - Accent3 30" xfId="6493" xr:uid="{34CA8B95-920F-46C4-B3DF-119BFDF0D2B3}"/>
    <cellStyle name="40% - Accent3 31" xfId="1403" xr:uid="{2787B60A-01A8-4920-907C-215DE572166E}"/>
    <cellStyle name="40% - Accent3 32" xfId="6537" xr:uid="{0E8066D0-F61C-4B84-AD54-5FD9D9496397}"/>
    <cellStyle name="40% - Accent3 33" xfId="29756" xr:uid="{DF209620-B3D1-44FC-915B-98DD2B8A5220}"/>
    <cellStyle name="40% - Accent3 34" xfId="29874" xr:uid="{9A17FF14-D901-4239-840E-1D5E7D499D04}"/>
    <cellStyle name="40% - Accent3 35" xfId="29899" xr:uid="{E9909FAF-1C12-4AB4-AD2D-6A7A3D365F5C}"/>
    <cellStyle name="40% - Accent3 36" xfId="29918" xr:uid="{B5E0BBEA-1B8A-4DCD-98F5-B98CCFAF319F}"/>
    <cellStyle name="40% - Accent3 37" xfId="29929" xr:uid="{AA803829-1A33-4FE6-8490-AD0376E7AEC8}"/>
    <cellStyle name="40% - Accent3 38" xfId="29941" xr:uid="{0D61608C-98E9-46DD-A435-AFB9E19829FF}"/>
    <cellStyle name="40% - Accent3 39" xfId="29951" xr:uid="{CD8E74CE-1564-4B77-99A0-D5ADBEA3E86D}"/>
    <cellStyle name="40% - Accent3 4" xfId="992" xr:uid="{A7D72912-BB03-4D68-A598-5189186FD11A}"/>
    <cellStyle name="40% - Accent3 4 2" xfId="3124" xr:uid="{6F440FE6-7E42-4A75-927F-C461B791F2EE}"/>
    <cellStyle name="40% - Accent3 4 2 2" xfId="30939" xr:uid="{1036022B-AAF1-4534-99F4-43B18128EA14}"/>
    <cellStyle name="40% - Accent3 4 2 3" xfId="30404" xr:uid="{7CDD571F-849C-422D-BBCB-464447AF8D29}"/>
    <cellStyle name="40% - Accent3 4 3" xfId="3123" xr:uid="{75150589-9830-46B6-B978-9AE0279BC26A}"/>
    <cellStyle name="40% - Accent3 4 3 2" xfId="30938" xr:uid="{8B5DDDB8-0CD1-4BEB-AE36-F9235A7F66D5}"/>
    <cellStyle name="40% - Accent3 4 4" xfId="5540" xr:uid="{8A72A4B6-6FB4-4118-97F5-DEE1DA5197F6}"/>
    <cellStyle name="40% - Accent3 4 5" xfId="1435" xr:uid="{07E655B5-E0CB-4416-B2F7-8E0C388D06D4}"/>
    <cellStyle name="40% - Accent3 4 6" xfId="30403" xr:uid="{B1DEC853-C8B1-418B-8441-CA7610BF7175}"/>
    <cellStyle name="40% - Accent3 40" xfId="29972" xr:uid="{90344E74-6A80-4D0A-9D93-64B7751BB483}"/>
    <cellStyle name="40% - Accent3 41" xfId="29965" xr:uid="{5602F682-4B88-4719-9EF5-BE74B842E633}"/>
    <cellStyle name="40% - Accent3 42" xfId="29998" xr:uid="{BB0B2BA5-B515-45A4-B29C-64F777DE0E7C}"/>
    <cellStyle name="40% - Accent3 43" xfId="29991" xr:uid="{6927F5C7-5778-47BF-8C26-21A91C01D1C8}"/>
    <cellStyle name="40% - Accent3 44" xfId="30022" xr:uid="{D6DFDB86-FF11-4416-9316-31088D53998D}"/>
    <cellStyle name="40% - Accent3 45" xfId="30004" xr:uid="{FAE345C8-3FFF-4205-95D8-B03564064510}"/>
    <cellStyle name="40% - Accent3 46" xfId="30021" xr:uid="{E40B0016-9804-41C6-B194-58A5AACD0A63}"/>
    <cellStyle name="40% - Accent3 47" xfId="30106" xr:uid="{7CF969E7-3903-4C14-AB0C-40BC099625C3}"/>
    <cellStyle name="40% - Accent3 48" xfId="547" xr:uid="{AEB865E5-FFA4-4396-97E4-35CE25BDDDAF}"/>
    <cellStyle name="40% - Accent3 5" xfId="1436" xr:uid="{3535295B-1074-48FA-9EDE-B41DB4B8602B}"/>
    <cellStyle name="40% - Accent3 5 2" xfId="3126" xr:uid="{33D6C7F4-8B68-467A-88EC-50A0D49A708F}"/>
    <cellStyle name="40% - Accent3 5 2 2" xfId="30941" xr:uid="{819FEDD3-53BE-4C00-A960-EA2BFA69BFB1}"/>
    <cellStyle name="40% - Accent3 5 2 3" xfId="30406" xr:uid="{062A3CFE-361D-41DA-B0C0-6C159FE3EAE6}"/>
    <cellStyle name="40% - Accent3 5 3" xfId="3125" xr:uid="{7B4A5E99-B2E8-427F-9038-6009AB3E8879}"/>
    <cellStyle name="40% - Accent3 5 3 2" xfId="30940" xr:uid="{C3A779F8-BDBD-49DF-BBFD-A5A00982FA9F}"/>
    <cellStyle name="40% - Accent3 5 4" xfId="5541" xr:uid="{F5314B11-661E-43E6-BC85-4880BB2BDC05}"/>
    <cellStyle name="40% - Accent3 5 5" xfId="30405" xr:uid="{35F46635-A286-482A-ADBB-A000F4C656FD}"/>
    <cellStyle name="40% - Accent3 6" xfId="1437" xr:uid="{70531918-11FD-4418-B762-9939EFD0D0F0}"/>
    <cellStyle name="40% - Accent3 6 2" xfId="3128" xr:uid="{1D2F8077-2205-4872-A942-F138297BCFE7}"/>
    <cellStyle name="40% - Accent3 6 2 2" xfId="30943" xr:uid="{8BA5A023-B58E-4F3B-A696-DE6833261792}"/>
    <cellStyle name="40% - Accent3 6 2 3" xfId="30408" xr:uid="{DC4695BB-5542-4C6D-A724-D3B6C34D39DF}"/>
    <cellStyle name="40% - Accent3 6 3" xfId="3129" xr:uid="{02027AE5-D16E-4E96-A0EE-E473684F34CC}"/>
    <cellStyle name="40% - Accent3 6 3 2" xfId="30942" xr:uid="{BF957B2B-FF68-4D48-86F2-C44083F1D47E}"/>
    <cellStyle name="40% - Accent3 6 4" xfId="3127" xr:uid="{40C556E5-C9E4-4879-A634-8393B5CB5E48}"/>
    <cellStyle name="40% - Accent3 6 5" xfId="5542" xr:uid="{170FB886-247E-4AEC-A806-2BBC88B6A622}"/>
    <cellStyle name="40% - Accent3 6 6" xfId="30407" xr:uid="{66071D75-9EC1-4316-B868-2EB9F9839E7A}"/>
    <cellStyle name="40% - Accent3 7" xfId="1438" xr:uid="{E97BF1E1-0358-4F27-A7EF-5C31620C0181}"/>
    <cellStyle name="40% - Accent3 7 2" xfId="3131" xr:uid="{75827E0A-E2F8-411B-9222-FFE2B4A06D7C}"/>
    <cellStyle name="40% - Accent3 7 2 2" xfId="30945" xr:uid="{529AFAEF-7985-4687-982A-8AEE815AFC5C}"/>
    <cellStyle name="40% - Accent3 7 2 3" xfId="30410" xr:uid="{84700F3E-7463-4524-9826-44687D46094A}"/>
    <cellStyle name="40% - Accent3 7 3" xfId="3130" xr:uid="{4AEC4B76-BF73-4711-80E9-7155F64DA386}"/>
    <cellStyle name="40% - Accent3 7 3 2" xfId="30944" xr:uid="{75C5AE26-D8DB-4524-B140-A21F6BFFC066}"/>
    <cellStyle name="40% - Accent3 7 4" xfId="5543" xr:uid="{BF0A3219-A1AB-4D19-8FD5-01ED4CF583E2}"/>
    <cellStyle name="40% - Accent3 7 5" xfId="30409" xr:uid="{7533C969-75A6-4439-8501-55965D65251B}"/>
    <cellStyle name="40% - Accent3 8" xfId="1439" xr:uid="{9841D1F3-4B83-48AF-A2E8-2F9D13653844}"/>
    <cellStyle name="40% - Accent3 8 2" xfId="3132" xr:uid="{10A4CF49-7736-45D2-BFA5-737B6B2273C0}"/>
    <cellStyle name="40% - Accent3 8 2 2" xfId="30947" xr:uid="{50EBF220-7016-49F6-8AC8-5971A3FC19D2}"/>
    <cellStyle name="40% - Accent3 8 2 3" xfId="30412" xr:uid="{79707F25-8DEF-47B3-8932-86D0E8E2C0F9}"/>
    <cellStyle name="40% - Accent3 8 3" xfId="5544" xr:uid="{C28499B3-379C-478B-A02E-42EF753D0A1B}"/>
    <cellStyle name="40% - Accent3 8 3 2" xfId="30946" xr:uid="{5A88D884-E923-4DAE-BBA3-31A49D04E119}"/>
    <cellStyle name="40% - Accent3 8 4" xfId="30411" xr:uid="{63716402-86C3-45E1-B795-AFA96D8F88B3}"/>
    <cellStyle name="40% - Accent3 9" xfId="1440" xr:uid="{22FBF812-6C4C-4308-B14A-65FBFF51F23E}"/>
    <cellStyle name="40% - Accent3 9 2" xfId="3133" xr:uid="{41376561-EAEF-421A-9D8D-AEC92840DBE8}"/>
    <cellStyle name="40% - Accent3 9 2 2" xfId="30949" xr:uid="{55B0E679-6E86-4BB5-891B-ECD18DCFC291}"/>
    <cellStyle name="40% - Accent3 9 2 3" xfId="30414" xr:uid="{6E37898F-414E-47F9-826C-C8E53F61D826}"/>
    <cellStyle name="40% - Accent3 9 3" xfId="5545" xr:uid="{5C05551A-63E4-4BD6-BA74-BBD42D7060A3}"/>
    <cellStyle name="40% - Accent3 9 3 2" xfId="30948" xr:uid="{12F5A94F-5943-4ABA-A0B1-C432EB5D5196}"/>
    <cellStyle name="40% - Accent3 9 4" xfId="30413" xr:uid="{0CFCC4B3-F586-4E3D-A7A8-A9B8D6069268}"/>
    <cellStyle name="40% - Accent4 10" xfId="1442" xr:uid="{ACEAC4BB-AAEF-486D-AFED-F16562243571}"/>
    <cellStyle name="40% - Accent4 10 2" xfId="3135" xr:uid="{CF94F989-CE35-43E6-9718-75160021D4CE}"/>
    <cellStyle name="40% - Accent4 10 2 2" xfId="30951" xr:uid="{A995186B-1745-4F17-A122-0B7822885338}"/>
    <cellStyle name="40% - Accent4 10 2 3" xfId="30416" xr:uid="{9665F1CF-CBD4-4C8D-8AB6-ECC3B4681ECF}"/>
    <cellStyle name="40% - Accent4 10 3" xfId="5547" xr:uid="{745ECC27-CF04-4D0F-B078-7A78098D9066}"/>
    <cellStyle name="40% - Accent4 10 3 2" xfId="30950" xr:uid="{E932B4E9-33CE-4CF7-B3A1-B42D24382AF0}"/>
    <cellStyle name="40% - Accent4 10 4" xfId="30415" xr:uid="{95BE2553-874C-4216-9B19-8C041946ADC1}"/>
    <cellStyle name="40% - Accent4 11" xfId="1443" xr:uid="{4E9567EF-223E-4E6E-80B2-898E6A576BD7}"/>
    <cellStyle name="40% - Accent4 11 2" xfId="3136" xr:uid="{941EAC34-3258-40E0-97BB-E1B430EC558F}"/>
    <cellStyle name="40% - Accent4 11 3" xfId="30417" xr:uid="{12F315A4-3D8E-4403-AE95-FAE84BC2982E}"/>
    <cellStyle name="40% - Accent4 12" xfId="1444" xr:uid="{6CA1D608-78B6-4061-85A6-D47976E7E486}"/>
    <cellStyle name="40% - Accent4 12 2" xfId="3137" xr:uid="{C04CEB4A-690A-4ADC-9BFE-9BEADC2B6D1E}"/>
    <cellStyle name="40% - Accent4 12 3" xfId="30783" xr:uid="{4BA89B3F-A090-4A9B-96AF-EB56D7079561}"/>
    <cellStyle name="40% - Accent4 13" xfId="1445" xr:uid="{CC6A9AA3-10E5-4826-8F92-56350C3B748B}"/>
    <cellStyle name="40% - Accent4 13 2" xfId="3138" xr:uid="{56007797-402D-4B19-9481-68613FD27D44}"/>
    <cellStyle name="40% - Accent4 14" xfId="1446" xr:uid="{A755D375-0135-4202-B6E5-FC2E19ABBAE2}"/>
    <cellStyle name="40% - Accent4 14 2" xfId="3139" xr:uid="{8D544321-7AC5-4582-86B9-2065826C9E0B}"/>
    <cellStyle name="40% - Accent4 15" xfId="1447" xr:uid="{5AB5586E-F480-477A-B5DA-74190A9EA534}"/>
    <cellStyle name="40% - Accent4 15 2" xfId="3140" xr:uid="{3F722148-E079-4EB6-89AB-851C8619EEED}"/>
    <cellStyle name="40% - Accent4 16" xfId="1448" xr:uid="{9C6A82D5-82BF-42CF-816D-6C44812D1529}"/>
    <cellStyle name="40% - Accent4 16 2" xfId="3141" xr:uid="{B501A62C-54EF-4D93-91FE-3E1015C58C89}"/>
    <cellStyle name="40% - Accent4 17" xfId="1449" xr:uid="{54F62256-A73D-4948-8CC8-688A2399CA5F}"/>
    <cellStyle name="40% - Accent4 17 2" xfId="3142" xr:uid="{7094BF55-6529-47E4-A35A-F2BF38DC26AB}"/>
    <cellStyle name="40% - Accent4 18" xfId="1450" xr:uid="{75E57137-F3B9-4FCA-BDE1-AF28F91C4D2C}"/>
    <cellStyle name="40% - Accent4 18 2" xfId="3143" xr:uid="{E0255DE7-61CB-4E21-A582-6939B4FFB99F}"/>
    <cellStyle name="40% - Accent4 19" xfId="3144" xr:uid="{B0166E38-EA44-4686-AC19-CA2DA27E81EA}"/>
    <cellStyle name="40% - Accent4 2" xfId="798" xr:uid="{4A6586F4-B563-45C0-BFC4-EEAC532F34B6}"/>
    <cellStyle name="40% - Accent4 2 10" xfId="1452" xr:uid="{107B4BA6-772C-4AB0-875C-B17D8454046A}"/>
    <cellStyle name="40% - Accent4 2 11" xfId="1453" xr:uid="{1F8D23AA-28A7-4953-BBF9-EE47A9884C23}"/>
    <cellStyle name="40% - Accent4 2 12" xfId="3145" xr:uid="{964817BD-FDF8-4C83-BF40-C425C192511A}"/>
    <cellStyle name="40% - Accent4 2 13" xfId="5151" xr:uid="{7D0D33A3-CD5B-455E-B487-654B84962191}"/>
    <cellStyle name="40% - Accent4 2 13 2" xfId="5286" xr:uid="{07A16BDE-8DF4-42AB-AF13-D91955109087}"/>
    <cellStyle name="40% - Accent4 2 14" xfId="5548" xr:uid="{A2D96438-1392-4CF4-B85B-44A9746A051C}"/>
    <cellStyle name="40% - Accent4 2 15" xfId="29813" xr:uid="{5D4F6850-D791-41E8-8CCB-B799E0CF0894}"/>
    <cellStyle name="40% - Accent4 2 16" xfId="1451" xr:uid="{72306523-9E70-4D73-88EA-5EA6F33556E0}"/>
    <cellStyle name="40% - Accent4 2 17" xfId="30122" xr:uid="{F5C2ECEE-1449-4694-9EDB-AA77A4894434}"/>
    <cellStyle name="40% - Accent4 2 2" xfId="1454" xr:uid="{7CECD8BA-4182-4FA9-B5FF-44B0BD0384B3}"/>
    <cellStyle name="40% - Accent4 2 2 2" xfId="3146" xr:uid="{B2166659-DC21-4626-BD26-D5A96ADC2CFB}"/>
    <cellStyle name="40% - Accent4 2 2 2 2" xfId="30797" xr:uid="{B8CBB262-A159-4985-838E-CEB7FD34C1A4}"/>
    <cellStyle name="40% - Accent4 2 2 3" xfId="5207" xr:uid="{B92A9037-FE6C-4ED5-9CFA-92B101ACBF33}"/>
    <cellStyle name="40% - Accent4 2 2 3 2" xfId="5317" xr:uid="{5053A54A-1691-4DA0-9A5A-2D76A1A5404B}"/>
    <cellStyle name="40% - Accent4 2 2 4" xfId="5549" xr:uid="{2F156B7E-15D7-485B-A0A8-1F11BCE26A9A}"/>
    <cellStyle name="40% - Accent4 2 2 5" xfId="30224" xr:uid="{4E847E7D-890F-4008-BF93-47F90D67B282}"/>
    <cellStyle name="40% - Accent4 2 3" xfId="1455" xr:uid="{3D0390AB-F439-4DCF-9BA7-EFE86D8F2C84}"/>
    <cellStyle name="40% - Accent4 2 3 2" xfId="3147" xr:uid="{C4769984-6BDF-43B3-B04C-019BDB9D215D}"/>
    <cellStyle name="40% - Accent4 2 3 3" xfId="5550" xr:uid="{22D7147E-3633-41F0-9D26-DFF502C8FFE5}"/>
    <cellStyle name="40% - Accent4 2 3 4" xfId="30418" xr:uid="{2AF1B9BD-E38F-4FBE-AD7C-48C18D304EF2}"/>
    <cellStyle name="40% - Accent4 2 4" xfId="1456" xr:uid="{04EAF611-D3D0-4BE5-8BD3-5D769A890AB8}"/>
    <cellStyle name="40% - Accent4 2 4 2" xfId="3149" xr:uid="{9F380D31-5062-498C-9E57-8909AC4AE28F}"/>
    <cellStyle name="40% - Accent4 2 4 3" xfId="3148" xr:uid="{507E5F74-CBF9-48A7-90BC-A3913EA0B635}"/>
    <cellStyle name="40% - Accent4 2 4 4" xfId="5551" xr:uid="{C6821E83-A38F-42C7-81D9-059A5C273655}"/>
    <cellStyle name="40% - Accent4 2 4 5" xfId="30763" xr:uid="{2D6DBDF9-B423-4534-B7E3-83DFD280F5D1}"/>
    <cellStyle name="40% - Accent4 2 5" xfId="1457" xr:uid="{08D2B5E8-073E-406B-B4C3-6A32912DA173}"/>
    <cellStyle name="40% - Accent4 2 5 2" xfId="3150" xr:uid="{8C6E37F1-268A-4AFE-A16A-9B4D3E15EFF9}"/>
    <cellStyle name="40% - Accent4 2 5 3" xfId="5552" xr:uid="{EDA372D9-5BDC-43F2-8BA6-3B87FAFDBA22}"/>
    <cellStyle name="40% - Accent4 2 6" xfId="1458" xr:uid="{38F75181-CD09-4C6B-B2EC-2994C7625DE9}"/>
    <cellStyle name="40% - Accent4 2 6 2" xfId="3151" xr:uid="{415E9F70-CED8-4B3F-B894-4DF6078C1C1A}"/>
    <cellStyle name="40% - Accent4 2 6 3" xfId="5553" xr:uid="{CD3E32EE-0269-4D79-98E8-96B1BC53F590}"/>
    <cellStyle name="40% - Accent4 2 7" xfId="1459" xr:uid="{2A13F089-983C-4D3E-A7B3-AFEAFEEC1F4C}"/>
    <cellStyle name="40% - Accent4 2 7 2" xfId="3152" xr:uid="{D95BBB66-6E38-4605-99BE-A348EC4941C0}"/>
    <cellStyle name="40% - Accent4 2 7 3" xfId="5554" xr:uid="{9A97C42D-CCC2-41AC-890A-F07D0B92CF71}"/>
    <cellStyle name="40% - Accent4 2 8" xfId="1460" xr:uid="{865A13C0-0016-46DA-A183-BC725D1B32AD}"/>
    <cellStyle name="40% - Accent4 2 9" xfId="1461" xr:uid="{C3D09D9B-BF51-4B20-ACFF-D2BDD2E918D2}"/>
    <cellStyle name="40% - Accent4 2_INL RECEIPTS JAN - OCT 2010" xfId="3153" xr:uid="{D5378F4F-509E-42F2-AC87-D99C362ADBF2}"/>
    <cellStyle name="40% - Accent4 20" xfId="3154" xr:uid="{A03BC00C-39A8-40E1-A2BF-2857169635F9}"/>
    <cellStyle name="40% - Accent4 21" xfId="3155" xr:uid="{6E8AA9E6-B50F-425E-9350-D871405B1B72}"/>
    <cellStyle name="40% - Accent4 22" xfId="3156" xr:uid="{5A02CA24-7E5D-45A4-901B-94B9326D2800}"/>
    <cellStyle name="40% - Accent4 23" xfId="3157" xr:uid="{D2D3CAF1-655D-436E-BC2B-8EA3915DE60C}"/>
    <cellStyle name="40% - Accent4 24" xfId="3158" xr:uid="{42A72E37-C676-4C3C-A31A-CCCF1159AE0B}"/>
    <cellStyle name="40% - Accent4 25" xfId="3159" xr:uid="{B655F68C-B1A8-46E3-97F0-9491C8C112D9}"/>
    <cellStyle name="40% - Accent4 26" xfId="3160" xr:uid="{CE54F42C-A9A5-4247-9F7A-709A13CF9B9C}"/>
    <cellStyle name="40% - Accent4 27" xfId="3134" xr:uid="{989D08AF-02EF-4D7E-9A85-F6B977C42D09}"/>
    <cellStyle name="40% - Accent4 28" xfId="5546" xr:uid="{BF52B6A7-7474-4E07-B66F-41021FDFB6A6}"/>
    <cellStyle name="40% - Accent4 29" xfId="6454" xr:uid="{0AE9D26D-CEB1-4CD9-831C-CAD88593BAFC}"/>
    <cellStyle name="40% - Accent4 3" xfId="795" xr:uid="{6E24E607-4C93-4EA1-A4D3-772FCA469F90}"/>
    <cellStyle name="40% - Accent4 3 10" xfId="1463" xr:uid="{CA47727B-CAF1-4748-9076-60C2735EDF0A}"/>
    <cellStyle name="40% - Accent4 3 11" xfId="1464" xr:uid="{ED7433D3-EA3A-4B0A-8116-E4F16DB8BEF6}"/>
    <cellStyle name="40% - Accent4 3 12" xfId="3161" xr:uid="{C3DC9408-A3B2-4653-A10B-DE0E083DBB34}"/>
    <cellStyle name="40% - Accent4 3 13" xfId="5555" xr:uid="{F6A19796-0259-40BA-B12B-1B7F6C9FAEE4}"/>
    <cellStyle name="40% - Accent4 3 14" xfId="29852" xr:uid="{F668F7F8-8AE4-491D-A7A3-205AEA8811C5}"/>
    <cellStyle name="40% - Accent4 3 15" xfId="1462" xr:uid="{418D1637-FF0F-45C7-B3CC-D82FC59070D0}"/>
    <cellStyle name="40% - Accent4 3 2" xfId="1465" xr:uid="{5D0EAA42-F146-4F5E-B025-58F91C870E60}"/>
    <cellStyle name="40% - Accent4 3 2 2" xfId="3162" xr:uid="{5C926527-F8F0-4D24-A1C2-05E30C827AE6}"/>
    <cellStyle name="40% - Accent4 3 2 2 2" xfId="30953" xr:uid="{5629F877-FFDF-418A-9D58-616F70BA07E8}"/>
    <cellStyle name="40% - Accent4 3 2 3" xfId="30419" xr:uid="{2352845D-6077-4B55-B028-970A03191074}"/>
    <cellStyle name="40% - Accent4 3 3" xfId="1466" xr:uid="{7BC520C1-A8E6-42F8-A263-8A0680999ABD}"/>
    <cellStyle name="40% - Accent4 3 3 2" xfId="30952" xr:uid="{659F985C-337E-421C-A2EF-37D21D5A7716}"/>
    <cellStyle name="40% - Accent4 3 4" xfId="1467" xr:uid="{B19751FE-3C1E-4AC0-9CD6-61189DD20B47}"/>
    <cellStyle name="40% - Accent4 3 5" xfId="1468" xr:uid="{F2EB1290-ABC0-4E7E-BC40-FE016BE7A791}"/>
    <cellStyle name="40% - Accent4 3 6" xfId="1469" xr:uid="{3B4255C6-7117-4B63-B9C4-5A0BDECBF04F}"/>
    <cellStyle name="40% - Accent4 3 7" xfId="1470" xr:uid="{E837A1B7-63EA-41A8-AE37-AE3DB775849A}"/>
    <cellStyle name="40% - Accent4 3 8" xfId="1471" xr:uid="{3C96B7D9-E472-4E28-BE25-8387319A48C6}"/>
    <cellStyle name="40% - Accent4 3 9" xfId="1472" xr:uid="{43F8BB05-9D0E-4B33-AC47-15CA48D9EF43}"/>
    <cellStyle name="40% - Accent4 30" xfId="6497" xr:uid="{065DAF25-43AC-44AF-9EF0-25BAC5263A6B}"/>
    <cellStyle name="40% - Accent4 31" xfId="1441" xr:uid="{16724ADA-8313-492E-8373-F06E6E5CA105}"/>
    <cellStyle name="40% - Accent4 32" xfId="6541" xr:uid="{51CB32E3-F9F8-4817-A5C0-898EA54060A8}"/>
    <cellStyle name="40% - Accent4 33" xfId="29760" xr:uid="{6009709E-0720-4B49-A972-AFDC75482520}"/>
    <cellStyle name="40% - Accent4 34" xfId="29876" xr:uid="{A0478517-3A95-4C4E-8F07-D3438C690110}"/>
    <cellStyle name="40% - Accent4 35" xfId="29902" xr:uid="{611CFE81-FCBF-4EF1-A8FA-0D7DA3D47F56}"/>
    <cellStyle name="40% - Accent4 36" xfId="29921" xr:uid="{961504AE-8164-4B86-96DC-15C50E58118C}"/>
    <cellStyle name="40% - Accent4 37" xfId="29931" xr:uid="{AD9E8AC9-35DA-441A-A90D-31C4A4A41A38}"/>
    <cellStyle name="40% - Accent4 38" xfId="29944" xr:uid="{E0D8599E-C70D-4E86-B036-6074B6E678CD}"/>
    <cellStyle name="40% - Accent4 39" xfId="29953" xr:uid="{8386D07C-337E-4F70-A8DD-A9F074F07224}"/>
    <cellStyle name="40% - Accent4 4" xfId="936" xr:uid="{6DD88831-2327-4A70-9F64-76C41EAFE49F}"/>
    <cellStyle name="40% - Accent4 4 2" xfId="3164" xr:uid="{55F631F4-8C89-4F4C-8BB1-8E77BDC1FB59}"/>
    <cellStyle name="40% - Accent4 4 2 2" xfId="30955" xr:uid="{6145A22A-8B96-463D-8060-68169B0CF2A1}"/>
    <cellStyle name="40% - Accent4 4 2 3" xfId="30421" xr:uid="{53A3142D-567A-4F22-AA14-CBC59B8FECCA}"/>
    <cellStyle name="40% - Accent4 4 3" xfId="3163" xr:uid="{A3DFD4FE-6138-420E-93B0-7FB3E7D4A74A}"/>
    <cellStyle name="40% - Accent4 4 3 2" xfId="30954" xr:uid="{AD757556-7C3E-4372-A656-67BF67A2841C}"/>
    <cellStyle name="40% - Accent4 4 4" xfId="5556" xr:uid="{1E39D52A-9AE3-4A73-BC68-8DA0B414788A}"/>
    <cellStyle name="40% - Accent4 4 5" xfId="1473" xr:uid="{24C1D528-7B69-4160-B8FC-82EA7BB46C34}"/>
    <cellStyle name="40% - Accent4 4 6" xfId="30420" xr:uid="{2190D3FA-B315-454D-AF56-F2E6017A89CE}"/>
    <cellStyle name="40% - Accent4 40" xfId="29975" xr:uid="{01AF9EDE-15B7-47AE-A151-4878B387383D}"/>
    <cellStyle name="40% - Accent4 41" xfId="29987" xr:uid="{CC8BC739-7A2D-4AC4-BAB2-67F45F5C3DDB}"/>
    <cellStyle name="40% - Accent4 42" xfId="30002" xr:uid="{5AFA2977-9949-42A6-A6E9-3614D5B9B56C}"/>
    <cellStyle name="40% - Accent4 43" xfId="30014" xr:uid="{00C6BB28-E624-4258-9E6E-1769B04B989D}"/>
    <cellStyle name="40% - Accent4 44" xfId="30026" xr:uid="{C1CB94AA-A722-40CD-A557-59D86C23B4F5}"/>
    <cellStyle name="40% - Accent4 45" xfId="30036" xr:uid="{42419F9E-A48D-4E4D-9F36-42C9CE9629E5}"/>
    <cellStyle name="40% - Accent4 46" xfId="30044" xr:uid="{98F6DCAD-5DC6-43E0-B1F3-4212EC1B2AED}"/>
    <cellStyle name="40% - Accent4 47" xfId="30108" xr:uid="{9D4406FC-C232-4648-BDD1-A7454C70707D}"/>
    <cellStyle name="40% - Accent4 48" xfId="939" xr:uid="{5340E54C-F70E-450C-BE8F-64D49C3C6B1D}"/>
    <cellStyle name="40% - Accent4 5" xfId="1474" xr:uid="{F0BD5AC3-1CA0-4556-AF6B-DC50C3FDB57A}"/>
    <cellStyle name="40% - Accent4 5 2" xfId="3166" xr:uid="{DE5CED2A-2CE8-4715-BB8C-1FE148464700}"/>
    <cellStyle name="40% - Accent4 5 2 2" xfId="30957" xr:uid="{712DD0C0-7F9C-45A6-8A0E-9AC80B75A51B}"/>
    <cellStyle name="40% - Accent4 5 2 3" xfId="30423" xr:uid="{9303447A-BCE8-4965-B703-F71109FB5B28}"/>
    <cellStyle name="40% - Accent4 5 3" xfId="3165" xr:uid="{DDE14C5F-42AC-4DF1-941E-328D9DD14273}"/>
    <cellStyle name="40% - Accent4 5 3 2" xfId="30956" xr:uid="{34810445-0F36-460B-BDAB-F1A979205B6D}"/>
    <cellStyle name="40% - Accent4 5 4" xfId="5557" xr:uid="{AB57C787-8E2D-415D-83B0-AF55B531E854}"/>
    <cellStyle name="40% - Accent4 5 5" xfId="30422" xr:uid="{B3340CD7-86E9-49B8-B397-B755EAE5D77D}"/>
    <cellStyle name="40% - Accent4 6" xfId="1475" xr:uid="{5E738F68-E5FD-4A8C-A3EF-B9F6C7CAB48A}"/>
    <cellStyle name="40% - Accent4 6 2" xfId="3168" xr:uid="{6C49FE6A-E964-43A8-B537-106156EB0B08}"/>
    <cellStyle name="40% - Accent4 6 2 2" xfId="30959" xr:uid="{5437EB51-5305-42F6-9843-AF3B3159133D}"/>
    <cellStyle name="40% - Accent4 6 2 3" xfId="30425" xr:uid="{6CEBBE46-5122-4F6C-9982-40DCF7839884}"/>
    <cellStyle name="40% - Accent4 6 3" xfId="3169" xr:uid="{8C0FBF5A-FDEC-4ACF-97A4-9B908ABDB727}"/>
    <cellStyle name="40% - Accent4 6 3 2" xfId="30958" xr:uid="{4ACA8125-F78D-4438-A208-634394998D3B}"/>
    <cellStyle name="40% - Accent4 6 4" xfId="3167" xr:uid="{F7DA6ED4-951C-4A5F-A3FD-A29FB84FF80F}"/>
    <cellStyle name="40% - Accent4 6 5" xfId="5558" xr:uid="{867C854D-A9B8-4509-935A-4726772B09ED}"/>
    <cellStyle name="40% - Accent4 6 6" xfId="30424" xr:uid="{7B8AAA8A-2D0C-4D5C-9866-3F079042B0D6}"/>
    <cellStyle name="40% - Accent4 7" xfId="1476" xr:uid="{5C91FBF3-BF1A-490C-9CE6-8AC65533A46F}"/>
    <cellStyle name="40% - Accent4 7 2" xfId="3171" xr:uid="{42739BB9-970D-463B-A4C3-1DCAE2635F72}"/>
    <cellStyle name="40% - Accent4 7 2 2" xfId="30961" xr:uid="{ECC2CD4A-DA9B-44EB-8888-BBFDA8D9AA32}"/>
    <cellStyle name="40% - Accent4 7 2 3" xfId="30427" xr:uid="{EA7CFDED-A38B-4CA1-84CC-57E562885F88}"/>
    <cellStyle name="40% - Accent4 7 3" xfId="3170" xr:uid="{1429EFDD-BAFA-4C65-A330-FB454BA83C5D}"/>
    <cellStyle name="40% - Accent4 7 3 2" xfId="30960" xr:uid="{EF19F0E7-4EDB-4D1F-BD4C-D2D058BE75AC}"/>
    <cellStyle name="40% - Accent4 7 4" xfId="5559" xr:uid="{8D1327BC-EDC5-4AE6-A1B9-5978966DC0C5}"/>
    <cellStyle name="40% - Accent4 7 5" xfId="30426" xr:uid="{C492A5F2-CE87-4494-9AE1-3DE7D03A76D7}"/>
    <cellStyle name="40% - Accent4 8" xfId="1477" xr:uid="{D669E853-54A8-4E01-A773-17901DA4A8E1}"/>
    <cellStyle name="40% - Accent4 8 2" xfId="3172" xr:uid="{D12D3F2A-96A7-47F8-8795-0E2533C376DB}"/>
    <cellStyle name="40% - Accent4 8 2 2" xfId="30963" xr:uid="{2AAC9349-E3C1-4F09-A9F4-C3CCD4C07447}"/>
    <cellStyle name="40% - Accent4 8 2 3" xfId="30429" xr:uid="{46D3002F-F3D0-4E49-9A85-F583E316C6EB}"/>
    <cellStyle name="40% - Accent4 8 3" xfId="5560" xr:uid="{5781B5DC-1655-425B-8D04-E15876D2A035}"/>
    <cellStyle name="40% - Accent4 8 3 2" xfId="30962" xr:uid="{DED4968C-4F7D-4A9D-BB81-38466DFA9946}"/>
    <cellStyle name="40% - Accent4 8 4" xfId="30428" xr:uid="{EAC49C13-BB06-48B2-8E16-06B244EF0F63}"/>
    <cellStyle name="40% - Accent4 9" xfId="1478" xr:uid="{87404C19-62B8-4DFB-8284-5A77EAB64B09}"/>
    <cellStyle name="40% - Accent4 9 2" xfId="3173" xr:uid="{82216656-8590-4BEC-968B-584547D64F95}"/>
    <cellStyle name="40% - Accent4 9 2 2" xfId="30965" xr:uid="{A082EDF5-8A74-437D-9D2B-3699E8688C47}"/>
    <cellStyle name="40% - Accent4 9 2 3" xfId="30431" xr:uid="{7061CBB5-8468-4A16-BEE2-6CC1F03AC17A}"/>
    <cellStyle name="40% - Accent4 9 3" xfId="5561" xr:uid="{C9C7E094-EDE0-458F-AEEE-A3A48D3E53DB}"/>
    <cellStyle name="40% - Accent4 9 3 2" xfId="30964" xr:uid="{7BBD560A-A2E3-4502-B4A5-B2DA52E70B0E}"/>
    <cellStyle name="40% - Accent4 9 4" xfId="30430" xr:uid="{E97B3E46-7E68-4084-BB0D-ED613AAC31DD}"/>
    <cellStyle name="40% - Accent5 10" xfId="1480" xr:uid="{EF8B6950-1411-4942-813F-40CAAB4F2CA0}"/>
    <cellStyle name="40% - Accent5 10 2" xfId="3175" xr:uid="{36F643AF-7829-4F3F-915E-F734E82A72DC}"/>
    <cellStyle name="40% - Accent5 10 2 2" xfId="30967" xr:uid="{A0EE971A-D5B0-4030-9397-BFDDEB58264F}"/>
    <cellStyle name="40% - Accent5 10 2 3" xfId="30433" xr:uid="{BB005664-3136-4F59-9765-645A94A3CE78}"/>
    <cellStyle name="40% - Accent5 10 3" xfId="5563" xr:uid="{83F243AB-CD0D-4455-BCE7-077154459194}"/>
    <cellStyle name="40% - Accent5 10 3 2" xfId="30966" xr:uid="{06F26F45-6231-49E0-8773-CCE6331C3170}"/>
    <cellStyle name="40% - Accent5 10 4" xfId="30432" xr:uid="{E39684D9-4CA4-48F9-8F60-72581AF65231}"/>
    <cellStyle name="40% - Accent5 11" xfId="1481" xr:uid="{F888E37F-A77D-48C3-968A-BB703869EBD5}"/>
    <cellStyle name="40% - Accent5 11 2" xfId="3176" xr:uid="{F300D4DB-9580-49F6-97E1-0FBF57E8F28A}"/>
    <cellStyle name="40% - Accent5 11 3" xfId="30434" xr:uid="{D141A2F9-FE80-469F-8F19-A205E3781445}"/>
    <cellStyle name="40% - Accent5 12" xfId="1482" xr:uid="{8B3504D1-BD53-4059-A66C-D973123FF7BD}"/>
    <cellStyle name="40% - Accent5 12 2" xfId="3177" xr:uid="{E22E23AA-6A5E-4ED6-802C-0D110808F255}"/>
    <cellStyle name="40% - Accent5 12 3" xfId="30785" xr:uid="{B647652D-6ABD-4DDF-84BE-C76E3535DC3E}"/>
    <cellStyle name="40% - Accent5 13" xfId="1483" xr:uid="{DDBA6052-92D8-4D6D-8C26-3E6C38CBE0A0}"/>
    <cellStyle name="40% - Accent5 13 2" xfId="3178" xr:uid="{3E45CE73-AAF4-4152-8086-2FF7097E7009}"/>
    <cellStyle name="40% - Accent5 14" xfId="1484" xr:uid="{5C28A3AE-5D06-42A2-A462-D1DB2FFA73CD}"/>
    <cellStyle name="40% - Accent5 14 2" xfId="3179" xr:uid="{9D2AB1A9-8AF1-4219-B957-AB74B607B2A7}"/>
    <cellStyle name="40% - Accent5 15" xfId="1485" xr:uid="{D6EE4A70-4DD8-4752-98CD-27F5E2267EA4}"/>
    <cellStyle name="40% - Accent5 15 2" xfId="3180" xr:uid="{524D52D6-B03E-46FC-9713-D460A2C64630}"/>
    <cellStyle name="40% - Accent5 16" xfId="1486" xr:uid="{588D1C3E-75E9-4986-A007-0EB7E707D71F}"/>
    <cellStyle name="40% - Accent5 16 2" xfId="3181" xr:uid="{59114048-A2D6-4ABC-8966-DFFF963ABF4E}"/>
    <cellStyle name="40% - Accent5 17" xfId="1487" xr:uid="{7CFD203D-489C-4E43-80B2-24C6DC1FCC65}"/>
    <cellStyle name="40% - Accent5 17 2" xfId="3182" xr:uid="{0E808C81-451B-4864-9AF0-14F7E66E7583}"/>
    <cellStyle name="40% - Accent5 18" xfId="1488" xr:uid="{5E3D0585-3461-470C-9804-F5533096C354}"/>
    <cellStyle name="40% - Accent5 18 2" xfId="3183" xr:uid="{B3C9EB64-DD4A-48E2-8922-65838D486670}"/>
    <cellStyle name="40% - Accent5 19" xfId="3184" xr:uid="{4724627D-2F95-480B-BEE6-AA0DF904C0E9}"/>
    <cellStyle name="40% - Accent5 2" xfId="420" xr:uid="{2AB5DEA1-DDD4-4A06-BA80-20532203EEE5}"/>
    <cellStyle name="40% - Accent5 2 10" xfId="1490" xr:uid="{99328DAC-C51D-4F5D-A29D-7702FF2A71A9}"/>
    <cellStyle name="40% - Accent5 2 11" xfId="1491" xr:uid="{8C9600FE-4F88-4A50-9FFB-7AA694F9BF5F}"/>
    <cellStyle name="40% - Accent5 2 12" xfId="3185" xr:uid="{AE1463A6-C829-4F54-958A-2F8EFD67BE7A}"/>
    <cellStyle name="40% - Accent5 2 13" xfId="5152" xr:uid="{CCC9112F-9ACC-411B-9F14-26208A913B82}"/>
    <cellStyle name="40% - Accent5 2 13 2" xfId="5287" xr:uid="{C2775BBE-DD1F-41F7-BA93-CE7BC8A31035}"/>
    <cellStyle name="40% - Accent5 2 14" xfId="5564" xr:uid="{8C206AA4-46F5-4FBA-A646-6EA3F981C07F}"/>
    <cellStyle name="40% - Accent5 2 15" xfId="29817" xr:uid="{8F6F41B7-800F-464B-B81D-F396BBC1DA1D}"/>
    <cellStyle name="40% - Accent5 2 16" xfId="1489" xr:uid="{89EDA6BF-95C2-4937-9152-66ACA9563523}"/>
    <cellStyle name="40% - Accent5 2 17" xfId="30123" xr:uid="{A69D0D33-819A-4D86-BC09-CD5FAC42A762}"/>
    <cellStyle name="40% - Accent5 2 2" xfId="1492" xr:uid="{44E89F72-3659-45ED-99DD-B7E3B4D0EC07}"/>
    <cellStyle name="40% - Accent5 2 2 2" xfId="3186" xr:uid="{AA929258-4F1D-42FA-BDA7-6BCD6D754B3C}"/>
    <cellStyle name="40% - Accent5 2 2 2 2" xfId="30798" xr:uid="{EF88FFBA-D979-4DC6-BEF5-A21EF4A3940F}"/>
    <cellStyle name="40% - Accent5 2 2 3" xfId="5208" xr:uid="{20550DBD-F927-460D-BD2F-E0421FF6F30C}"/>
    <cellStyle name="40% - Accent5 2 2 3 2" xfId="5318" xr:uid="{AC0F0C0A-3A66-443A-A7FC-AF59D6425ED6}"/>
    <cellStyle name="40% - Accent5 2 2 4" xfId="5565" xr:uid="{0976F50F-7D46-43F5-A443-49200530F536}"/>
    <cellStyle name="40% - Accent5 2 2 5" xfId="30225" xr:uid="{277082CB-9E75-4A78-8539-9AC9ECC91D38}"/>
    <cellStyle name="40% - Accent5 2 3" xfId="1493" xr:uid="{168CAF35-6075-4525-902C-A0588F97DFDB}"/>
    <cellStyle name="40% - Accent5 2 3 2" xfId="3187" xr:uid="{18FB03C0-3974-4FAB-9CCA-5BF45EB64076}"/>
    <cellStyle name="40% - Accent5 2 3 3" xfId="5566" xr:uid="{4BF74B23-D2C1-475C-9A09-C361184E20D0}"/>
    <cellStyle name="40% - Accent5 2 3 4" xfId="30435" xr:uid="{E70F7059-EA3B-4748-93E9-5072BC9665F0}"/>
    <cellStyle name="40% - Accent5 2 4" xfId="1494" xr:uid="{8C487F23-5F79-4D35-9B3F-32D59A1EEF56}"/>
    <cellStyle name="40% - Accent5 2 4 2" xfId="3189" xr:uid="{F095CD34-34E2-441A-B5BF-BA743B78BC30}"/>
    <cellStyle name="40% - Accent5 2 4 3" xfId="3188" xr:uid="{1BA7426E-DD6E-42A9-ADFC-7BF51A9CFF94}"/>
    <cellStyle name="40% - Accent5 2 4 4" xfId="5567" xr:uid="{AB6F1BDE-DA3A-45B9-8D2D-8488D1225CAC}"/>
    <cellStyle name="40% - Accent5 2 4 5" xfId="30764" xr:uid="{827F482F-7D59-4FA3-9927-D4FB53F62306}"/>
    <cellStyle name="40% - Accent5 2 5" xfId="1495" xr:uid="{742BF548-1A1C-4640-B10A-F41DBAFAC068}"/>
    <cellStyle name="40% - Accent5 2 5 2" xfId="3190" xr:uid="{9AA17663-0DE3-4D98-BF83-B97E0152B3D4}"/>
    <cellStyle name="40% - Accent5 2 5 3" xfId="5568" xr:uid="{C18915E8-11AC-4643-B0DE-84F09E8EEB61}"/>
    <cellStyle name="40% - Accent5 2 6" xfId="1496" xr:uid="{72B3056B-7866-4507-8C03-2711AEE9DD51}"/>
    <cellStyle name="40% - Accent5 2 6 2" xfId="3191" xr:uid="{37F0B258-18C0-43B2-AB77-B2C8069E4D03}"/>
    <cellStyle name="40% - Accent5 2 6 3" xfId="5569" xr:uid="{1E27584D-B68A-45E5-A23C-80DD2436030D}"/>
    <cellStyle name="40% - Accent5 2 7" xfId="1497" xr:uid="{2F17E5D1-50E2-4D84-998A-186B579240B4}"/>
    <cellStyle name="40% - Accent5 2 7 2" xfId="3192" xr:uid="{2EBB5228-870E-4C55-A8CC-B3B2A2A09491}"/>
    <cellStyle name="40% - Accent5 2 7 3" xfId="5570" xr:uid="{F62AF61F-EAE3-4C8C-B657-F6F04C87AA5E}"/>
    <cellStyle name="40% - Accent5 2 8" xfId="1498" xr:uid="{AB8D8579-0363-4382-9CF2-39E56C39A7AD}"/>
    <cellStyle name="40% - Accent5 2 9" xfId="1499" xr:uid="{569BFBD2-7BA9-4EB5-A66C-7563AEF6BDAC}"/>
    <cellStyle name="40% - Accent5 2_INL RECEIPTS JAN - OCT 2010" xfId="3193" xr:uid="{E356FC8F-EE8A-479E-9B61-CEBFFA07DD4A}"/>
    <cellStyle name="40% - Accent5 20" xfId="3194" xr:uid="{2BE1D581-A141-41B5-B71E-35B09FA7E6C4}"/>
    <cellStyle name="40% - Accent5 21" xfId="3195" xr:uid="{5B58FB0E-F886-427F-937F-6FAC368935A7}"/>
    <cellStyle name="40% - Accent5 22" xfId="3196" xr:uid="{79D01E6D-F474-4A44-B4D8-2FAF3D61DB05}"/>
    <cellStyle name="40% - Accent5 23" xfId="3197" xr:uid="{64C3C520-EB59-401A-94E4-737C305CC339}"/>
    <cellStyle name="40% - Accent5 24" xfId="3198" xr:uid="{D859EE68-988D-4F23-89BF-ECF1ACE97C79}"/>
    <cellStyle name="40% - Accent5 25" xfId="3199" xr:uid="{9CDFAED2-0E0C-4A5D-8290-D7F50CDF70CE}"/>
    <cellStyle name="40% - Accent5 26" xfId="3200" xr:uid="{57B32A91-1641-4B2D-A5ED-D79CF18EA1D5}"/>
    <cellStyle name="40% - Accent5 27" xfId="3174" xr:uid="{BC84EA2B-BBE8-4F9E-9AAC-503CB492B341}"/>
    <cellStyle name="40% - Accent5 28" xfId="5562" xr:uid="{23765CBC-8309-49DC-9208-7D89DE544979}"/>
    <cellStyle name="40% - Accent5 29" xfId="6458" xr:uid="{55338D69-78F0-464C-93C5-5AB98E8F331B}"/>
    <cellStyle name="40% - Accent5 3" xfId="804" xr:uid="{DBE481BC-09B0-4F09-A776-55CB78DA8022}"/>
    <cellStyle name="40% - Accent5 3 10" xfId="1501" xr:uid="{7ECC1B08-51FF-4F4F-824E-7ECC3F4BD8F1}"/>
    <cellStyle name="40% - Accent5 3 11" xfId="1502" xr:uid="{8D43A905-8850-48D2-A496-4CC460B63897}"/>
    <cellStyle name="40% - Accent5 3 12" xfId="3201" xr:uid="{ED8C2A9A-8976-488B-BD71-42025479C888}"/>
    <cellStyle name="40% - Accent5 3 13" xfId="5571" xr:uid="{0697B86C-9C2A-41A1-8E5E-A778B35C9A5D}"/>
    <cellStyle name="40% - Accent5 3 14" xfId="29856" xr:uid="{AEC81A80-34EE-48DD-95CB-EA84478F335E}"/>
    <cellStyle name="40% - Accent5 3 15" xfId="1500" xr:uid="{BCBC1E7C-FA09-4511-AA00-FEE59A88FD15}"/>
    <cellStyle name="40% - Accent5 3 2" xfId="1503" xr:uid="{425FD579-B904-4B8F-AF37-34B5F8B33622}"/>
    <cellStyle name="40% - Accent5 3 2 2" xfId="3202" xr:uid="{0E85DA67-181B-4139-AE44-C6FB071D6143}"/>
    <cellStyle name="40% - Accent5 3 2 2 2" xfId="30969" xr:uid="{4AC2E8A0-35E4-45F1-8CD8-75E87D4AC30E}"/>
    <cellStyle name="40% - Accent5 3 2 3" xfId="30436" xr:uid="{3F64D293-EA77-4311-A4C6-211F214150BC}"/>
    <cellStyle name="40% - Accent5 3 3" xfId="1504" xr:uid="{F63C633A-85C4-45EF-84E1-E5946E810B9D}"/>
    <cellStyle name="40% - Accent5 3 3 2" xfId="30968" xr:uid="{50072C3C-1F64-47A7-8675-4EBD529C6879}"/>
    <cellStyle name="40% - Accent5 3 4" xfId="1505" xr:uid="{C8EED080-29E5-4ED9-9706-57EBF3AFA9E7}"/>
    <cellStyle name="40% - Accent5 3 5" xfId="1506" xr:uid="{2EABBFF2-E2EA-4D29-B5E0-D017436D035A}"/>
    <cellStyle name="40% - Accent5 3 6" xfId="1507" xr:uid="{947D51D9-C6C3-4225-9388-885F0183E295}"/>
    <cellStyle name="40% - Accent5 3 7" xfId="1508" xr:uid="{BFBF54D3-CB8C-4041-9794-1EA17049E0A6}"/>
    <cellStyle name="40% - Accent5 3 8" xfId="1509" xr:uid="{3447F0B0-3B7F-4B40-8582-951B7CB2932F}"/>
    <cellStyle name="40% - Accent5 3 9" xfId="1510" xr:uid="{05804FE4-7D83-46B4-ADD6-A8213E5EDC6D}"/>
    <cellStyle name="40% - Accent5 30" xfId="6501" xr:uid="{6CFA6BAF-2E1B-4434-8CC4-E9C6F028646F}"/>
    <cellStyle name="40% - Accent5 31" xfId="1479" xr:uid="{7378F5E0-49C4-49C3-9100-A2BC93C3619E}"/>
    <cellStyle name="40% - Accent5 32" xfId="6545" xr:uid="{6C67B1D3-D1AA-484B-AAA7-A57E8AAE9706}"/>
    <cellStyle name="40% - Accent5 33" xfId="29764" xr:uid="{6603B02A-05CE-42F0-A0D1-424F04C9C69B}"/>
    <cellStyle name="40% - Accent5 34" xfId="29878" xr:uid="{1DFFB0ED-29E0-4989-AAF2-11F8208FEDB3}"/>
    <cellStyle name="40% - Accent5 35" xfId="29905" xr:uid="{5870C2CA-0D7B-4DB9-A49B-BE547CBED2A7}"/>
    <cellStyle name="40% - Accent5 36" xfId="29924" xr:uid="{C9161E0B-728D-4E79-9419-8C5957711850}"/>
    <cellStyle name="40% - Accent5 37" xfId="29934" xr:uid="{193E6563-1C12-4BE0-8FC3-9045B9D95106}"/>
    <cellStyle name="40% - Accent5 38" xfId="29947" xr:uid="{9B986EC5-30C7-4A33-8C44-410694E6C286}"/>
    <cellStyle name="40% - Accent5 39" xfId="29955" xr:uid="{0619C59E-A069-4C71-8842-1899BCED90A5}"/>
    <cellStyle name="40% - Accent5 4" xfId="1066" xr:uid="{1CA58EAA-1624-4235-81B2-567D6635369A}"/>
    <cellStyle name="40% - Accent5 4 2" xfId="3204" xr:uid="{B77AED4E-CBAE-4400-B8D2-C9DDC5692123}"/>
    <cellStyle name="40% - Accent5 4 2 2" xfId="30971" xr:uid="{973B9D43-9557-4E7C-AD0C-938BD209E350}"/>
    <cellStyle name="40% - Accent5 4 2 3" xfId="30438" xr:uid="{BB32BAE5-31AD-454A-8797-8B292FC878EC}"/>
    <cellStyle name="40% - Accent5 4 3" xfId="3203" xr:uid="{2615DB0A-31E5-4F27-BFB4-3FBDC01AC5C8}"/>
    <cellStyle name="40% - Accent5 4 3 2" xfId="30970" xr:uid="{7DB97943-3DF7-4E9D-B43D-E2A1A8A2FB7D}"/>
    <cellStyle name="40% - Accent5 4 4" xfId="5572" xr:uid="{3C33A46F-82DF-460A-8EC2-0D8045577CA9}"/>
    <cellStyle name="40% - Accent5 4 5" xfId="1511" xr:uid="{5341401E-E28F-4173-BB4C-0BC0D4B8F470}"/>
    <cellStyle name="40% - Accent5 4 6" xfId="30437" xr:uid="{077806AD-240B-4A52-8C34-2A94DFD9325D}"/>
    <cellStyle name="40% - Accent5 40" xfId="29979" xr:uid="{F8DF5768-ACF3-47F2-8813-7D96B90D540C}"/>
    <cellStyle name="40% - Accent5 41" xfId="29990" xr:uid="{45B0600D-81FD-4008-98B8-C51CE9B8B28A}"/>
    <cellStyle name="40% - Accent5 42" xfId="30006" xr:uid="{BE51F32C-6374-4447-B1CC-88282EF5B188}"/>
    <cellStyle name="40% - Accent5 43" xfId="30017" xr:uid="{B934F2FA-9569-4E72-B892-B3A47663E4F9}"/>
    <cellStyle name="40% - Accent5 44" xfId="30029" xr:uid="{9C341E84-D1F3-4110-BE39-6154B67011C1}"/>
    <cellStyle name="40% - Accent5 45" xfId="30038" xr:uid="{AC196193-6BC5-4CFC-9E50-2347D5E39762}"/>
    <cellStyle name="40% - Accent5 46" xfId="30046" xr:uid="{706055AF-EA44-4531-A113-46BDD1BE38BD}"/>
    <cellStyle name="40% - Accent5 47" xfId="30110" xr:uid="{0A8F542A-7595-4A86-8038-6A0AE296E813}"/>
    <cellStyle name="40% - Accent5 48" xfId="718" xr:uid="{0EA6A07F-6408-4D5B-89B0-80B939CFDC42}"/>
    <cellStyle name="40% - Accent5 5" xfId="1512" xr:uid="{8AFF904E-E5E2-48B2-9278-DF91D8DEEA99}"/>
    <cellStyle name="40% - Accent5 5 2" xfId="3206" xr:uid="{037D07F2-4D39-4BEA-9271-17FA4E07E69B}"/>
    <cellStyle name="40% - Accent5 5 2 2" xfId="30973" xr:uid="{3F716660-8853-494F-8E3A-5FAE95C999FD}"/>
    <cellStyle name="40% - Accent5 5 2 3" xfId="30440" xr:uid="{2946FC9E-EDE8-471C-8424-DF85F03F4E5B}"/>
    <cellStyle name="40% - Accent5 5 3" xfId="3205" xr:uid="{4C8B62F6-55EA-48F2-B032-43B432E67BA8}"/>
    <cellStyle name="40% - Accent5 5 3 2" xfId="30972" xr:uid="{95023DCD-51D1-4E15-BEE2-1C24A795F0C6}"/>
    <cellStyle name="40% - Accent5 5 4" xfId="5573" xr:uid="{17277F13-5D78-4B87-BBF9-F2DEDB16F37A}"/>
    <cellStyle name="40% - Accent5 5 5" xfId="30439" xr:uid="{D790E1A1-6C71-46BA-8D82-5A3F7E5FA7FA}"/>
    <cellStyle name="40% - Accent5 6" xfId="1513" xr:uid="{715FCDD7-5964-432A-A6B0-20147F81FBDD}"/>
    <cellStyle name="40% - Accent5 6 2" xfId="3208" xr:uid="{F8C3A37F-0117-4EC9-A7BD-AD0EC76475D9}"/>
    <cellStyle name="40% - Accent5 6 2 2" xfId="30975" xr:uid="{AA419D15-3F4F-4F99-A232-E9683C3350DE}"/>
    <cellStyle name="40% - Accent5 6 2 3" xfId="30442" xr:uid="{738E13BA-ECAE-4E6A-B73E-6FD8212B83C1}"/>
    <cellStyle name="40% - Accent5 6 3" xfId="3209" xr:uid="{C60272D6-895F-4B5C-BAB0-0E2762BC580C}"/>
    <cellStyle name="40% - Accent5 6 3 2" xfId="30974" xr:uid="{7211CEFC-6061-480F-BE64-C69EEB3383A7}"/>
    <cellStyle name="40% - Accent5 6 4" xfId="3207" xr:uid="{618B81C8-3599-487F-A14D-6C12AC49478B}"/>
    <cellStyle name="40% - Accent5 6 5" xfId="5574" xr:uid="{F1DCC33D-0756-4D60-9353-F4A7F5FEBDAF}"/>
    <cellStyle name="40% - Accent5 6 6" xfId="30441" xr:uid="{90779E14-7AF2-47EE-AB85-598316CB9227}"/>
    <cellStyle name="40% - Accent5 7" xfId="1514" xr:uid="{0F5E0AD2-8062-4832-801B-89DF301CF2F4}"/>
    <cellStyle name="40% - Accent5 7 2" xfId="3211" xr:uid="{1639BB0D-C1B5-47D7-89F4-8A187951E9ED}"/>
    <cellStyle name="40% - Accent5 7 2 2" xfId="30977" xr:uid="{D29349E2-28D1-4C6A-99D3-A8066A0CCD10}"/>
    <cellStyle name="40% - Accent5 7 2 3" xfId="30444" xr:uid="{B5A47B09-EC60-44D6-BEC7-606F4DADC08D}"/>
    <cellStyle name="40% - Accent5 7 3" xfId="3210" xr:uid="{340F9CCF-4C33-4645-986E-DDD4417C0E5A}"/>
    <cellStyle name="40% - Accent5 7 3 2" xfId="30976" xr:uid="{647CDC60-1840-4B9D-A84F-688B93E767C5}"/>
    <cellStyle name="40% - Accent5 7 4" xfId="5575" xr:uid="{C640143B-15F2-49C8-9F6D-02EF90BA2DFE}"/>
    <cellStyle name="40% - Accent5 7 5" xfId="30443" xr:uid="{477CB239-8CE4-4C7A-A227-28C12630F14C}"/>
    <cellStyle name="40% - Accent5 8" xfId="1515" xr:uid="{E07B8B49-832B-4D5A-9A7A-6C1BA99F038A}"/>
    <cellStyle name="40% - Accent5 8 2" xfId="3212" xr:uid="{2CD6BC91-5972-41DC-A1EE-97382414C33C}"/>
    <cellStyle name="40% - Accent5 8 2 2" xfId="30979" xr:uid="{D1A4F1C5-F8B1-42AA-9A56-B0C3656876CC}"/>
    <cellStyle name="40% - Accent5 8 2 3" xfId="30446" xr:uid="{164AB237-6973-418E-8508-B6A28E7D824B}"/>
    <cellStyle name="40% - Accent5 8 3" xfId="5576" xr:uid="{71A4C361-3DAD-4AB8-8182-725512DFDE6A}"/>
    <cellStyle name="40% - Accent5 8 3 2" xfId="30978" xr:uid="{4800BEDC-6C7B-463E-B0C7-56926EEAA5AD}"/>
    <cellStyle name="40% - Accent5 8 4" xfId="30445" xr:uid="{1266F614-5D6C-4F6A-B4C4-114853E256B9}"/>
    <cellStyle name="40% - Accent5 9" xfId="1516" xr:uid="{486AEFB5-634D-4933-8DB4-D8ECB4731AC0}"/>
    <cellStyle name="40% - Accent5 9 2" xfId="3213" xr:uid="{0E04C4AD-7CB0-41D7-8A16-7C85284C1CD3}"/>
    <cellStyle name="40% - Accent5 9 2 2" xfId="30981" xr:uid="{56CBEFDD-3603-4A13-9BCF-72D865A85CFB}"/>
    <cellStyle name="40% - Accent5 9 2 3" xfId="30448" xr:uid="{F8C63E52-BB64-492B-9B12-EF1FD2C1E352}"/>
    <cellStyle name="40% - Accent5 9 3" xfId="5577" xr:uid="{91AB6B25-6809-4773-89F8-1EA9EA97180C}"/>
    <cellStyle name="40% - Accent5 9 3 2" xfId="30980" xr:uid="{E8E8CA25-1B01-40AF-B9CD-D4D59F4881DD}"/>
    <cellStyle name="40% - Accent5 9 4" xfId="30447" xr:uid="{9C7513A3-4C54-4B0A-9B07-3D5219509D5A}"/>
    <cellStyle name="40% - Accent6 10" xfId="1518" xr:uid="{A1FEAA64-28E3-4D92-A378-B2DFE1E20517}"/>
    <cellStyle name="40% - Accent6 10 2" xfId="3215" xr:uid="{FBA569A5-8C40-46B9-B750-563B5879DA04}"/>
    <cellStyle name="40% - Accent6 10 2 2" xfId="30983" xr:uid="{E2207808-8441-47A3-801A-69BC8A5A9D89}"/>
    <cellStyle name="40% - Accent6 10 2 3" xfId="30450" xr:uid="{C6AFBC79-9745-486C-B279-305A4141A449}"/>
    <cellStyle name="40% - Accent6 10 3" xfId="5579" xr:uid="{6CC85275-ED3A-47D0-BA5F-A0E417493BA5}"/>
    <cellStyle name="40% - Accent6 10 3 2" xfId="30982" xr:uid="{12BC8999-3A4C-467D-B0F9-77A7BC326B6E}"/>
    <cellStyle name="40% - Accent6 10 4" xfId="30449" xr:uid="{9ABD50F3-F687-43B8-9E32-F4EF283F9E14}"/>
    <cellStyle name="40% - Accent6 11" xfId="1519" xr:uid="{08E4477D-052A-4C32-AA3E-4F32615319C6}"/>
    <cellStyle name="40% - Accent6 11 2" xfId="3216" xr:uid="{25AE3AB1-6B6F-49AC-99EB-0FE5046BCD1B}"/>
    <cellStyle name="40% - Accent6 11 3" xfId="30451" xr:uid="{EEB75918-5533-434E-8299-CA2FAFB737C0}"/>
    <cellStyle name="40% - Accent6 12" xfId="1520" xr:uid="{121503DC-515B-45F8-B211-51B2641D1E74}"/>
    <cellStyle name="40% - Accent6 12 2" xfId="3217" xr:uid="{CCF39808-23AB-4ADA-88B8-43291BAE131E}"/>
    <cellStyle name="40% - Accent6 12 3" xfId="30787" xr:uid="{8E71805F-D425-4ADB-917E-6560B80B700B}"/>
    <cellStyle name="40% - Accent6 13" xfId="1521" xr:uid="{0B8649D5-AFB9-4254-A55B-F5EA168BD0E8}"/>
    <cellStyle name="40% - Accent6 13 2" xfId="3218" xr:uid="{A81C2840-262E-48DC-838A-30A1040A8CB7}"/>
    <cellStyle name="40% - Accent6 14" xfId="1522" xr:uid="{DCD53E48-75E5-4EF7-AA31-8349A9F1F0E1}"/>
    <cellStyle name="40% - Accent6 14 2" xfId="3219" xr:uid="{CAF3475B-249D-4D63-8897-5B45592365E0}"/>
    <cellStyle name="40% - Accent6 15" xfId="1523" xr:uid="{D6FC0970-ED00-4C87-BA2E-6D124E5DCFC2}"/>
    <cellStyle name="40% - Accent6 15 2" xfId="3220" xr:uid="{7ABF5B7F-B899-4434-8943-93F93EFFE1A2}"/>
    <cellStyle name="40% - Accent6 16" xfId="1524" xr:uid="{6D2CE199-54BE-467E-AE1E-38962BF092DF}"/>
    <cellStyle name="40% - Accent6 16 2" xfId="3221" xr:uid="{254E2E46-8BA4-4CD8-ACB8-276B4EC6312D}"/>
    <cellStyle name="40% - Accent6 17" xfId="1525" xr:uid="{0EE25EC3-B94C-464A-916D-B2036C8433DF}"/>
    <cellStyle name="40% - Accent6 17 2" xfId="3222" xr:uid="{4FBA990C-D89A-4A65-BA79-CCB9A79572B9}"/>
    <cellStyle name="40% - Accent6 18" xfId="1526" xr:uid="{E9047C82-D31C-4A8B-B0C5-2CB51CF0C107}"/>
    <cellStyle name="40% - Accent6 18 2" xfId="3223" xr:uid="{73851295-B49A-4889-92E8-D3BD08BA215F}"/>
    <cellStyle name="40% - Accent6 19" xfId="3224" xr:uid="{54600232-4477-4D35-9CA3-29F7C1CC3CEF}"/>
    <cellStyle name="40% - Accent6 2" xfId="830" xr:uid="{F23E17FF-CE95-472F-BA16-420CC60F1C76}"/>
    <cellStyle name="40% - Accent6 2 10" xfId="1528" xr:uid="{C1BB42AE-3CD4-47DD-9ADB-8B022A830D4B}"/>
    <cellStyle name="40% - Accent6 2 11" xfId="1529" xr:uid="{8AA30BF1-E99E-47B5-883B-D0C0B4F94856}"/>
    <cellStyle name="40% - Accent6 2 12" xfId="3225" xr:uid="{D9D74741-2250-4092-AA72-ED301959473A}"/>
    <cellStyle name="40% - Accent6 2 13" xfId="5153" xr:uid="{AA5E1162-BD3A-4BA0-9C4E-0C8EDB3550A2}"/>
    <cellStyle name="40% - Accent6 2 13 2" xfId="5288" xr:uid="{FFEDCEC4-AD1E-4D83-95E5-D177175F0F5D}"/>
    <cellStyle name="40% - Accent6 2 14" xfId="5580" xr:uid="{37E1E5A3-588F-4ECD-B59C-39B09B687777}"/>
    <cellStyle name="40% - Accent6 2 15" xfId="29821" xr:uid="{457EEAB4-E95A-47C3-A178-5A672589EF2B}"/>
    <cellStyle name="40% - Accent6 2 16" xfId="1527" xr:uid="{4F87F364-2466-491D-8190-06E9838F7746}"/>
    <cellStyle name="40% - Accent6 2 17" xfId="30124" xr:uid="{BA72C9F5-58A2-48A5-A49F-CA72DE92B4BF}"/>
    <cellStyle name="40% - Accent6 2 2" xfId="1530" xr:uid="{2CB722ED-64A5-4987-AE67-91892DFC702F}"/>
    <cellStyle name="40% - Accent6 2 2 2" xfId="3226" xr:uid="{78A26AE5-CD02-454D-A31D-1B43ABFC7F92}"/>
    <cellStyle name="40% - Accent6 2 2 2 2" xfId="30799" xr:uid="{3D1FF060-705E-4C91-9632-D882F7FC787C}"/>
    <cellStyle name="40% - Accent6 2 2 3" xfId="5209" xr:uid="{33D682B6-7A60-48E0-A718-61FE47E48A52}"/>
    <cellStyle name="40% - Accent6 2 2 3 2" xfId="5319" xr:uid="{A9328CB1-531B-4EB0-8CC7-3ABE44DC2752}"/>
    <cellStyle name="40% - Accent6 2 2 4" xfId="5581" xr:uid="{15A4A392-EF8C-4AAF-BF96-58B15E833FC6}"/>
    <cellStyle name="40% - Accent6 2 2 5" xfId="30226" xr:uid="{A9806642-13CD-4CE1-9AC5-F08834DB216B}"/>
    <cellStyle name="40% - Accent6 2 3" xfId="1531" xr:uid="{39F9467B-0984-4458-A764-1AEF9212C77F}"/>
    <cellStyle name="40% - Accent6 2 3 2" xfId="3227" xr:uid="{3356FA2E-EAA4-43AD-929C-1D237BFC6A27}"/>
    <cellStyle name="40% - Accent6 2 3 3" xfId="5582" xr:uid="{48E6D5C4-935D-4EC5-8CB6-6C74CBB49CA0}"/>
    <cellStyle name="40% - Accent6 2 3 4" xfId="30452" xr:uid="{A1AA3141-9825-43E1-9300-A661085FADE1}"/>
    <cellStyle name="40% - Accent6 2 4" xfId="1532" xr:uid="{A86A3C56-6312-42D8-858E-BC0F9B860EBD}"/>
    <cellStyle name="40% - Accent6 2 4 2" xfId="3229" xr:uid="{E1316953-E45D-463A-8AF9-47EB13CE2867}"/>
    <cellStyle name="40% - Accent6 2 4 3" xfId="3228" xr:uid="{998C7A8A-F499-4171-A466-C28018D0AD8B}"/>
    <cellStyle name="40% - Accent6 2 4 4" xfId="5583" xr:uid="{8B2F2F63-3C32-4D94-9301-6E819698F4D5}"/>
    <cellStyle name="40% - Accent6 2 4 5" xfId="30765" xr:uid="{02651769-1A1A-48BF-87D1-4BF4FFC553A1}"/>
    <cellStyle name="40% - Accent6 2 5" xfId="1533" xr:uid="{44C80864-6222-45F0-B20F-BE554A5FD0EA}"/>
    <cellStyle name="40% - Accent6 2 5 2" xfId="3230" xr:uid="{6FFD15E2-9639-45C2-A24F-59583E1AE79D}"/>
    <cellStyle name="40% - Accent6 2 5 3" xfId="5584" xr:uid="{70904CAD-D2FC-429D-84AF-AEDC632C7D24}"/>
    <cellStyle name="40% - Accent6 2 6" xfId="1534" xr:uid="{0F2E591D-BE18-48B0-8E8A-9FD38D379E5A}"/>
    <cellStyle name="40% - Accent6 2 6 2" xfId="3231" xr:uid="{F97BEFCF-4BA2-48E0-834E-3645DA60A3B6}"/>
    <cellStyle name="40% - Accent6 2 6 3" xfId="5585" xr:uid="{E7F4D33C-F393-48BA-BB59-D816F6E2B219}"/>
    <cellStyle name="40% - Accent6 2 7" xfId="1535" xr:uid="{C7ADCB96-2846-4B6F-832D-AFE521257ED4}"/>
    <cellStyle name="40% - Accent6 2 7 2" xfId="3232" xr:uid="{78A469FE-F792-4F5A-B7CE-1400A95BEC53}"/>
    <cellStyle name="40% - Accent6 2 7 3" xfId="5586" xr:uid="{05840C59-F35B-402A-9AEE-24D30E397F30}"/>
    <cellStyle name="40% - Accent6 2 8" xfId="1536" xr:uid="{CDF0D9D6-4B5F-4AD0-822E-C27ACD424302}"/>
    <cellStyle name="40% - Accent6 2 9" xfId="1537" xr:uid="{619E7497-19A6-4D70-84EF-70E3BE110D0C}"/>
    <cellStyle name="40% - Accent6 2_INL RECEIPTS JAN - OCT 2010" xfId="3233" xr:uid="{677C7373-BCCB-48A2-87A0-052D1F6205B9}"/>
    <cellStyle name="40% - Accent6 20" xfId="3234" xr:uid="{69A3049D-C07D-4BA6-9D4A-9E84C3BB1EB5}"/>
    <cellStyle name="40% - Accent6 21" xfId="3235" xr:uid="{FB52A267-157F-41E0-B24D-620D1C9C1B13}"/>
    <cellStyle name="40% - Accent6 22" xfId="3236" xr:uid="{4EC7930D-AA2C-4A4D-B306-1C656E82E51D}"/>
    <cellStyle name="40% - Accent6 23" xfId="3237" xr:uid="{4B6ED295-2CC8-4C0F-B31C-3803F99CE67E}"/>
    <cellStyle name="40% - Accent6 24" xfId="3238" xr:uid="{08801032-C8F0-44D3-B0B4-11D6E843206C}"/>
    <cellStyle name="40% - Accent6 25" xfId="3239" xr:uid="{E3F201FE-93C7-4D70-860C-41E6C8916BBD}"/>
    <cellStyle name="40% - Accent6 26" xfId="3240" xr:uid="{1119C5B9-EFEA-4E2D-8D13-44A27EF02E77}"/>
    <cellStyle name="40% - Accent6 27" xfId="3214" xr:uid="{F0A6283D-8295-42C0-A370-11DAA14D8399}"/>
    <cellStyle name="40% - Accent6 28" xfId="5578" xr:uid="{FB5CE9A1-4852-4749-B9A5-49130FF7B5C6}"/>
    <cellStyle name="40% - Accent6 29" xfId="6462" xr:uid="{A1721BD3-BBCB-40A0-AF6D-89319F08A480}"/>
    <cellStyle name="40% - Accent6 3" xfId="1018" xr:uid="{9A24734B-DD1E-42AB-9C93-DF66C61D2E60}"/>
    <cellStyle name="40% - Accent6 3 10" xfId="1539" xr:uid="{2FFBFC9E-1B6A-4895-9436-CB74B0D2DDAF}"/>
    <cellStyle name="40% - Accent6 3 11" xfId="1540" xr:uid="{4B660F73-FE02-4E17-8880-9A73DC7695F2}"/>
    <cellStyle name="40% - Accent6 3 12" xfId="3241" xr:uid="{FDC75B4F-C1AD-48B5-B0DE-2BC03604DF8D}"/>
    <cellStyle name="40% - Accent6 3 13" xfId="5587" xr:uid="{0C729109-29F2-4848-B524-8BA2723DCF76}"/>
    <cellStyle name="40% - Accent6 3 14" xfId="29860" xr:uid="{D3861518-7A34-47A2-A07E-82C39A66EFA0}"/>
    <cellStyle name="40% - Accent6 3 15" xfId="1538" xr:uid="{43B15195-E53B-45F3-8862-BE130C01E84F}"/>
    <cellStyle name="40% - Accent6 3 2" xfId="1541" xr:uid="{26ECDF05-C132-4F4B-9813-3A9902AA05A4}"/>
    <cellStyle name="40% - Accent6 3 2 2" xfId="3242" xr:uid="{4C4648BE-8DC0-4353-8A38-578326EDD665}"/>
    <cellStyle name="40% - Accent6 3 2 2 2" xfId="30985" xr:uid="{C3EB0BA2-5D5B-4C00-93FC-965A3AD765D2}"/>
    <cellStyle name="40% - Accent6 3 2 3" xfId="30453" xr:uid="{6B184562-5878-4500-AE07-62173996D090}"/>
    <cellStyle name="40% - Accent6 3 3" xfId="1542" xr:uid="{82F42681-F6DC-492C-BCF4-D48B6801115B}"/>
    <cellStyle name="40% - Accent6 3 3 2" xfId="30984" xr:uid="{42A370E0-621B-4D01-9031-690CB9A5D5A5}"/>
    <cellStyle name="40% - Accent6 3 4" xfId="1543" xr:uid="{808E3DD6-19CF-479C-A85E-53863A556C76}"/>
    <cellStyle name="40% - Accent6 3 5" xfId="1544" xr:uid="{F35BEDE2-931A-4D3F-B20A-662DBBF07A27}"/>
    <cellStyle name="40% - Accent6 3 6" xfId="1545" xr:uid="{F2CC5781-F661-4F55-AC9C-925DBB9509B1}"/>
    <cellStyle name="40% - Accent6 3 7" xfId="1546" xr:uid="{9AA63974-95DD-4F3A-B850-A6AA3670E111}"/>
    <cellStyle name="40% - Accent6 3 8" xfId="1547" xr:uid="{1F322B2B-9017-4C92-BC42-21BB21C3B13E}"/>
    <cellStyle name="40% - Accent6 3 9" xfId="1548" xr:uid="{3251A862-96AA-4F30-80B5-08C7FDDA27F8}"/>
    <cellStyle name="40% - Accent6 30" xfId="6505" xr:uid="{DCEA4D6B-E2DB-4BBD-ACE0-5B7959D4B9C3}"/>
    <cellStyle name="40% - Accent6 31" xfId="1517" xr:uid="{01344DC9-9F60-401E-85D2-BC3C7B6D8C38}"/>
    <cellStyle name="40% - Accent6 32" xfId="6549" xr:uid="{9B8B30B3-0481-49FF-B8BB-4C5E5CBA95BE}"/>
    <cellStyle name="40% - Accent6 33" xfId="29768" xr:uid="{03373FC0-8856-45BA-9E55-8BE214FE7AF5}"/>
    <cellStyle name="40% - Accent6 34" xfId="29880" xr:uid="{CE4C8506-E076-4356-8A21-5DD4CB33225A}"/>
    <cellStyle name="40% - Accent6 35" xfId="29909" xr:uid="{11DB2F31-47BA-4600-BE51-2FBE9C6AC1E0}"/>
    <cellStyle name="40% - Accent6 36" xfId="29926" xr:uid="{5C85C448-BDF3-4AED-8B49-163BD4FCC003}"/>
    <cellStyle name="40% - Accent6 37" xfId="29937" xr:uid="{647D4F7A-EAC2-4237-A9F1-D618C4DCBB33}"/>
    <cellStyle name="40% - Accent6 38" xfId="29949" xr:uid="{8B3F5EC4-ACA1-4F6D-B74B-3BE6BA529C22}"/>
    <cellStyle name="40% - Accent6 39" xfId="29957" xr:uid="{B115AD8A-8274-4C4E-88BD-BBFB01E728CF}"/>
    <cellStyle name="40% - Accent6 4" xfId="1069" xr:uid="{088CBD8F-E8C0-4E8C-9B4F-A3047692B0E2}"/>
    <cellStyle name="40% - Accent6 4 2" xfId="3244" xr:uid="{A8769665-3049-4470-83FA-0D02CED16B4B}"/>
    <cellStyle name="40% - Accent6 4 2 2" xfId="30987" xr:uid="{1B300CD3-07E8-4A2D-8CCA-FE2207A85ABF}"/>
    <cellStyle name="40% - Accent6 4 2 3" xfId="30455" xr:uid="{70AE58C2-3091-4626-AA53-8E96874080A9}"/>
    <cellStyle name="40% - Accent6 4 3" xfId="3243" xr:uid="{72780629-F5F7-47DD-B0D9-52502CFEF86F}"/>
    <cellStyle name="40% - Accent6 4 3 2" xfId="30986" xr:uid="{B6F2D692-17D2-4321-8EC3-D03378714870}"/>
    <cellStyle name="40% - Accent6 4 4" xfId="5588" xr:uid="{0F36076E-C8D2-468E-8B81-5AFC6F078656}"/>
    <cellStyle name="40% - Accent6 4 5" xfId="1549" xr:uid="{9C7478FA-301D-4C4A-A72C-6E97BDDD1DD7}"/>
    <cellStyle name="40% - Accent6 4 6" xfId="30454" xr:uid="{A9EA3627-3332-42C4-84D5-909840994416}"/>
    <cellStyle name="40% - Accent6 40" xfId="29982" xr:uid="{AC4AFA4B-41B2-4FEA-8F70-B99401D559DB}"/>
    <cellStyle name="40% - Accent6 41" xfId="29994" xr:uid="{C4D80731-8609-4F81-92B2-C941E1EBF5E9}"/>
    <cellStyle name="40% - Accent6 42" xfId="30010" xr:uid="{86C11A1F-3B82-4089-8CAC-C2BB255B91E8}"/>
    <cellStyle name="40% - Accent6 43" xfId="30020" xr:uid="{4A87FE00-7A8B-49A3-8AA3-1A57D72E70D8}"/>
    <cellStyle name="40% - Accent6 44" xfId="30032" xr:uid="{47D6D843-474A-4CB1-9694-17549E6BFD87}"/>
    <cellStyle name="40% - Accent6 45" xfId="30041" xr:uid="{37BC9F01-3307-46BA-912C-71D593E40B77}"/>
    <cellStyle name="40% - Accent6 46" xfId="30048" xr:uid="{60E60BB0-A6F8-4F0E-806A-C546C94DBB2F}"/>
    <cellStyle name="40% - Accent6 47" xfId="30112" xr:uid="{9EE07D8F-9274-4A09-81C4-B53B51628D82}"/>
    <cellStyle name="40% - Accent6 48" xfId="806" xr:uid="{F2EB7407-01C1-4CE3-B657-F5DA16F8849A}"/>
    <cellStyle name="40% - Accent6 5" xfId="1550" xr:uid="{0295AE3E-A2E2-440B-BED3-4B7AE15E8037}"/>
    <cellStyle name="40% - Accent6 5 2" xfId="3246" xr:uid="{B76FDA15-1DEE-4519-8075-934081175686}"/>
    <cellStyle name="40% - Accent6 5 2 2" xfId="30989" xr:uid="{EEE76634-CA0F-413A-BBC6-94538D6D58C6}"/>
    <cellStyle name="40% - Accent6 5 2 3" xfId="30457" xr:uid="{43B19025-E976-467F-B262-5BF1958F59AE}"/>
    <cellStyle name="40% - Accent6 5 3" xfId="3245" xr:uid="{41EA102B-A765-4983-8CA9-7AC60616B16D}"/>
    <cellStyle name="40% - Accent6 5 3 2" xfId="30988" xr:uid="{24ED6A24-BCB0-49C9-BAA3-998C15C89608}"/>
    <cellStyle name="40% - Accent6 5 4" xfId="5589" xr:uid="{FD304FCD-59A0-470F-BD1F-B9A5789A81F2}"/>
    <cellStyle name="40% - Accent6 5 5" xfId="30456" xr:uid="{BC3F0CD3-8B23-4CE7-8F95-3D60E32B241B}"/>
    <cellStyle name="40% - Accent6 6" xfId="1551" xr:uid="{2CBD6CF1-C913-4AE6-B924-4E885D9DBA57}"/>
    <cellStyle name="40% - Accent6 6 2" xfId="3248" xr:uid="{8A4C125E-1E56-4FDB-A028-E6DDE04869F4}"/>
    <cellStyle name="40% - Accent6 6 2 2" xfId="30991" xr:uid="{6F3C6B1F-0EF7-4E09-8605-E22B02129E24}"/>
    <cellStyle name="40% - Accent6 6 2 3" xfId="30459" xr:uid="{224D27C0-529C-4223-B9DF-5348BE9E06EE}"/>
    <cellStyle name="40% - Accent6 6 3" xfId="3249" xr:uid="{73DB7AF6-BA98-4E07-BA74-F8BA0E0CEA55}"/>
    <cellStyle name="40% - Accent6 6 3 2" xfId="30990" xr:uid="{DAE95292-2A8B-42A4-9526-66A25D47FFC5}"/>
    <cellStyle name="40% - Accent6 6 4" xfId="3247" xr:uid="{C3F954AA-24BB-4BB9-B10C-942C2E21E00B}"/>
    <cellStyle name="40% - Accent6 6 5" xfId="5590" xr:uid="{2BDE1795-D864-424E-BEBC-9766EA06B43C}"/>
    <cellStyle name="40% - Accent6 6 6" xfId="30458" xr:uid="{FD1AF99F-CBC9-47E2-A54B-5EAA08884ECF}"/>
    <cellStyle name="40% - Accent6 7" xfId="1552" xr:uid="{737E9870-A224-4150-9A4B-9539BE46D200}"/>
    <cellStyle name="40% - Accent6 7 2" xfId="3251" xr:uid="{BFB606B9-8679-47CA-8160-2B5B1DE5CDA5}"/>
    <cellStyle name="40% - Accent6 7 2 2" xfId="30993" xr:uid="{1101D60B-E5C6-4C19-8891-BE0E7C389B43}"/>
    <cellStyle name="40% - Accent6 7 2 3" xfId="30461" xr:uid="{E18C400F-B8C3-426A-A339-C81B9CE480DF}"/>
    <cellStyle name="40% - Accent6 7 3" xfId="3250" xr:uid="{701B8708-A8A3-4E7C-A5D6-11128C3DB7B6}"/>
    <cellStyle name="40% - Accent6 7 3 2" xfId="30992" xr:uid="{BCC9F23B-C1F2-4B31-948F-897374E84CA0}"/>
    <cellStyle name="40% - Accent6 7 4" xfId="5591" xr:uid="{E73B3CF2-64AB-4AC6-A98C-4B6242A7A6F0}"/>
    <cellStyle name="40% - Accent6 7 5" xfId="30460" xr:uid="{ECCC1C49-1541-4064-8FF2-5332F1DE7F47}"/>
    <cellStyle name="40% - Accent6 8" xfId="1553" xr:uid="{0B923035-E2B0-49EA-BA24-072BB8F07A3D}"/>
    <cellStyle name="40% - Accent6 8 2" xfId="3252" xr:uid="{1590B89C-A70B-4D43-AB6C-27B96A840334}"/>
    <cellStyle name="40% - Accent6 8 2 2" xfId="30995" xr:uid="{D1C79A28-4A08-420C-B1C1-D6357DDAEBCE}"/>
    <cellStyle name="40% - Accent6 8 2 3" xfId="30463" xr:uid="{F846290B-9478-4A9D-B89A-5FAF9CA67F58}"/>
    <cellStyle name="40% - Accent6 8 3" xfId="5592" xr:uid="{801C496A-0CC8-4FCD-AFFC-C22AA591096D}"/>
    <cellStyle name="40% - Accent6 8 3 2" xfId="30994" xr:uid="{19F27DAA-BF73-4F28-AE1F-117443DB3C02}"/>
    <cellStyle name="40% - Accent6 8 4" xfId="30462" xr:uid="{64488EEF-B655-45F5-8165-45511F0DEFAC}"/>
    <cellStyle name="40% - Accent6 9" xfId="1554" xr:uid="{4447FAA0-F704-4CE3-AE2C-9A4824A470B1}"/>
    <cellStyle name="40% - Accent6 9 2" xfId="3253" xr:uid="{99EE7354-28CF-4009-ADFB-8D86E0FB0FE6}"/>
    <cellStyle name="40% - Accent6 9 2 2" xfId="30997" xr:uid="{55CCD1DA-51D3-4035-877A-4F4B5A2232EC}"/>
    <cellStyle name="40% - Accent6 9 2 3" xfId="30465" xr:uid="{641DB940-1D5A-4B10-967F-9AEBCBA07F24}"/>
    <cellStyle name="40% - Accent6 9 3" xfId="5593" xr:uid="{84DF2DD2-C89E-4DFC-87B1-07AF7844E737}"/>
    <cellStyle name="40% - Accent6 9 3 2" xfId="30996" xr:uid="{38C7FFB6-77B6-4A4C-8EC5-66C85253EDDD}"/>
    <cellStyle name="40% - Accent6 9 4" xfId="30464" xr:uid="{6BF78631-7117-472E-8327-08FE0B93973F}"/>
    <cellStyle name="60% - Accent1 10" xfId="1556" xr:uid="{B9E6BB05-F8BF-4445-8F34-724BAF1EEAEB}"/>
    <cellStyle name="60% - Accent1 10 2" xfId="3255" xr:uid="{32DF81A6-757A-4DD1-861F-DB6E35CB5594}"/>
    <cellStyle name="60% - Accent1 10 3" xfId="30466" xr:uid="{E3043EDD-2164-4847-A897-9EF2209270BA}"/>
    <cellStyle name="60% - Accent1 11" xfId="1557" xr:uid="{23753C13-AE0F-44A1-989E-694CCE13A1A2}"/>
    <cellStyle name="60% - Accent1 11 2" xfId="3256" xr:uid="{3C044CBE-DC9B-49AE-80E9-3B8C2B7BDAB6}"/>
    <cellStyle name="60% - Accent1 11 3" xfId="30467" xr:uid="{3363CA88-2DF1-4482-B68A-B39A2442A29B}"/>
    <cellStyle name="60% - Accent1 12" xfId="1558" xr:uid="{3BAF2C00-D2DD-4162-A488-F6964D9C6C1F}"/>
    <cellStyle name="60% - Accent1 12 2" xfId="3257" xr:uid="{1A1FC902-D142-432B-8125-FF798E237AF8}"/>
    <cellStyle name="60% - Accent1 12 3" xfId="30250" xr:uid="{E1A0FAB0-E877-430D-BCA4-9024B2CDB053}"/>
    <cellStyle name="60% - Accent1 13" xfId="1559" xr:uid="{6E52C731-09FE-474F-9F6E-8CE29B162A67}"/>
    <cellStyle name="60% - Accent1 13 2" xfId="3258" xr:uid="{DF4B7DDD-EC24-4AFC-A5E9-F87C7BE989B6}"/>
    <cellStyle name="60% - Accent1 13 3" xfId="30209" xr:uid="{05180D3D-FD05-4BE4-8EAD-AA6B19F17FE9}"/>
    <cellStyle name="60% - Accent1 14" xfId="1560" xr:uid="{523E3F30-71C8-4F88-BFDC-DF80D3C22419}"/>
    <cellStyle name="60% - Accent1 14 2" xfId="3259" xr:uid="{7071CE9F-2BC7-4EC1-B88F-04B9E8A24DB8}"/>
    <cellStyle name="60% - Accent1 15" xfId="1561" xr:uid="{11661921-6823-4E63-A49E-650D8ACA86ED}"/>
    <cellStyle name="60% - Accent1 15 2" xfId="3260" xr:uid="{9A875CF6-AD3F-460D-837C-F7BD78556231}"/>
    <cellStyle name="60% - Accent1 16" xfId="1562" xr:uid="{5FF41900-9D62-4718-B4F0-D8132319C90B}"/>
    <cellStyle name="60% - Accent1 16 2" xfId="3261" xr:uid="{7070BBE6-9738-495E-9F95-DF05DD72C725}"/>
    <cellStyle name="60% - Accent1 17" xfId="1563" xr:uid="{E982FFAF-97FF-4634-9AE4-F53FE4DB8CE2}"/>
    <cellStyle name="60% - Accent1 17 2" xfId="3262" xr:uid="{DD3DE041-151A-4153-A5AB-D8D7940865DD}"/>
    <cellStyle name="60% - Accent1 18" xfId="1564" xr:uid="{BB1FD30A-9DFF-4D02-9A94-DF890CDE9186}"/>
    <cellStyle name="60% - Accent1 18 2" xfId="3263" xr:uid="{3FE73E11-C45D-4EA2-8BB3-05059908BC44}"/>
    <cellStyle name="60% - Accent1 19" xfId="3264" xr:uid="{E748120B-1F18-4F2E-9C84-C15E3520D9AF}"/>
    <cellStyle name="60% - Accent1 2" xfId="1059" xr:uid="{5211C0C4-3F7C-471C-B739-5B180A8B6AF5}"/>
    <cellStyle name="60% - Accent1 2 10" xfId="1566" xr:uid="{37107290-EEBC-4087-9C53-452B0A1642A2}"/>
    <cellStyle name="60% - Accent1 2 11" xfId="1567" xr:uid="{A51742D6-9230-4A98-A40E-7866C8E23DD2}"/>
    <cellStyle name="60% - Accent1 2 12" xfId="3265" xr:uid="{5A6952AA-9E4C-4F19-B180-173BCB53BF0D}"/>
    <cellStyle name="60% - Accent1 2 13" xfId="5154" xr:uid="{0A5FE8FE-950E-4163-B0C6-C328DEF93499}"/>
    <cellStyle name="60% - Accent1 2 14" xfId="5595" xr:uid="{B7069199-C588-43FD-B1A7-C73094879466}"/>
    <cellStyle name="60% - Accent1 2 15" xfId="29792" xr:uid="{8C837BE5-911F-4275-8076-33ECD39CF874}"/>
    <cellStyle name="60% - Accent1 2 16" xfId="1565" xr:uid="{1681F08D-F3B3-4F96-B0C2-76F4DD62322F}"/>
    <cellStyle name="60% - Accent1 2 17" xfId="30468" xr:uid="{01C36039-DAC9-4DA5-A17F-1EB4443A56D0}"/>
    <cellStyle name="60% - Accent1 2 2" xfId="1568" xr:uid="{2F631587-FE95-4C4B-9EF6-A6BB5014FF74}"/>
    <cellStyle name="60% - Accent1 2 2 2" xfId="3266" xr:uid="{F96EC0BD-49B5-4C21-BAA2-142512D4C05A}"/>
    <cellStyle name="60% - Accent1 2 2 3" xfId="5596" xr:uid="{8FAA2567-B782-4AED-921B-8510E843DE06}"/>
    <cellStyle name="60% - Accent1 2 3" xfId="1569" xr:uid="{A072C1C5-BE17-46ED-976A-2E8E4B27854B}"/>
    <cellStyle name="60% - Accent1 2 3 2" xfId="3267" xr:uid="{8E43D403-FBDD-4FF0-8E14-60672E8EACD9}"/>
    <cellStyle name="60% - Accent1 2 3 3" xfId="5597" xr:uid="{C834CCA8-86FD-45CA-B4AB-BC3C188D5E41}"/>
    <cellStyle name="60% - Accent1 2 4" xfId="1570" xr:uid="{2EB49DDA-B22E-4D34-983B-9C6DA4C07CC8}"/>
    <cellStyle name="60% - Accent1 2 4 2" xfId="3269" xr:uid="{0FF7AA9B-DBBE-4664-86A0-5733AE7F9DCC}"/>
    <cellStyle name="60% - Accent1 2 4 3" xfId="3268" xr:uid="{55B26BC5-85DE-40DC-9D20-607E49348BCA}"/>
    <cellStyle name="60% - Accent1 2 4 4" xfId="5598" xr:uid="{33D1EAFF-30A3-4BDC-BC22-C007F8584527}"/>
    <cellStyle name="60% - Accent1 2 5" xfId="1571" xr:uid="{404F1502-5E97-47B3-86AC-2E293EE7163C}"/>
    <cellStyle name="60% - Accent1 2 5 2" xfId="3270" xr:uid="{E26C224B-92FF-49BF-9569-DD19CBB32B15}"/>
    <cellStyle name="60% - Accent1 2 5 3" xfId="5599" xr:uid="{0D835020-E138-4379-B51F-4AFEAC367DDE}"/>
    <cellStyle name="60% - Accent1 2 6" xfId="1572" xr:uid="{A9F3B1B4-52E8-4137-AF70-0221B2B11DBC}"/>
    <cellStyle name="60% - Accent1 2 6 2" xfId="3271" xr:uid="{9A185EA4-1D98-4B25-90FD-971E47C00217}"/>
    <cellStyle name="60% - Accent1 2 6 3" xfId="5600" xr:uid="{9CFFB80E-7DC7-4D0B-8A8A-3758DDB6C4B2}"/>
    <cellStyle name="60% - Accent1 2 7" xfId="1573" xr:uid="{6BFEF212-FEAF-45C8-AEB9-3BE873F839C0}"/>
    <cellStyle name="60% - Accent1 2 7 2" xfId="3272" xr:uid="{70896D04-9DD0-4762-BF82-4919D0FB2893}"/>
    <cellStyle name="60% - Accent1 2 7 3" xfId="5601" xr:uid="{B82C43B1-04B4-4A2C-8B8C-EB7ACC98BA9A}"/>
    <cellStyle name="60% - Accent1 2 8" xfId="1574" xr:uid="{89EAB221-DFA3-471C-917B-63E944BDB7B3}"/>
    <cellStyle name="60% - Accent1 2 9" xfId="1575" xr:uid="{262C5360-20FB-49E5-9F66-619452943D26}"/>
    <cellStyle name="60% - Accent1 20" xfId="3273" xr:uid="{CC66E682-FA9D-4C68-A40C-360991930C12}"/>
    <cellStyle name="60% - Accent1 21" xfId="3274" xr:uid="{4DC8CAEE-1CB6-4C59-B743-4D23CA5F5A0A}"/>
    <cellStyle name="60% - Accent1 22" xfId="3275" xr:uid="{6E136046-8E92-4373-A06E-747CB01A8E3F}"/>
    <cellStyle name="60% - Accent1 23" xfId="3276" xr:uid="{80FE047D-910F-470D-83DF-30E585804E9E}"/>
    <cellStyle name="60% - Accent1 24" xfId="3277" xr:uid="{7D990462-0315-443B-AA4F-0CB61F45F68C}"/>
    <cellStyle name="60% - Accent1 25" xfId="3278" xr:uid="{E8138347-F775-4241-89AB-E568654DB67B}"/>
    <cellStyle name="60% - Accent1 26" xfId="3279" xr:uid="{5819802A-BECF-479B-AFD0-EF06DD78CF8D}"/>
    <cellStyle name="60% - Accent1 27" xfId="3254" xr:uid="{71F6F21A-60BF-4B17-9A9A-90CC3F9458E0}"/>
    <cellStyle name="60% - Accent1 28" xfId="5594" xr:uid="{6BABBD47-DCEF-4D95-A662-D9F00AD389EC}"/>
    <cellStyle name="60% - Accent1 29" xfId="6443" xr:uid="{C5C6CE1B-9543-4F18-BB63-E2D68676774A}"/>
    <cellStyle name="60% - Accent1 3" xfId="1038" xr:uid="{7C9E2DEC-7193-480D-BF2B-46E092114560}"/>
    <cellStyle name="60% - Accent1 3 10" xfId="1577" xr:uid="{DEC6BBA3-DD89-467E-9BF1-0A3956D5F8D3}"/>
    <cellStyle name="60% - Accent1 3 11" xfId="1578" xr:uid="{86D29FAC-9E3C-4F4E-B6B8-5DB244A2DD63}"/>
    <cellStyle name="60% - Accent1 3 12" xfId="3280" xr:uid="{FCF80E31-F6FD-44EE-8787-CB011B3F8482}"/>
    <cellStyle name="60% - Accent1 3 13" xfId="5602" xr:uid="{0952236D-6B80-44D7-A8B2-4FDE3EAD0D7C}"/>
    <cellStyle name="60% - Accent1 3 14" xfId="29841" xr:uid="{015CB2BB-6AF1-40C0-9284-77173DFD7D7E}"/>
    <cellStyle name="60% - Accent1 3 15" xfId="1576" xr:uid="{5C0BDD4F-C537-4D55-9380-A5983C43D42A}"/>
    <cellStyle name="60% - Accent1 3 2" xfId="1579" xr:uid="{DE8B38E2-DFFF-480C-8680-254F1E3B1F43}"/>
    <cellStyle name="60% - Accent1 3 2 2" xfId="3281" xr:uid="{BA854FAA-110F-471F-A0B4-2F58B672C683}"/>
    <cellStyle name="60% - Accent1 3 3" xfId="1580" xr:uid="{2442217F-F423-496D-A9C0-4809CFEF0024}"/>
    <cellStyle name="60% - Accent1 3 4" xfId="1581" xr:uid="{673E9E16-BDC7-40B5-BF1E-6486F9088786}"/>
    <cellStyle name="60% - Accent1 3 5" xfId="1582" xr:uid="{398A5A68-F509-4AC0-AB06-A0CA00EB538E}"/>
    <cellStyle name="60% - Accent1 3 6" xfId="1583" xr:uid="{CD301B75-2879-436C-8B38-ED95905E062B}"/>
    <cellStyle name="60% - Accent1 3 7" xfId="1584" xr:uid="{B9880764-FCB3-47EE-9270-F68FFC850C7B}"/>
    <cellStyle name="60% - Accent1 3 8" xfId="1585" xr:uid="{B9140CFA-A57A-4A2B-8800-9EF6405384CA}"/>
    <cellStyle name="60% - Accent1 3 9" xfId="1586" xr:uid="{CF6B441C-6209-4348-AE4C-04C5CA6E1595}"/>
    <cellStyle name="60% - Accent1 30" xfId="6486" xr:uid="{0C0F4942-BCC7-4B02-8107-EA43E61D46D4}"/>
    <cellStyle name="60% - Accent1 31" xfId="1555" xr:uid="{1903EBEC-8BE3-45F9-82F5-EB1980F5E947}"/>
    <cellStyle name="60% - Accent1 32" xfId="6530" xr:uid="{C9640CCD-7BDB-42CD-9491-2926E864050F}"/>
    <cellStyle name="60% - Accent1 33" xfId="29749" xr:uid="{110C7BD6-E10B-4AC9-969A-F078FB767B7D}"/>
    <cellStyle name="60% - Accent1 34" xfId="29894" xr:uid="{2EC7A9C0-C64B-44D7-A854-9AF5DB05F53E}"/>
    <cellStyle name="60% - Accent1 35" xfId="970" xr:uid="{94E16F81-49C4-4329-BB01-DA985E712E2F}"/>
    <cellStyle name="60% - Accent1 4" xfId="941" xr:uid="{6F62F11A-7F3F-404C-928D-6124B593B43F}"/>
    <cellStyle name="60% - Accent1 4 2" xfId="3283" xr:uid="{9F0F7640-4808-4BB8-906F-A71EB746C217}"/>
    <cellStyle name="60% - Accent1 4 3" xfId="3282" xr:uid="{9796A7DC-30D1-4C92-A6EC-843DF3D41543}"/>
    <cellStyle name="60% - Accent1 4 4" xfId="1587" xr:uid="{CFBD721D-41D6-46AC-B507-A2D3475DA1F3}"/>
    <cellStyle name="60% - Accent1 4 5" xfId="30469" xr:uid="{551BB720-012D-4007-99F3-C8DA5E590AB4}"/>
    <cellStyle name="60% - Accent1 5" xfId="1588" xr:uid="{E1BA4262-40CF-44BF-A548-784E8A68F8AE}"/>
    <cellStyle name="60% - Accent1 5 2" xfId="3285" xr:uid="{0CDB2DC6-7364-4768-A7DE-B1ADBA970EAB}"/>
    <cellStyle name="60% - Accent1 5 3" xfId="3284" xr:uid="{4E737977-A107-4CAA-B18D-BC0CDFDD8756}"/>
    <cellStyle name="60% - Accent1 5 4" xfId="30470" xr:uid="{0D197958-B4F4-4E08-AB5B-1CA9837F80A7}"/>
    <cellStyle name="60% - Accent1 6" xfId="1589" xr:uid="{38865988-5F42-4CFB-8D77-42EC822605A1}"/>
    <cellStyle name="60% - Accent1 6 2" xfId="3287" xr:uid="{89FDA70A-9622-4428-852D-B760BE54E0AC}"/>
    <cellStyle name="60% - Accent1 6 3" xfId="3288" xr:uid="{75B8F538-FEAF-43CE-AE69-A07DF4831B07}"/>
    <cellStyle name="60% - Accent1 6 4" xfId="3286" xr:uid="{8161338E-DEC3-44F0-BA02-E550D71DF2C0}"/>
    <cellStyle name="60% - Accent1 6 5" xfId="30471" xr:uid="{C9EB5AA5-2DD3-4FD6-A72C-801C91CD2AF9}"/>
    <cellStyle name="60% - Accent1 7" xfId="1590" xr:uid="{7168EC5E-233D-4771-856E-F6EC98E30651}"/>
    <cellStyle name="60% - Accent1 7 2" xfId="3290" xr:uid="{AC268704-3AF1-4D80-BB5C-C909C15CF9C8}"/>
    <cellStyle name="60% - Accent1 7 3" xfId="3289" xr:uid="{4838C65E-3337-4B26-AF75-AA278BAA0670}"/>
    <cellStyle name="60% - Accent1 7 4" xfId="30472" xr:uid="{0F4D0AED-039B-4716-A8EB-1F23F965FF68}"/>
    <cellStyle name="60% - Accent1 8" xfId="1591" xr:uid="{6966B8CB-CA20-4254-88E1-113D01E2C416}"/>
    <cellStyle name="60% - Accent1 8 2" xfId="3291" xr:uid="{1037A8B6-BFF1-4282-9DEC-C63746CFE6D9}"/>
    <cellStyle name="60% - Accent1 8 3" xfId="30473" xr:uid="{0552E912-E70E-4B85-8C8C-08BA29413BA0}"/>
    <cellStyle name="60% - Accent1 9" xfId="1592" xr:uid="{CA8638FD-0606-4790-90E7-F33DC2EE6E7E}"/>
    <cellStyle name="60% - Accent1 9 2" xfId="3292" xr:uid="{AEE294C4-85C5-4CB9-8825-55EDB0631A76}"/>
    <cellStyle name="60% - Accent1 9 3" xfId="30474" xr:uid="{D2D61FF0-48BD-434A-84FC-59E2C1F124B7}"/>
    <cellStyle name="60% - Accent2 10" xfId="1594" xr:uid="{5A6619AA-D229-4E97-BAD4-628DE5782029}"/>
    <cellStyle name="60% - Accent2 10 2" xfId="3294" xr:uid="{B5CD1D6D-3093-48D2-B66B-1A5A3035CF79}"/>
    <cellStyle name="60% - Accent2 10 3" xfId="30475" xr:uid="{B465D43D-0BE4-4679-9AC1-10ED4C4FCC09}"/>
    <cellStyle name="60% - Accent2 11" xfId="1595" xr:uid="{66826762-2530-4DD1-9B0C-9DF8E3165981}"/>
    <cellStyle name="60% - Accent2 11 2" xfId="3295" xr:uid="{D48DDF1A-E9E7-48CD-8FA0-6E14932DE40E}"/>
    <cellStyle name="60% - Accent2 11 3" xfId="30476" xr:uid="{15C15820-2148-4BE6-88AE-9DC348B76D5C}"/>
    <cellStyle name="60% - Accent2 12" xfId="1596" xr:uid="{E288B9AF-1F40-4101-9072-0199C5667E6F}"/>
    <cellStyle name="60% - Accent2 12 2" xfId="3296" xr:uid="{71C469E5-15FE-4565-996F-BE2713542F71}"/>
    <cellStyle name="60% - Accent2 12 3" xfId="30252" xr:uid="{9FD00185-A4F7-4112-9484-8FF7C51897AD}"/>
    <cellStyle name="60% - Accent2 13" xfId="1597" xr:uid="{E318C155-AF59-465A-86FC-CE222A26CB11}"/>
    <cellStyle name="60% - Accent2 13 2" xfId="3297" xr:uid="{EC662188-374C-4FE8-BEEE-D84539B3348F}"/>
    <cellStyle name="60% - Accent2 13 3" xfId="30210" xr:uid="{43715AFC-47B3-41D3-B582-0AD5D877CE0C}"/>
    <cellStyle name="60% - Accent2 14" xfId="1598" xr:uid="{AED0AA32-337C-4EFA-B227-12C1ABA1C973}"/>
    <cellStyle name="60% - Accent2 14 2" xfId="3298" xr:uid="{B76D5178-1480-4A84-8619-CECD4F3E9516}"/>
    <cellStyle name="60% - Accent2 15" xfId="1599" xr:uid="{F3F48158-5C58-4729-81B9-0971AC6828E9}"/>
    <cellStyle name="60% - Accent2 15 2" xfId="3299" xr:uid="{FF408AA2-C153-4DDB-B085-009F611E1710}"/>
    <cellStyle name="60% - Accent2 16" xfId="1600" xr:uid="{B2178EFC-3323-4329-9092-33B2D40F96E3}"/>
    <cellStyle name="60% - Accent2 16 2" xfId="3300" xr:uid="{241D58BC-8D72-4C60-B499-B2EBFC69D941}"/>
    <cellStyle name="60% - Accent2 17" xfId="1601" xr:uid="{1288CF89-4949-43C5-93FC-A971B5A03252}"/>
    <cellStyle name="60% - Accent2 17 2" xfId="3301" xr:uid="{BED17C3E-758E-4EA8-B4DD-41859046F365}"/>
    <cellStyle name="60% - Accent2 18" xfId="1602" xr:uid="{D9595021-C58B-490F-A0FE-32616DDC2B29}"/>
    <cellStyle name="60% - Accent2 18 2" xfId="3302" xr:uid="{079770C1-CF8C-4FC7-89DA-AB77EE54821E}"/>
    <cellStyle name="60% - Accent2 19" xfId="3303" xr:uid="{825ACA93-8650-4F5B-B1F1-A60ABD8FEE26}"/>
    <cellStyle name="60% - Accent2 2" xfId="942" xr:uid="{E4701653-C1A3-46A0-BC5A-C1DE32FAB2AC}"/>
    <cellStyle name="60% - Accent2 2 10" xfId="1604" xr:uid="{F2EC1CA5-DAE6-497C-A760-B46D640FEA4D}"/>
    <cellStyle name="60% - Accent2 2 11" xfId="1605" xr:uid="{D9CCD3A1-65EE-48D6-803C-C15EC07502D9}"/>
    <cellStyle name="60% - Accent2 2 12" xfId="3304" xr:uid="{C9128F57-8826-42AA-8982-A9A8A9B4DF61}"/>
    <cellStyle name="60% - Accent2 2 13" xfId="5155" xr:uid="{60444361-4591-4F42-B77F-8963E69AC9BD}"/>
    <cellStyle name="60% - Accent2 2 14" xfId="5604" xr:uid="{1108E681-5C32-4299-BDF4-0A493F3EA6B4}"/>
    <cellStyle name="60% - Accent2 2 15" xfId="29806" xr:uid="{A0027732-77BC-41DB-95A9-091343EAAB8E}"/>
    <cellStyle name="60% - Accent2 2 16" xfId="1603" xr:uid="{FBF0CBB1-5D6A-4D22-80F2-AA9E017C6BDD}"/>
    <cellStyle name="60% - Accent2 2 17" xfId="30477" xr:uid="{A1EBBE22-5ADF-4CB0-B688-C9B57819B556}"/>
    <cellStyle name="60% - Accent2 2 2" xfId="1606" xr:uid="{0BB60F7D-FD7B-4775-BDF2-E69CE6C8801F}"/>
    <cellStyle name="60% - Accent2 2 2 2" xfId="3305" xr:uid="{65842E74-84BB-4F72-9C91-52C530E5E9B5}"/>
    <cellStyle name="60% - Accent2 2 2 3" xfId="5605" xr:uid="{95DA4BBA-9E12-4550-A78D-2C769167A079}"/>
    <cellStyle name="60% - Accent2 2 3" xfId="1607" xr:uid="{B37B70FA-374E-4AE9-9CE3-142436522D8B}"/>
    <cellStyle name="60% - Accent2 2 3 2" xfId="3306" xr:uid="{F1186C2A-6625-423F-BF0D-6D9DADE63188}"/>
    <cellStyle name="60% - Accent2 2 3 3" xfId="5606" xr:uid="{3CF9A6D7-0928-4F06-B5E2-91762E4A83E2}"/>
    <cellStyle name="60% - Accent2 2 4" xfId="1608" xr:uid="{F07ABAD7-C8A1-482B-AF1A-53561F13701F}"/>
    <cellStyle name="60% - Accent2 2 4 2" xfId="3308" xr:uid="{AE2AC211-E84F-4591-B263-3E9CD1C89E32}"/>
    <cellStyle name="60% - Accent2 2 4 3" xfId="3307" xr:uid="{7E03CC2D-B155-4F4A-B25B-2C096DECDBCB}"/>
    <cellStyle name="60% - Accent2 2 4 4" xfId="5607" xr:uid="{F1C1E58D-09C8-41E9-BD43-8D973CCAE0B6}"/>
    <cellStyle name="60% - Accent2 2 5" xfId="1609" xr:uid="{244CF804-8ABD-476A-A6EA-4A1EB0F3E5C2}"/>
    <cellStyle name="60% - Accent2 2 5 2" xfId="3309" xr:uid="{7EB0A973-7E2F-40C6-B802-FED6D2B73FF6}"/>
    <cellStyle name="60% - Accent2 2 5 3" xfId="5608" xr:uid="{4E17AEF3-0DD4-4726-A5CA-26C4EA36367D}"/>
    <cellStyle name="60% - Accent2 2 6" xfId="1610" xr:uid="{FBBE3BD7-F6BF-4C7F-8461-3C5E34114893}"/>
    <cellStyle name="60% - Accent2 2 6 2" xfId="3310" xr:uid="{E4A0F248-BF98-4E14-84EF-2E7A90DA1137}"/>
    <cellStyle name="60% - Accent2 2 6 3" xfId="5609" xr:uid="{BD0F3CF6-CF06-4CD9-A08D-B4A21B895497}"/>
    <cellStyle name="60% - Accent2 2 7" xfId="1611" xr:uid="{18852213-EF07-4F1B-B9ED-D0B2C8B5BB69}"/>
    <cellStyle name="60% - Accent2 2 7 2" xfId="3311" xr:uid="{C430732B-BD05-4101-9668-E64E0458B441}"/>
    <cellStyle name="60% - Accent2 2 7 3" xfId="5610" xr:uid="{B67592F7-C4B2-4D97-AF2F-F09CCC4DF969}"/>
    <cellStyle name="60% - Accent2 2 8" xfId="1612" xr:uid="{51AA5D2D-5ED4-4B66-B102-9994C6281E3D}"/>
    <cellStyle name="60% - Accent2 2 9" xfId="1613" xr:uid="{A88B14FF-90EC-479B-A231-13C49791FB90}"/>
    <cellStyle name="60% - Accent2 20" xfId="3312" xr:uid="{A07D9CA0-47C6-4704-8EF9-06FA8E6DB5A3}"/>
    <cellStyle name="60% - Accent2 21" xfId="3313" xr:uid="{8FE1ACCD-1FFF-4EA1-B64B-626EF08DD0F7}"/>
    <cellStyle name="60% - Accent2 22" xfId="3314" xr:uid="{160CFED7-1D79-4395-BFEB-4913704E6C00}"/>
    <cellStyle name="60% - Accent2 23" xfId="3315" xr:uid="{D347532F-250A-4EE9-B2A6-5DDC70C936DE}"/>
    <cellStyle name="60% - Accent2 24" xfId="3316" xr:uid="{9B834676-7A21-4334-AAAC-3B96B6A2E642}"/>
    <cellStyle name="60% - Accent2 25" xfId="3317" xr:uid="{1EE02C9C-9E46-445E-A69F-D7989672F4A8}"/>
    <cellStyle name="60% - Accent2 26" xfId="3318" xr:uid="{6A967F3C-E6D0-4ECA-BAB8-A1C90C9FEC3F}"/>
    <cellStyle name="60% - Accent2 27" xfId="3293" xr:uid="{FF35406E-67DA-43D0-9552-D34C180C68EA}"/>
    <cellStyle name="60% - Accent2 28" xfId="5603" xr:uid="{C66FB2B2-A09F-41CA-B1F8-C2D24DDD6BB1}"/>
    <cellStyle name="60% - Accent2 29" xfId="6447" xr:uid="{9C1E61B9-D52A-44D1-B60E-AD3ED2DC59A5}"/>
    <cellStyle name="60% - Accent2 3" xfId="1041" xr:uid="{6A6A8F0C-9568-4F13-9808-817F05C2D9D9}"/>
    <cellStyle name="60% - Accent2 3 10" xfId="1615" xr:uid="{491F5C6D-22FF-4944-B7D8-15CC9F8723D0}"/>
    <cellStyle name="60% - Accent2 3 11" xfId="1616" xr:uid="{3FD77064-1D44-4AD2-B8BF-EF9BED565350}"/>
    <cellStyle name="60% - Accent2 3 12" xfId="3319" xr:uid="{F233E9A5-CB31-46F7-87D4-76D29A6EF5EC}"/>
    <cellStyle name="60% - Accent2 3 13" xfId="5611" xr:uid="{0421F22D-FA5F-4F79-B7D3-9E68BA53D2A4}"/>
    <cellStyle name="60% - Accent2 3 14" xfId="29845" xr:uid="{64D11396-41D5-4699-9D19-1D6C444D263E}"/>
    <cellStyle name="60% - Accent2 3 15" xfId="1614" xr:uid="{ECC3B9F0-838A-40B1-A365-7F45C3F6E434}"/>
    <cellStyle name="60% - Accent2 3 2" xfId="1617" xr:uid="{60D1309F-6784-4B07-A5E9-C2F92269CA7B}"/>
    <cellStyle name="60% - Accent2 3 2 2" xfId="3320" xr:uid="{3EEAE80C-F2AE-4F69-BF50-86FBA23F4B5F}"/>
    <cellStyle name="60% - Accent2 3 3" xfId="1618" xr:uid="{7F7D92B9-9E31-4FCA-A97E-5392BD0A4B19}"/>
    <cellStyle name="60% - Accent2 3 4" xfId="1619" xr:uid="{B29CDD47-5D19-43A7-8C5E-FCC0668E4FF4}"/>
    <cellStyle name="60% - Accent2 3 5" xfId="1620" xr:uid="{20072319-AC4A-429B-BD51-2E73C260B0F1}"/>
    <cellStyle name="60% - Accent2 3 6" xfId="1621" xr:uid="{7D7E93A1-1893-490B-B105-3347FF24C347}"/>
    <cellStyle name="60% - Accent2 3 7" xfId="1622" xr:uid="{AAE89A27-A2C7-49A8-902A-3CD33979985A}"/>
    <cellStyle name="60% - Accent2 3 8" xfId="1623" xr:uid="{95AE81F2-A28B-48C7-80A8-3519AF741C20}"/>
    <cellStyle name="60% - Accent2 3 9" xfId="1624" xr:uid="{7B6EEA88-C830-4DDC-8C7D-3D51CC0AA5F1}"/>
    <cellStyle name="60% - Accent2 30" xfId="6490" xr:uid="{89DBAACB-2A5D-4DC7-8FAE-C0CE6DC187F2}"/>
    <cellStyle name="60% - Accent2 31" xfId="1593" xr:uid="{CEB7AC13-9BA2-426D-B702-D100570FD9CE}"/>
    <cellStyle name="60% - Accent2 32" xfId="6534" xr:uid="{FD5FE5E9-C45D-4AB8-97CF-9D46DA75844F}"/>
    <cellStyle name="60% - Accent2 33" xfId="29753" xr:uid="{A52A8D30-6FC2-4841-A2B5-E0209C289E82}"/>
    <cellStyle name="60% - Accent2 34" xfId="29897" xr:uid="{649F2E68-27F9-437B-B380-06D6458FA68E}"/>
    <cellStyle name="60% - Accent2 35" xfId="1057" xr:uid="{2DCFF4DD-A038-43B1-979B-D9285C7FD6C4}"/>
    <cellStyle name="60% - Accent2 4" xfId="943" xr:uid="{47832781-20E8-44CB-B075-559C53DF4E87}"/>
    <cellStyle name="60% - Accent2 4 2" xfId="3322" xr:uid="{2D11AB21-FEEF-4949-9C9D-941D2FBDFA8D}"/>
    <cellStyle name="60% - Accent2 4 3" xfId="3321" xr:uid="{72505295-EAF4-4C34-A4BE-647863AA56F7}"/>
    <cellStyle name="60% - Accent2 4 4" xfId="1625" xr:uid="{3A15AF90-8658-4F08-B066-ED3896EE3EDF}"/>
    <cellStyle name="60% - Accent2 4 5" xfId="30478" xr:uid="{7D5F7873-9E4B-479B-B110-6BC204BFEB75}"/>
    <cellStyle name="60% - Accent2 5" xfId="1626" xr:uid="{2BE27C8C-D067-47A3-90BD-834352BE20AC}"/>
    <cellStyle name="60% - Accent2 5 2" xfId="3324" xr:uid="{692133D8-A1CF-4888-957D-88F7C224F848}"/>
    <cellStyle name="60% - Accent2 5 3" xfId="3323" xr:uid="{9D9C28B0-E92D-4359-B9ED-8E52DFE2F5F0}"/>
    <cellStyle name="60% - Accent2 5 4" xfId="30479" xr:uid="{B581BF62-EA7A-4086-B9D3-28110DD5F533}"/>
    <cellStyle name="60% - Accent2 6" xfId="1627" xr:uid="{DEFB49A1-07E0-4B70-8A5A-AFFCAB09769A}"/>
    <cellStyle name="60% - Accent2 6 2" xfId="3326" xr:uid="{093E246D-8F41-4F86-AA82-468B629B06B9}"/>
    <cellStyle name="60% - Accent2 6 3" xfId="3327" xr:uid="{8276CF14-E6E6-46C4-92EB-DACAF410E479}"/>
    <cellStyle name="60% - Accent2 6 4" xfId="3325" xr:uid="{E1F12F4F-70D8-435B-A97C-4E89ABC367A2}"/>
    <cellStyle name="60% - Accent2 6 5" xfId="30480" xr:uid="{1E805DEE-A8AD-42B0-A146-4796C78EA233}"/>
    <cellStyle name="60% - Accent2 7" xfId="1628" xr:uid="{2F1AF308-A756-4C07-A3D6-7C171EB100EC}"/>
    <cellStyle name="60% - Accent2 7 2" xfId="3329" xr:uid="{2F9D3D31-C9BE-44F8-8ED3-5193E915E256}"/>
    <cellStyle name="60% - Accent2 7 3" xfId="3328" xr:uid="{062DDBC4-D2B9-4C61-804E-C8A0C17FD62F}"/>
    <cellStyle name="60% - Accent2 7 4" xfId="30481" xr:uid="{1FE4746E-F329-460F-A106-D72FFC2427BF}"/>
    <cellStyle name="60% - Accent2 8" xfId="1629" xr:uid="{B7976114-5053-4FB0-A775-C33E4C2A7D39}"/>
    <cellStyle name="60% - Accent2 8 2" xfId="3330" xr:uid="{F6DE4014-5348-414B-9995-09F5B535A165}"/>
    <cellStyle name="60% - Accent2 8 3" xfId="30482" xr:uid="{460CE435-A1BD-4A66-975B-07FCFDE2540A}"/>
    <cellStyle name="60% - Accent2 9" xfId="1630" xr:uid="{57F51216-3C9F-44B9-B355-D411A600D1FA}"/>
    <cellStyle name="60% - Accent2 9 2" xfId="3331" xr:uid="{84D55EEA-E70E-449E-809F-71B4002CB3F6}"/>
    <cellStyle name="60% - Accent2 9 3" xfId="30483" xr:uid="{3474DDFC-B8FB-4E77-93FB-C9EAB07E42AB}"/>
    <cellStyle name="60% - Accent3 10" xfId="1632" xr:uid="{08B94BBA-6912-421F-83AF-154761AD300A}"/>
    <cellStyle name="60% - Accent3 10 2" xfId="3333" xr:uid="{1D089B2D-2601-453A-B86E-1D645FCFF6FC}"/>
    <cellStyle name="60% - Accent3 10 3" xfId="30484" xr:uid="{20EC509F-C948-4BDC-97D5-C73ACEAB444E}"/>
    <cellStyle name="60% - Accent3 11" xfId="1633" xr:uid="{C60BD442-BED8-400A-B690-CADBA696C3FB}"/>
    <cellStyle name="60% - Accent3 11 2" xfId="3334" xr:uid="{6BCA262E-87D5-4886-A8AA-671AC739C2DB}"/>
    <cellStyle name="60% - Accent3 11 3" xfId="30485" xr:uid="{05982490-EEF5-4A86-AB8E-9A763F07FBFC}"/>
    <cellStyle name="60% - Accent3 12" xfId="1634" xr:uid="{4D540894-AB81-4931-A1F3-B34C381D45C0}"/>
    <cellStyle name="60% - Accent3 12 2" xfId="3335" xr:uid="{E0FC45AB-801B-49D6-9F69-ACD0A605FE16}"/>
    <cellStyle name="60% - Accent3 12 3" xfId="30254" xr:uid="{DD713357-6E79-4A8D-A0C3-F4934814C41F}"/>
    <cellStyle name="60% - Accent3 13" xfId="1635" xr:uid="{0E785550-D813-4A35-B869-E190BAB3B718}"/>
    <cellStyle name="60% - Accent3 13 2" xfId="3336" xr:uid="{D61CF28B-7420-4240-BD3D-F70062F3CA90}"/>
    <cellStyle name="60% - Accent3 13 3" xfId="30211" xr:uid="{C379C688-C951-43CA-BBB2-80D56890300A}"/>
    <cellStyle name="60% - Accent3 14" xfId="1636" xr:uid="{C342FAC0-A7B3-42E2-9957-D2A922B93EF5}"/>
    <cellStyle name="60% - Accent3 14 2" xfId="3337" xr:uid="{9E6EFE0E-CA47-4288-9648-8F5B64AF0976}"/>
    <cellStyle name="60% - Accent3 15" xfId="1637" xr:uid="{4EBFA433-1013-4974-9D03-5BA4E611ED45}"/>
    <cellStyle name="60% - Accent3 15 2" xfId="3338" xr:uid="{E7FDB95F-95AC-4341-9946-88C1F8939E2D}"/>
    <cellStyle name="60% - Accent3 16" xfId="1638" xr:uid="{D8AEE33C-E073-4A38-B64A-BEC5CD461585}"/>
    <cellStyle name="60% - Accent3 16 2" xfId="3339" xr:uid="{C3D769ED-75E0-47D0-931C-D8ECB40833CD}"/>
    <cellStyle name="60% - Accent3 17" xfId="1639" xr:uid="{8F5805B0-7920-48A1-8029-7D797C3E99BC}"/>
    <cellStyle name="60% - Accent3 17 2" xfId="3340" xr:uid="{63865BF9-2726-430C-995F-AE5A594C319A}"/>
    <cellStyle name="60% - Accent3 18" xfId="1640" xr:uid="{771A7866-778D-4BB7-9B93-F80584305A06}"/>
    <cellStyle name="60% - Accent3 18 2" xfId="3341" xr:uid="{EC8D792F-A585-4376-A046-79EF9CE39E9D}"/>
    <cellStyle name="60% - Accent3 19" xfId="3342" xr:uid="{C2324408-46D8-4B6F-9D0D-A0E79A12E478}"/>
    <cellStyle name="60% - Accent3 2" xfId="892" xr:uid="{C84B90AF-EDAA-4763-9CBD-A688EE6E0323}"/>
    <cellStyle name="60% - Accent3 2 10" xfId="1642" xr:uid="{B621519B-30BB-4D55-863F-994B23649F38}"/>
    <cellStyle name="60% - Accent3 2 11" xfId="1643" xr:uid="{4BE36028-F653-42F3-90EB-6E6C5A45B543}"/>
    <cellStyle name="60% - Accent3 2 12" xfId="3343" xr:uid="{D34C7E38-DCD8-46E9-92EC-1C7E5D57E9E0}"/>
    <cellStyle name="60% - Accent3 2 13" xfId="5156" xr:uid="{CD26AD4E-074C-4B28-A484-C439690FC2EB}"/>
    <cellStyle name="60% - Accent3 2 14" xfId="5613" xr:uid="{297B8ED3-A030-485A-8400-D53B9E010074}"/>
    <cellStyle name="60% - Accent3 2 15" xfId="29810" xr:uid="{816483B5-2475-4793-9582-6DF7974E04B6}"/>
    <cellStyle name="60% - Accent3 2 16" xfId="1641" xr:uid="{3E6CD9F0-A720-41B5-A828-605446F1EEA9}"/>
    <cellStyle name="60% - Accent3 2 17" xfId="30486" xr:uid="{31F3BE53-5900-4E0C-9B2E-E4440E4524AB}"/>
    <cellStyle name="60% - Accent3 2 2" xfId="1644" xr:uid="{B2DB7A13-57D8-4408-AD75-C2121E212055}"/>
    <cellStyle name="60% - Accent3 2 2 2" xfId="3344" xr:uid="{288EC06C-B520-4883-B7CF-5547C5DD2800}"/>
    <cellStyle name="60% - Accent3 2 2 3" xfId="5614" xr:uid="{5D963903-E1D9-480B-825A-76056184508C}"/>
    <cellStyle name="60% - Accent3 2 3" xfId="1645" xr:uid="{2055D47B-8B4E-4EED-967F-79872406098D}"/>
    <cellStyle name="60% - Accent3 2 3 2" xfId="3345" xr:uid="{85C5A55C-ABBC-4DAF-B68F-3794F825F749}"/>
    <cellStyle name="60% - Accent3 2 3 3" xfId="5615" xr:uid="{4A51E2C9-45CA-46D8-AA74-B8F5E70FB4B3}"/>
    <cellStyle name="60% - Accent3 2 4" xfId="1646" xr:uid="{5B86833A-5AC7-44F1-B2C2-0CE90FEB686C}"/>
    <cellStyle name="60% - Accent3 2 4 2" xfId="3347" xr:uid="{FAEAC4F2-3376-47AB-81AC-A1B612523D7D}"/>
    <cellStyle name="60% - Accent3 2 4 3" xfId="3346" xr:uid="{BB159640-34D7-4CC7-9979-25125AC41B8F}"/>
    <cellStyle name="60% - Accent3 2 4 4" xfId="5616" xr:uid="{CB4C448E-BCAF-4B60-846C-ABBF8E204CA7}"/>
    <cellStyle name="60% - Accent3 2 5" xfId="1647" xr:uid="{9A390597-CB6E-4AFC-A675-F061AB3B608B}"/>
    <cellStyle name="60% - Accent3 2 5 2" xfId="3348" xr:uid="{8AAFBFDA-94E3-49A7-BEE3-80D879B62558}"/>
    <cellStyle name="60% - Accent3 2 5 3" xfId="5617" xr:uid="{3386AC02-F673-47C9-A277-AFBAD5CB86DE}"/>
    <cellStyle name="60% - Accent3 2 6" xfId="1648" xr:uid="{92DEB63D-8816-4FCF-8E02-62820FCDBB4C}"/>
    <cellStyle name="60% - Accent3 2 6 2" xfId="3349" xr:uid="{FF53F14A-8C7B-412F-8B80-B236152F851B}"/>
    <cellStyle name="60% - Accent3 2 6 3" xfId="5618" xr:uid="{DA514CC7-4946-4D27-AB2C-7E964643361F}"/>
    <cellStyle name="60% - Accent3 2 7" xfId="1649" xr:uid="{DABB9CAE-A0D2-41F6-838D-9B102147F27F}"/>
    <cellStyle name="60% - Accent3 2 7 2" xfId="3350" xr:uid="{C4D81A06-9007-40DC-B689-D16DB13B6D12}"/>
    <cellStyle name="60% - Accent3 2 7 3" xfId="5619" xr:uid="{68B0C086-6D01-42F8-B152-038432361062}"/>
    <cellStyle name="60% - Accent3 2 8" xfId="1650" xr:uid="{732F50B6-88F7-46A0-BD0D-230D6D041B04}"/>
    <cellStyle name="60% - Accent3 2 9" xfId="1651" xr:uid="{09FBDE72-AE1D-4200-A2F2-746A11DF64B8}"/>
    <cellStyle name="60% - Accent3 20" xfId="3351" xr:uid="{197EE953-0559-4F84-A22F-90790C594614}"/>
    <cellStyle name="60% - Accent3 21" xfId="3352" xr:uid="{39D42BBE-376A-46AD-BF96-8168E2E812FB}"/>
    <cellStyle name="60% - Accent3 22" xfId="3353" xr:uid="{632716EF-253C-4837-81E2-A194553D986A}"/>
    <cellStyle name="60% - Accent3 23" xfId="3354" xr:uid="{01C2D4C9-3340-44F1-AFCC-03658B7F1FC9}"/>
    <cellStyle name="60% - Accent3 24" xfId="3355" xr:uid="{0BC9CD38-16BF-40DE-BDB3-9D2BE552289E}"/>
    <cellStyle name="60% - Accent3 25" xfId="3356" xr:uid="{3D318EF4-FDB4-4D87-92BE-E1F86909165C}"/>
    <cellStyle name="60% - Accent3 26" xfId="3357" xr:uid="{6EC3ECCD-7905-49EC-9C49-0604384917F9}"/>
    <cellStyle name="60% - Accent3 27" xfId="3332" xr:uid="{85084CB7-C708-4A3B-8A73-D4635FFCF16C}"/>
    <cellStyle name="60% - Accent3 28" xfId="5612" xr:uid="{2309E48F-EF85-4C12-BDD1-9D7FE7C01746}"/>
    <cellStyle name="60% - Accent3 29" xfId="6451" xr:uid="{C94D52C6-20D7-439F-8CE4-552F2ED81F10}"/>
    <cellStyle name="60% - Accent3 3" xfId="1036" xr:uid="{5AD8E1D1-7217-473F-BC71-5804ACACCC5C}"/>
    <cellStyle name="60% - Accent3 3 10" xfId="1653" xr:uid="{5AB7B6F2-5A35-4472-B480-DCE9E46904BF}"/>
    <cellStyle name="60% - Accent3 3 11" xfId="1654" xr:uid="{C12C5581-1412-4A2D-87B3-57A533135098}"/>
    <cellStyle name="60% - Accent3 3 12" xfId="3358" xr:uid="{78A95BA5-BDB9-4D94-B29F-984C20928DBD}"/>
    <cellStyle name="60% - Accent3 3 13" xfId="5620" xr:uid="{9D2D550B-FDAA-47D8-91B5-1A8833C14F3C}"/>
    <cellStyle name="60% - Accent3 3 14" xfId="29849" xr:uid="{46A105D7-50C5-4713-BAF6-8D6E249CF4E4}"/>
    <cellStyle name="60% - Accent3 3 15" xfId="1652" xr:uid="{8F5DD529-4623-4F1B-BC8C-F66433B80290}"/>
    <cellStyle name="60% - Accent3 3 2" xfId="1655" xr:uid="{A8F5193D-2ED4-408F-8343-DAACBBB6AC9B}"/>
    <cellStyle name="60% - Accent3 3 2 2" xfId="3359" xr:uid="{D63E28D8-D4E3-45B4-832B-153D0607584F}"/>
    <cellStyle name="60% - Accent3 3 3" xfId="1656" xr:uid="{BB1773EA-4BBF-45F8-A96B-8520721ACE27}"/>
    <cellStyle name="60% - Accent3 3 4" xfId="1657" xr:uid="{D63B265A-6755-4466-B768-61EC3E3ED2C5}"/>
    <cellStyle name="60% - Accent3 3 5" xfId="1658" xr:uid="{55956A23-965B-48D6-BB24-8FB6E1B9F2A0}"/>
    <cellStyle name="60% - Accent3 3 6" xfId="1659" xr:uid="{2650D5A3-1AE9-4207-82C8-E39FBF14F495}"/>
    <cellStyle name="60% - Accent3 3 7" xfId="1660" xr:uid="{B100E267-BDBB-4C7A-8578-06EB691C3270}"/>
    <cellStyle name="60% - Accent3 3 8" xfId="1661" xr:uid="{DC40C67C-DA2D-47D2-AA08-2DA0116C9E23}"/>
    <cellStyle name="60% - Accent3 3 9" xfId="1662" xr:uid="{3C402D8B-2926-479F-8A36-D4DB170529F5}"/>
    <cellStyle name="60% - Accent3 30" xfId="6494" xr:uid="{B7ABE2E7-101C-4F1A-9F25-989E515BF1DE}"/>
    <cellStyle name="60% - Accent3 31" xfId="1631" xr:uid="{77C04D0F-AC68-49A4-BF26-0214A5FB54D1}"/>
    <cellStyle name="60% - Accent3 32" xfId="6538" xr:uid="{C6599352-3034-44D1-B37F-4A75DDC71590}"/>
    <cellStyle name="60% - Accent3 33" xfId="29757" xr:uid="{920F412A-BC00-464C-ACC2-72E9075F77F6}"/>
    <cellStyle name="60% - Accent3 34" xfId="29900" xr:uid="{0CE2B6ED-FBEA-4311-88A3-B028302E9871}"/>
    <cellStyle name="60% - Accent3 35" xfId="953" xr:uid="{012DC477-7078-4813-9545-C065E5E9A481}"/>
    <cellStyle name="60% - Accent3 4" xfId="983" xr:uid="{2AFF1D1B-52C3-400C-BF55-94187D1F98DB}"/>
    <cellStyle name="60% - Accent3 4 2" xfId="3361" xr:uid="{A25D5FB8-2765-454D-AA3D-2E1A5077E696}"/>
    <cellStyle name="60% - Accent3 4 3" xfId="3360" xr:uid="{6303C6E4-136F-4485-AF3F-51577F175D91}"/>
    <cellStyle name="60% - Accent3 4 4" xfId="1663" xr:uid="{302C6F8D-67AC-4AA0-9734-7A9ACB8BC705}"/>
    <cellStyle name="60% - Accent3 4 5" xfId="30487" xr:uid="{A74442E6-6FEB-4666-998A-2FAD219C9234}"/>
    <cellStyle name="60% - Accent3 5" xfId="1664" xr:uid="{64518E0C-E87B-4C89-9BBD-3C103F1A432A}"/>
    <cellStyle name="60% - Accent3 5 2" xfId="3363" xr:uid="{99A00C6C-F469-4020-9FA6-D889BF70D5DF}"/>
    <cellStyle name="60% - Accent3 5 3" xfId="3362" xr:uid="{B57C8921-D22A-4465-B191-01ABE42F0893}"/>
    <cellStyle name="60% - Accent3 5 4" xfId="30488" xr:uid="{6B5B8CC8-5BB9-48F0-A994-9117729A182A}"/>
    <cellStyle name="60% - Accent3 6" xfId="1665" xr:uid="{FFDF1D24-57F5-4A06-895D-4ACE251648F4}"/>
    <cellStyle name="60% - Accent3 6 2" xfId="3365" xr:uid="{B7FA82BC-C5FE-431D-9E12-0A2E3A3F06FE}"/>
    <cellStyle name="60% - Accent3 6 3" xfId="3366" xr:uid="{6D282C67-193D-478B-906A-79F342707B65}"/>
    <cellStyle name="60% - Accent3 6 4" xfId="3364" xr:uid="{85274833-5108-4C03-B02A-D72F23779868}"/>
    <cellStyle name="60% - Accent3 6 5" xfId="30489" xr:uid="{9293149C-CB3A-40F0-B655-956A03213071}"/>
    <cellStyle name="60% - Accent3 7" xfId="1666" xr:uid="{F88012A0-819E-465E-8975-BDFE5E9508E8}"/>
    <cellStyle name="60% - Accent3 7 2" xfId="3368" xr:uid="{9F49AE04-55D3-40AA-B339-91A0492B256B}"/>
    <cellStyle name="60% - Accent3 7 3" xfId="3367" xr:uid="{E46A5456-16BC-4F3D-B619-1F8AAC83440A}"/>
    <cellStyle name="60% - Accent3 7 4" xfId="30490" xr:uid="{B03CA6CD-4D09-49CF-8B0C-5E769536D9DD}"/>
    <cellStyle name="60% - Accent3 8" xfId="1667" xr:uid="{2254E911-6470-4352-95A2-FE13C7611F39}"/>
    <cellStyle name="60% - Accent3 8 2" xfId="3369" xr:uid="{D04DE493-727A-41F7-8C83-951F66C0C49C}"/>
    <cellStyle name="60% - Accent3 8 3" xfId="30491" xr:uid="{3D040FF2-5563-4087-AE3C-806A40D5EB64}"/>
    <cellStyle name="60% - Accent3 9" xfId="1668" xr:uid="{AA762F3A-EDD7-469C-B8BF-4D7D1C5EE1B5}"/>
    <cellStyle name="60% - Accent3 9 2" xfId="3370" xr:uid="{D3B9BF50-6F58-4CD9-B4D2-252D235B3B50}"/>
    <cellStyle name="60% - Accent3 9 3" xfId="30492" xr:uid="{062CC50A-D45E-4099-9E60-6960081ACA5D}"/>
    <cellStyle name="60% - Accent4 10" xfId="1670" xr:uid="{9DA72351-60D2-402F-B41D-A87C9990D834}"/>
    <cellStyle name="60% - Accent4 10 2" xfId="3372" xr:uid="{78ADA6C1-5769-4319-9181-81C2C8E02F2B}"/>
    <cellStyle name="60% - Accent4 10 3" xfId="30493" xr:uid="{1992CDEF-A6E7-4BCA-BDC3-09DA84E19840}"/>
    <cellStyle name="60% - Accent4 11" xfId="1671" xr:uid="{495F0AE4-C2B3-4272-A1A7-FBB721B7D555}"/>
    <cellStyle name="60% - Accent4 11 2" xfId="3373" xr:uid="{851B0112-9C02-49FC-80A3-85C3EADE4C30}"/>
    <cellStyle name="60% - Accent4 11 3" xfId="30494" xr:uid="{90E4E4A6-EFD9-42DC-A641-F841EC9327AF}"/>
    <cellStyle name="60% - Accent4 12" xfId="1672" xr:uid="{7E3F80E0-C2BF-4987-9499-E40AF398FE59}"/>
    <cellStyle name="60% - Accent4 12 2" xfId="3374" xr:uid="{59D1C3CA-6ECD-4806-87E3-73727F633563}"/>
    <cellStyle name="60% - Accent4 12 3" xfId="30256" xr:uid="{CFE2B0B1-2889-49A6-801D-82A1240FDAA0}"/>
    <cellStyle name="60% - Accent4 13" xfId="1673" xr:uid="{8133804B-AD04-4768-984C-57BD12400F15}"/>
    <cellStyle name="60% - Accent4 13 2" xfId="3375" xr:uid="{654C9BDC-1448-486B-A6F1-5FA25944485D}"/>
    <cellStyle name="60% - Accent4 13 3" xfId="30212" xr:uid="{25266E8D-2991-415C-AADB-C44B1E1ED6F5}"/>
    <cellStyle name="60% - Accent4 14" xfId="1674" xr:uid="{B7DA82E4-E466-4456-BF40-053720DF4FAA}"/>
    <cellStyle name="60% - Accent4 14 2" xfId="3376" xr:uid="{352EE037-E9B5-4D1E-B21B-104C010D9425}"/>
    <cellStyle name="60% - Accent4 15" xfId="1675" xr:uid="{DD5FDB44-6658-49F3-9B36-CF8C6DC8DC08}"/>
    <cellStyle name="60% - Accent4 15 2" xfId="3377" xr:uid="{2A9C8B47-53D9-4C64-B8FD-2FEB4B356E1C}"/>
    <cellStyle name="60% - Accent4 16" xfId="1676" xr:uid="{B25DA29D-8326-4614-96FD-50C87DA0EED6}"/>
    <cellStyle name="60% - Accent4 16 2" xfId="3378" xr:uid="{5236FBB2-4EE6-4BF5-8422-2DC7304F4282}"/>
    <cellStyle name="60% - Accent4 17" xfId="1677" xr:uid="{01BFEE5F-4584-4186-A798-F6A3FA699763}"/>
    <cellStyle name="60% - Accent4 17 2" xfId="3379" xr:uid="{E34C0856-DF34-43B7-987D-A3DF39D1AC1A}"/>
    <cellStyle name="60% - Accent4 18" xfId="1678" xr:uid="{52608415-70FF-46E0-A7FD-8AD3387F1481}"/>
    <cellStyle name="60% - Accent4 18 2" xfId="3380" xr:uid="{B52BF295-193F-4800-946D-9582A75CA6C8}"/>
    <cellStyle name="60% - Accent4 19" xfId="3381" xr:uid="{25F6FC38-77BD-4CCB-84B0-E245460B9295}"/>
    <cellStyle name="60% - Accent4 2" xfId="932" xr:uid="{13D7EE8E-D73C-43E7-96A9-CCDC2E882E5F}"/>
    <cellStyle name="60% - Accent4 2 10" xfId="1680" xr:uid="{79F6688C-3485-4AD2-B4D6-8874809A6756}"/>
    <cellStyle name="60% - Accent4 2 11" xfId="1681" xr:uid="{47B8E001-8C47-414D-9625-57A55294839A}"/>
    <cellStyle name="60% - Accent4 2 12" xfId="3382" xr:uid="{D42C7E4D-564C-4394-98BE-31BB858AB88C}"/>
    <cellStyle name="60% - Accent4 2 13" xfId="5157" xr:uid="{18410A9B-728D-45F1-A10D-E604B4AC8991}"/>
    <cellStyle name="60% - Accent4 2 14" xfId="5622" xr:uid="{4A427D5E-AF4B-4BEA-ADA7-51900A072CF0}"/>
    <cellStyle name="60% - Accent4 2 15" xfId="29814" xr:uid="{7E23B3E8-9887-42A7-AF12-31704EC0C6C4}"/>
    <cellStyle name="60% - Accent4 2 16" xfId="1679" xr:uid="{675EB875-E7DD-406D-906C-1FF6C5D29A71}"/>
    <cellStyle name="60% - Accent4 2 17" xfId="30495" xr:uid="{B045F2F3-870C-4980-ABD5-E0CF16B984A3}"/>
    <cellStyle name="60% - Accent4 2 2" xfId="1682" xr:uid="{F20A62AE-C36D-4BC6-B963-4B95502D54FE}"/>
    <cellStyle name="60% - Accent4 2 2 2" xfId="3383" xr:uid="{4EAA545B-BFA5-4E57-9D73-6A401542C7D0}"/>
    <cellStyle name="60% - Accent4 2 2 3" xfId="5623" xr:uid="{8DE7704A-A40E-41EE-BE28-55039F5A3FCF}"/>
    <cellStyle name="60% - Accent4 2 3" xfId="1683" xr:uid="{B6D58A89-EF50-44AE-9E1A-80511C21791C}"/>
    <cellStyle name="60% - Accent4 2 3 2" xfId="3384" xr:uid="{E9399538-6A54-43E7-820E-A116EB98AB56}"/>
    <cellStyle name="60% - Accent4 2 3 3" xfId="5624" xr:uid="{1DC6DFC4-B180-40A5-80FE-5ADF5857656F}"/>
    <cellStyle name="60% - Accent4 2 4" xfId="1684" xr:uid="{36B55BDC-FAA7-41A4-8BCA-B911E3189D7E}"/>
    <cellStyle name="60% - Accent4 2 4 2" xfId="3386" xr:uid="{E2E2A002-8E7E-4278-9F69-935E418E4B59}"/>
    <cellStyle name="60% - Accent4 2 4 3" xfId="3385" xr:uid="{4804B4BB-9321-4826-A796-0002CE9BE8C0}"/>
    <cellStyle name="60% - Accent4 2 4 4" xfId="5625" xr:uid="{6CB10090-DB59-466D-90E0-00A75F214801}"/>
    <cellStyle name="60% - Accent4 2 5" xfId="1685" xr:uid="{531C9EA6-EB33-4C2C-A1D7-D840C4A7A654}"/>
    <cellStyle name="60% - Accent4 2 5 2" xfId="3387" xr:uid="{D26D9D5D-3281-46A7-AA74-C826EBFA6BAD}"/>
    <cellStyle name="60% - Accent4 2 5 3" xfId="5626" xr:uid="{B26EC216-EA69-4C46-AD4D-C2B480B6789B}"/>
    <cellStyle name="60% - Accent4 2 6" xfId="1686" xr:uid="{919705EC-CC16-448F-AB71-56210954DE76}"/>
    <cellStyle name="60% - Accent4 2 6 2" xfId="3388" xr:uid="{F6A05AA8-966E-49D8-B525-099C324EB934}"/>
    <cellStyle name="60% - Accent4 2 6 3" xfId="5627" xr:uid="{B93F463E-959C-4C81-B6C4-E54970A14CB8}"/>
    <cellStyle name="60% - Accent4 2 7" xfId="1687" xr:uid="{5E61533F-65E4-44F6-A79B-0EB0E1420CD9}"/>
    <cellStyle name="60% - Accent4 2 7 2" xfId="3389" xr:uid="{C8A123DA-C4C8-4DCF-8C2D-9E448FB9B55E}"/>
    <cellStyle name="60% - Accent4 2 7 3" xfId="5628" xr:uid="{3E30F860-409E-4C82-9827-346019E6FDB0}"/>
    <cellStyle name="60% - Accent4 2 8" xfId="1688" xr:uid="{7187A528-0B40-4911-B8DA-82B217DF3A94}"/>
    <cellStyle name="60% - Accent4 2 9" xfId="1689" xr:uid="{F66905C8-8F8D-442B-B8AF-DFE1755D542F}"/>
    <cellStyle name="60% - Accent4 20" xfId="3390" xr:uid="{4C7DBA99-AC6E-4443-B797-358B278273D4}"/>
    <cellStyle name="60% - Accent4 21" xfId="3391" xr:uid="{54096FC9-1B10-4F30-BF55-196FA527C6EB}"/>
    <cellStyle name="60% - Accent4 22" xfId="3392" xr:uid="{E911E163-06D8-4A4B-9A29-9373CAFE601F}"/>
    <cellStyle name="60% - Accent4 23" xfId="3393" xr:uid="{CBC5A70D-F92D-4CEC-BF24-DBFFEEBB5243}"/>
    <cellStyle name="60% - Accent4 24" xfId="3394" xr:uid="{10160446-83DB-4B74-8EB6-5C51F434EB17}"/>
    <cellStyle name="60% - Accent4 25" xfId="3395" xr:uid="{6CEC544A-9C58-459B-B8DA-18FCDA0EFAA7}"/>
    <cellStyle name="60% - Accent4 26" xfId="3396" xr:uid="{93D7F912-AFE6-4A58-BF00-07320A809CA0}"/>
    <cellStyle name="60% - Accent4 27" xfId="3371" xr:uid="{A2621A68-13C5-4820-B968-4C110D317AEB}"/>
    <cellStyle name="60% - Accent4 28" xfId="5621" xr:uid="{B76FEFB0-062E-4AD0-BBCA-7BB8EC3BFF26}"/>
    <cellStyle name="60% - Accent4 29" xfId="6455" xr:uid="{F5FF0486-87CF-486B-922D-3596A24D34A2}"/>
    <cellStyle name="60% - Accent4 3" xfId="974" xr:uid="{5A803558-03A2-4808-AE74-01A25797B874}"/>
    <cellStyle name="60% - Accent4 3 10" xfId="1691" xr:uid="{9EA90254-268B-4EAA-B962-9D77ACDFDA49}"/>
    <cellStyle name="60% - Accent4 3 11" xfId="1692" xr:uid="{7A64863A-BA91-4BA5-A28E-940C7FDAE79A}"/>
    <cellStyle name="60% - Accent4 3 12" xfId="3397" xr:uid="{3BF60D51-FECB-4950-A18E-24F3D712FF52}"/>
    <cellStyle name="60% - Accent4 3 13" xfId="5629" xr:uid="{C4632821-8C41-4D08-94E4-D248B7500025}"/>
    <cellStyle name="60% - Accent4 3 14" xfId="29853" xr:uid="{270765FE-1E31-4F5C-989D-AA47FAE8E471}"/>
    <cellStyle name="60% - Accent4 3 15" xfId="1690" xr:uid="{4B84866C-77D1-4A43-A4E4-085BB95AA352}"/>
    <cellStyle name="60% - Accent4 3 2" xfId="1693" xr:uid="{B0721B50-8765-4A1D-86C2-922A9DD93643}"/>
    <cellStyle name="60% - Accent4 3 2 2" xfId="3398" xr:uid="{B9877BF3-418B-432D-BF80-6EC695FD7464}"/>
    <cellStyle name="60% - Accent4 3 3" xfId="1694" xr:uid="{DF8A3EA8-FB2C-40BA-A002-02E48A719B82}"/>
    <cellStyle name="60% - Accent4 3 4" xfId="1695" xr:uid="{B34F2A34-3C8A-4F78-9417-A5FD0446F340}"/>
    <cellStyle name="60% - Accent4 3 5" xfId="1696" xr:uid="{96902C75-165A-4BEC-8084-68C60819EB72}"/>
    <cellStyle name="60% - Accent4 3 6" xfId="1697" xr:uid="{C7C81A50-B00D-416F-9241-31092F7D13E5}"/>
    <cellStyle name="60% - Accent4 3 7" xfId="1698" xr:uid="{8CED57CF-36A9-43A9-9A68-FBF6624EACDD}"/>
    <cellStyle name="60% - Accent4 3 8" xfId="1699" xr:uid="{4D42D581-307B-4016-88E8-80F7769CCA07}"/>
    <cellStyle name="60% - Accent4 3 9" xfId="1700" xr:uid="{CFFEB54D-777E-4637-B7B1-E7610C6E274F}"/>
    <cellStyle name="60% - Accent4 30" xfId="6498" xr:uid="{B6D459B2-17C6-42ED-9512-2B49917CFC3A}"/>
    <cellStyle name="60% - Accent4 31" xfId="1669" xr:uid="{3D55B782-4992-498C-BCF9-13EEE1D71AE6}"/>
    <cellStyle name="60% - Accent4 32" xfId="6542" xr:uid="{6DDD2986-FCAE-4B09-8189-35429587261F}"/>
    <cellStyle name="60% - Accent4 33" xfId="29761" xr:uid="{B14E7880-67D5-4E26-BABE-A98CBC3E9F1A}"/>
    <cellStyle name="60% - Accent4 34" xfId="29903" xr:uid="{D086411B-19D4-41B8-86E9-B9CDA21271CE}"/>
    <cellStyle name="60% - Accent4 35" xfId="667" xr:uid="{1D987729-460A-466E-ACFF-899F88C09946}"/>
    <cellStyle name="60% - Accent4 4" xfId="1064" xr:uid="{17805544-EB2C-4735-BE89-F5A4467086CF}"/>
    <cellStyle name="60% - Accent4 4 2" xfId="3400" xr:uid="{EEEDAABD-1D01-4501-A7B8-0C50BBEF2BEF}"/>
    <cellStyle name="60% - Accent4 4 3" xfId="3399" xr:uid="{3EFCC93B-AB00-48AE-9841-D93E0D91D965}"/>
    <cellStyle name="60% - Accent4 4 4" xfId="1701" xr:uid="{8F6AEAD4-FB8C-4B70-90C9-D5F65B01A7A6}"/>
    <cellStyle name="60% - Accent4 4 5" xfId="30496" xr:uid="{C449CD43-9041-46C4-A4FA-9CEF96339FDC}"/>
    <cellStyle name="60% - Accent4 5" xfId="1702" xr:uid="{48599CC1-55F1-47BA-86C3-2635D0945B60}"/>
    <cellStyle name="60% - Accent4 5 2" xfId="3402" xr:uid="{66A39C7C-9AF8-458F-8B52-08FA59085918}"/>
    <cellStyle name="60% - Accent4 5 3" xfId="3401" xr:uid="{439F1862-5A94-421C-9706-32402ED2451B}"/>
    <cellStyle name="60% - Accent4 5 4" xfId="30497" xr:uid="{1795486B-CED0-4705-ADB8-6BEB34054287}"/>
    <cellStyle name="60% - Accent4 6" xfId="1703" xr:uid="{E4D1113C-87A1-4D37-BB54-E37BA81BCD71}"/>
    <cellStyle name="60% - Accent4 6 2" xfId="3404" xr:uid="{985FD345-019E-48A6-A82E-CBEEDD4524B6}"/>
    <cellStyle name="60% - Accent4 6 3" xfId="3405" xr:uid="{16B774D6-D321-4354-91A7-835B4BCA9CAC}"/>
    <cellStyle name="60% - Accent4 6 4" xfId="3403" xr:uid="{F3BB2F9D-DF73-4C73-832E-9373360B9157}"/>
    <cellStyle name="60% - Accent4 6 5" xfId="30498" xr:uid="{C5471013-D379-486C-85A8-6ED8F6F0BD22}"/>
    <cellStyle name="60% - Accent4 7" xfId="1704" xr:uid="{86F61FAC-A249-4EB8-8CEB-A893A15358B9}"/>
    <cellStyle name="60% - Accent4 7 2" xfId="3407" xr:uid="{331600E7-5C68-4CB3-B64A-FA0C10B69B3A}"/>
    <cellStyle name="60% - Accent4 7 3" xfId="3406" xr:uid="{31FE09B1-EC88-4E59-B85B-A03FBF3A42DD}"/>
    <cellStyle name="60% - Accent4 7 4" xfId="30499" xr:uid="{7F971796-FF27-4E5A-9FA5-97466883B1B4}"/>
    <cellStyle name="60% - Accent4 8" xfId="1705" xr:uid="{AA1D33B6-E091-4F74-BF54-D0E3974E1651}"/>
    <cellStyle name="60% - Accent4 8 2" xfId="3408" xr:uid="{05253282-FAA2-49FD-ACF0-897445BE5402}"/>
    <cellStyle name="60% - Accent4 8 3" xfId="30500" xr:uid="{D022DD46-8571-40B6-974E-8D6D7C34981B}"/>
    <cellStyle name="60% - Accent4 9" xfId="1706" xr:uid="{ABBB9D05-44E8-4579-88F2-8B2BE93259DE}"/>
    <cellStyle name="60% - Accent4 9 2" xfId="3409" xr:uid="{8B1D39DB-B4CC-496E-BF43-E4F5BC65D946}"/>
    <cellStyle name="60% - Accent4 9 3" xfId="30501" xr:uid="{D13A2589-2A56-4BFE-87DB-7D3783D3B597}"/>
    <cellStyle name="60% - Accent5 10" xfId="1708" xr:uid="{3980A36F-C6C6-4D84-9DCA-F286FDDD380D}"/>
    <cellStyle name="60% - Accent5 10 2" xfId="3411" xr:uid="{93E125A1-5837-4547-88C9-58F0454CEB8A}"/>
    <cellStyle name="60% - Accent5 10 3" xfId="30502" xr:uid="{7A155A6D-6DBC-45F9-9ACD-79755A1EF784}"/>
    <cellStyle name="60% - Accent5 11" xfId="1709" xr:uid="{3A5B27DE-AC6F-4241-ADD5-2EABDE710D94}"/>
    <cellStyle name="60% - Accent5 11 2" xfId="3412" xr:uid="{65B96447-B691-4AF9-A9AC-570CD58E76C6}"/>
    <cellStyle name="60% - Accent5 11 3" xfId="30503" xr:uid="{52636013-95BB-4867-85A7-7D6BA502B0E6}"/>
    <cellStyle name="60% - Accent5 12" xfId="1710" xr:uid="{2B360D8C-94A9-452A-8766-A10C5D461E33}"/>
    <cellStyle name="60% - Accent5 12 2" xfId="3413" xr:uid="{529CEC4E-EB9A-4D2D-885B-654A9989DA51}"/>
    <cellStyle name="60% - Accent5 12 3" xfId="30258" xr:uid="{4501182C-C2AD-4586-AED3-F5F3EF2983C9}"/>
    <cellStyle name="60% - Accent5 13" xfId="1711" xr:uid="{47EE2900-E7B1-41A1-9EF5-B13DD8942DDD}"/>
    <cellStyle name="60% - Accent5 13 2" xfId="3414" xr:uid="{70E7FEB6-5463-4BB4-98DE-1527D4F1C17D}"/>
    <cellStyle name="60% - Accent5 13 3" xfId="30213" xr:uid="{5C1E71FC-2BEC-4B28-9499-3989857B458F}"/>
    <cellStyle name="60% - Accent5 14" xfId="1712" xr:uid="{0B3B4B33-F0FA-4EFA-B9D9-901087E8C2DB}"/>
    <cellStyle name="60% - Accent5 14 2" xfId="3415" xr:uid="{6AA90A8D-A923-4A08-9203-184F2B8415B6}"/>
    <cellStyle name="60% - Accent5 15" xfId="1713" xr:uid="{FBB775C3-CF12-4ABB-9E27-76F8772EB13E}"/>
    <cellStyle name="60% - Accent5 15 2" xfId="3416" xr:uid="{750E7533-005F-4F66-AC1C-4B2CAE634CEA}"/>
    <cellStyle name="60% - Accent5 16" xfId="1714" xr:uid="{E02DC81C-CFEC-45EB-B72C-62C695B36A59}"/>
    <cellStyle name="60% - Accent5 16 2" xfId="3417" xr:uid="{4A2EA422-D2D0-4BC9-8E54-C2448B344504}"/>
    <cellStyle name="60% - Accent5 17" xfId="1715" xr:uid="{0CD207AE-530A-4340-B7D5-4C87455A9189}"/>
    <cellStyle name="60% - Accent5 17 2" xfId="3418" xr:uid="{C116A58B-ADA3-44A3-99E5-0CD590D71E11}"/>
    <cellStyle name="60% - Accent5 18" xfId="1716" xr:uid="{FFEDBA29-AB48-4172-BD51-69E782361FA2}"/>
    <cellStyle name="60% - Accent5 18 2" xfId="3419" xr:uid="{8150AB15-0550-4521-9EDA-1B298EDF33E5}"/>
    <cellStyle name="60% - Accent5 19" xfId="3420" xr:uid="{45E30F68-CFA7-408E-A599-E67550661241}"/>
    <cellStyle name="60% - Accent5 2" xfId="1047" xr:uid="{3C75FEFF-EC52-46BF-BB1E-EBD1A24DEC58}"/>
    <cellStyle name="60% - Accent5 2 10" xfId="1718" xr:uid="{FC7BCE46-DD41-4A8B-8A79-B2BE1A4D7E84}"/>
    <cellStyle name="60% - Accent5 2 11" xfId="1719" xr:uid="{22235752-7026-4EF3-9DFF-6E5408002B03}"/>
    <cellStyle name="60% - Accent5 2 12" xfId="3421" xr:uid="{64B62B33-FD77-4A4E-95E9-B3BECBD88B8D}"/>
    <cellStyle name="60% - Accent5 2 13" xfId="5158" xr:uid="{34F3EFDE-37A6-4AC5-9A54-169CDE982BF6}"/>
    <cellStyle name="60% - Accent5 2 14" xfId="5631" xr:uid="{FF8FDFBF-8BC9-4E7B-9F1C-94F2965AF5C4}"/>
    <cellStyle name="60% - Accent5 2 15" xfId="29818" xr:uid="{1C88DD1E-E69C-436D-9E6F-634243CD7D9F}"/>
    <cellStyle name="60% - Accent5 2 16" xfId="1717" xr:uid="{B07C7D89-A367-40B5-8CFD-933E839DFCDC}"/>
    <cellStyle name="60% - Accent5 2 17" xfId="30504" xr:uid="{7B7DD92E-1F91-4719-89B9-75660CE2B4B5}"/>
    <cellStyle name="60% - Accent5 2 2" xfId="1720" xr:uid="{92D4600D-2000-4E29-B990-D5CA40F303BE}"/>
    <cellStyle name="60% - Accent5 2 2 2" xfId="3422" xr:uid="{213A4E5C-7FF1-44A6-B0AF-DC2905716BF9}"/>
    <cellStyle name="60% - Accent5 2 2 3" xfId="5632" xr:uid="{FF1AE3C7-A4B4-4BBB-AA00-83F18F6EA3C3}"/>
    <cellStyle name="60% - Accent5 2 3" xfId="1721" xr:uid="{89E0E3F2-9A7D-4407-A027-6F44166ECF99}"/>
    <cellStyle name="60% - Accent5 2 3 2" xfId="3423" xr:uid="{2664753D-0CD1-4586-B8C2-ACE0F0454891}"/>
    <cellStyle name="60% - Accent5 2 3 3" xfId="5633" xr:uid="{DEEEFF8D-963D-4EC1-ADB8-36E8AE275A54}"/>
    <cellStyle name="60% - Accent5 2 4" xfId="1722" xr:uid="{F43C08CE-8231-4BED-B663-155D63281AB9}"/>
    <cellStyle name="60% - Accent5 2 4 2" xfId="3425" xr:uid="{6D7B02CC-514C-4017-8A66-DDBCDB0F3292}"/>
    <cellStyle name="60% - Accent5 2 4 3" xfId="3424" xr:uid="{41128E48-FC3A-48A7-86BC-95558C67F186}"/>
    <cellStyle name="60% - Accent5 2 4 4" xfId="5634" xr:uid="{446027DE-E22B-47CE-9E72-F50E9E37798C}"/>
    <cellStyle name="60% - Accent5 2 5" xfId="1723" xr:uid="{56A547F0-25FC-420A-A0C7-15AAFA58D2B1}"/>
    <cellStyle name="60% - Accent5 2 5 2" xfId="3426" xr:uid="{2FE852C6-8827-48F9-8198-26CF59FEDE73}"/>
    <cellStyle name="60% - Accent5 2 5 3" xfId="5635" xr:uid="{37713EF8-FBAD-47A5-982E-796FB08672BA}"/>
    <cellStyle name="60% - Accent5 2 6" xfId="1724" xr:uid="{A69E0322-9982-41B6-A412-1569C4D059D2}"/>
    <cellStyle name="60% - Accent5 2 6 2" xfId="3427" xr:uid="{D58798DF-440D-4BF9-92E0-FAD7F235915E}"/>
    <cellStyle name="60% - Accent5 2 6 3" xfId="5636" xr:uid="{6A86CF51-F25C-4B5F-898A-7D6F39C44CFA}"/>
    <cellStyle name="60% - Accent5 2 7" xfId="1725" xr:uid="{E58BDC96-0366-4B0F-A4B8-3E373EF286C7}"/>
    <cellStyle name="60% - Accent5 2 7 2" xfId="3428" xr:uid="{A98F0A40-14D4-4310-A27A-26542C2B278D}"/>
    <cellStyle name="60% - Accent5 2 7 3" xfId="5637" xr:uid="{897F4910-28E2-45F3-92BB-0A78C2E01B70}"/>
    <cellStyle name="60% - Accent5 2 8" xfId="1726" xr:uid="{93A32078-FECC-40C9-89EE-081BCB372B5C}"/>
    <cellStyle name="60% - Accent5 2 9" xfId="1727" xr:uid="{371DF0FE-6449-4447-B7C7-C6CF6BEF45EE}"/>
    <cellStyle name="60% - Accent5 20" xfId="3429" xr:uid="{E35D5320-4534-46D7-B476-5A464567C6CF}"/>
    <cellStyle name="60% - Accent5 21" xfId="3430" xr:uid="{FEAF401A-EEF8-4EA7-9C54-EA9C222C54BD}"/>
    <cellStyle name="60% - Accent5 22" xfId="3431" xr:uid="{88604320-DADA-432B-897E-5D10093D790F}"/>
    <cellStyle name="60% - Accent5 23" xfId="3432" xr:uid="{F7D34CEF-7E8F-4091-93BC-C3E9461E310F}"/>
    <cellStyle name="60% - Accent5 24" xfId="3433" xr:uid="{97747EFC-69A9-45CE-B8E0-005DE3FC4AF1}"/>
    <cellStyle name="60% - Accent5 25" xfId="3434" xr:uid="{F469F34A-B4AD-474F-8326-01CC940BA45C}"/>
    <cellStyle name="60% - Accent5 26" xfId="3435" xr:uid="{A11A8273-4ED7-4A9E-9847-45CF47134E12}"/>
    <cellStyle name="60% - Accent5 27" xfId="3410" xr:uid="{A0C3E8F8-BFEA-4FD3-958E-3AD7899942B5}"/>
    <cellStyle name="60% - Accent5 28" xfId="5630" xr:uid="{26858862-95D2-41DF-B9B5-ABD64AC20171}"/>
    <cellStyle name="60% - Accent5 29" xfId="6459" xr:uid="{839B2460-9082-42EE-80BF-6D6A472A6322}"/>
    <cellStyle name="60% - Accent5 3" xfId="906" xr:uid="{0564CD83-CB2F-4542-98B1-3D8E63369266}"/>
    <cellStyle name="60% - Accent5 3 10" xfId="1729" xr:uid="{480D81EF-72D8-4AA1-80CB-B6CE0A050393}"/>
    <cellStyle name="60% - Accent5 3 11" xfId="1730" xr:uid="{1F675608-E1F5-4EB2-87E9-B2B8CA8BE077}"/>
    <cellStyle name="60% - Accent5 3 12" xfId="3436" xr:uid="{3548D2E3-6B52-4B8C-9A77-4EA25E2EC059}"/>
    <cellStyle name="60% - Accent5 3 13" xfId="5638" xr:uid="{D6D37219-1D26-41AF-9EEC-629ABC68DD01}"/>
    <cellStyle name="60% - Accent5 3 14" xfId="29857" xr:uid="{DCA57A4D-8BE1-4EF4-980D-6E0E272F3808}"/>
    <cellStyle name="60% - Accent5 3 15" xfId="1728" xr:uid="{0688B9E9-1858-4371-B3BE-B3A765F30946}"/>
    <cellStyle name="60% - Accent5 3 2" xfId="1731" xr:uid="{752396CF-8DB6-4107-BECD-CC0E153142AB}"/>
    <cellStyle name="60% - Accent5 3 2 2" xfId="3437" xr:uid="{880823B3-140C-4B92-9415-BA05192E6814}"/>
    <cellStyle name="60% - Accent5 3 3" xfId="1732" xr:uid="{8DC37B16-E691-4AB4-9E3F-85C53DD4BCCD}"/>
    <cellStyle name="60% - Accent5 3 4" xfId="1733" xr:uid="{BD3A260A-9965-4E3E-AEAF-BE1292F1C3F8}"/>
    <cellStyle name="60% - Accent5 3 5" xfId="1734" xr:uid="{898378EF-51B8-4B54-8D22-3512053BB04C}"/>
    <cellStyle name="60% - Accent5 3 6" xfId="1735" xr:uid="{A9B79579-D4A6-4CAD-8023-443CF0E278BF}"/>
    <cellStyle name="60% - Accent5 3 7" xfId="1736" xr:uid="{C850003E-7160-4C6E-98C2-21911BFF2C96}"/>
    <cellStyle name="60% - Accent5 3 8" xfId="1737" xr:uid="{7C08DDB7-A929-4B40-85EF-CACB359B88C2}"/>
    <cellStyle name="60% - Accent5 3 9" xfId="1738" xr:uid="{E4503007-C3FC-4BB1-80CE-34D97E4A551A}"/>
    <cellStyle name="60% - Accent5 30" xfId="6502" xr:uid="{94499F92-F70F-4A4B-B673-4C142691359B}"/>
    <cellStyle name="60% - Accent5 31" xfId="1707" xr:uid="{B8C888AD-F8BA-497A-B86A-D16C65769ADA}"/>
    <cellStyle name="60% - Accent5 32" xfId="6546" xr:uid="{4DDF67B6-898C-463E-BB4B-45F017B3D1B1}"/>
    <cellStyle name="60% - Accent5 33" xfId="29765" xr:uid="{720A0E21-A3D7-4930-BBB2-5BC8DDB5AFE7}"/>
    <cellStyle name="60% - Accent5 34" xfId="29906" xr:uid="{93AD33FD-B1C5-40F5-A2B2-574D484FD8A1}"/>
    <cellStyle name="60% - Accent5 35" xfId="839" xr:uid="{150BFF7A-2D82-4401-A128-42620FEBB21A}"/>
    <cellStyle name="60% - Accent5 4" xfId="1067" xr:uid="{198FDB77-A1E4-4E7F-B60E-252A4DB286CB}"/>
    <cellStyle name="60% - Accent5 4 2" xfId="3439" xr:uid="{80D3F300-63B2-47A1-8557-03B1BA3FF9B1}"/>
    <cellStyle name="60% - Accent5 4 3" xfId="3438" xr:uid="{A9F082EE-4AD4-4B58-B61C-A2BC69494EA2}"/>
    <cellStyle name="60% - Accent5 4 4" xfId="1739" xr:uid="{96C4F207-D192-41BE-A8D3-146B9B89CED1}"/>
    <cellStyle name="60% - Accent5 4 5" xfId="30505" xr:uid="{4371ADCD-C072-4E1E-B688-9848A63D940C}"/>
    <cellStyle name="60% - Accent5 5" xfId="1740" xr:uid="{B8F1C43D-6E02-44F6-9EA3-0C8948B9D66A}"/>
    <cellStyle name="60% - Accent5 5 2" xfId="3441" xr:uid="{1D1C9CA8-C708-4984-BB0D-1072E8ACA84D}"/>
    <cellStyle name="60% - Accent5 5 3" xfId="3440" xr:uid="{27A763E7-F50F-41F3-9AA3-61AEAAC6E312}"/>
    <cellStyle name="60% - Accent5 5 4" xfId="30506" xr:uid="{FC5201D7-A9CB-460B-8A91-F35BB6F3D6B4}"/>
    <cellStyle name="60% - Accent5 6" xfId="1741" xr:uid="{E54E2A22-48B0-4974-9F21-28CAB609FDEF}"/>
    <cellStyle name="60% - Accent5 6 2" xfId="3443" xr:uid="{06D0FF95-C77E-4D9D-944B-FFB1A76B9EE5}"/>
    <cellStyle name="60% - Accent5 6 3" xfId="3444" xr:uid="{321414AC-004C-4DFC-9B5A-66217407C820}"/>
    <cellStyle name="60% - Accent5 6 4" xfId="3442" xr:uid="{B525BBFD-7C7D-4ACA-B372-8154578DC4F7}"/>
    <cellStyle name="60% - Accent5 6 5" xfId="30507" xr:uid="{AF6B26AB-4032-47A8-B1C0-817541EF631E}"/>
    <cellStyle name="60% - Accent5 7" xfId="1742" xr:uid="{5D7F53D3-E8E7-42F8-9B43-13BD42072B5C}"/>
    <cellStyle name="60% - Accent5 7 2" xfId="3446" xr:uid="{5157FBDD-8B12-4D51-AE2F-F8F48442F832}"/>
    <cellStyle name="60% - Accent5 7 3" xfId="3445" xr:uid="{0AF0A882-AAFE-41A2-A42D-E9A81B195073}"/>
    <cellStyle name="60% - Accent5 7 4" xfId="30508" xr:uid="{73EDD11F-9DD3-4691-87A4-692D5E006211}"/>
    <cellStyle name="60% - Accent5 8" xfId="1743" xr:uid="{881B3AD2-59FF-4B86-AAAD-E58CE6ABC2A8}"/>
    <cellStyle name="60% - Accent5 8 2" xfId="3447" xr:uid="{8E315FFA-87DD-49D4-BE90-0D9B2211E7DA}"/>
    <cellStyle name="60% - Accent5 8 3" xfId="30509" xr:uid="{25157E6F-0E26-47DC-B4A5-72A6FC9F0D5D}"/>
    <cellStyle name="60% - Accent5 9" xfId="1744" xr:uid="{F57DCA44-1EE5-44C1-A1DE-B85FB2CCA93B}"/>
    <cellStyle name="60% - Accent5 9 2" xfId="3448" xr:uid="{14E691EB-006E-4BAC-9A38-A74858180D6B}"/>
    <cellStyle name="60% - Accent5 9 3" xfId="30510" xr:uid="{A30B3FD8-B4A3-401B-A975-7FA4235AE0F3}"/>
    <cellStyle name="60% - Accent6 10" xfId="1746" xr:uid="{F8F0FBDF-98CD-47A5-B3B3-60FC3092DEF9}"/>
    <cellStyle name="60% - Accent6 10 2" xfId="3450" xr:uid="{F17DAFD7-F189-4D9F-88E0-136E7C35B71B}"/>
    <cellStyle name="60% - Accent6 10 3" xfId="30511" xr:uid="{00ADE440-9611-420D-A4CB-C745634BE652}"/>
    <cellStyle name="60% - Accent6 11" xfId="1747" xr:uid="{623D49A3-E111-4FB4-A4C4-A10691BC060F}"/>
    <cellStyle name="60% - Accent6 11 2" xfId="3451" xr:uid="{D4FF2563-12DD-48FD-BECA-0CA571F8D107}"/>
    <cellStyle name="60% - Accent6 11 3" xfId="30512" xr:uid="{405E57ED-E06A-4B3F-BEE4-B9A56B4C7982}"/>
    <cellStyle name="60% - Accent6 12" xfId="1748" xr:uid="{80F124A8-C7B7-463C-80E3-763D8680EF89}"/>
    <cellStyle name="60% - Accent6 12 2" xfId="3452" xr:uid="{2BE2B458-5CE0-4723-83E0-DAB0CE0E409C}"/>
    <cellStyle name="60% - Accent6 12 3" xfId="30260" xr:uid="{BFCABF7F-FBF4-44F5-8EB9-2C974CD9D4AE}"/>
    <cellStyle name="60% - Accent6 13" xfId="1749" xr:uid="{093D0D84-D5BA-4871-AF68-86862B6FBB36}"/>
    <cellStyle name="60% - Accent6 13 2" xfId="3453" xr:uid="{8EE6C54D-DF9A-403B-B5C8-F4636B7254DD}"/>
    <cellStyle name="60% - Accent6 13 3" xfId="30214" xr:uid="{EC135353-F12B-414C-978F-CD5D2B6C4D13}"/>
    <cellStyle name="60% - Accent6 14" xfId="1750" xr:uid="{1B456A5C-8126-4D4B-B495-C78EDAB561B2}"/>
    <cellStyle name="60% - Accent6 14 2" xfId="3454" xr:uid="{D1193DBC-3731-49A2-886D-1482455D2A93}"/>
    <cellStyle name="60% - Accent6 15" xfId="1751" xr:uid="{CC8983D9-B5C5-49E5-9644-3D089EACCD4F}"/>
    <cellStyle name="60% - Accent6 15 2" xfId="3455" xr:uid="{78E34609-C3A5-46DB-8B6C-779A131D9AF2}"/>
    <cellStyle name="60% - Accent6 16" xfId="1752" xr:uid="{88D02B1B-894E-45CD-B7D7-E5E21B854D4E}"/>
    <cellStyle name="60% - Accent6 16 2" xfId="3456" xr:uid="{A1A63522-14C6-4D8A-8DCD-38C960045766}"/>
    <cellStyle name="60% - Accent6 17" xfId="1753" xr:uid="{7596DE2F-F48A-4DC6-B1B3-1AFB98883352}"/>
    <cellStyle name="60% - Accent6 17 2" xfId="3457" xr:uid="{A37A8D18-92EE-4F64-989F-4E88F37BE81B}"/>
    <cellStyle name="60% - Accent6 18" xfId="1754" xr:uid="{59B6C2F5-C16A-4EF5-B7E3-4F3DEC00D002}"/>
    <cellStyle name="60% - Accent6 18 2" xfId="3458" xr:uid="{ABBABABC-D4B8-4E18-8201-3787EF81EF5C}"/>
    <cellStyle name="60% - Accent6 19" xfId="3459" xr:uid="{8ADDD102-3553-4577-ACAA-744191DE0342}"/>
    <cellStyle name="60% - Accent6 2" xfId="910" xr:uid="{86186B8C-8B3B-4275-9FCC-D865B7AC2C13}"/>
    <cellStyle name="60% - Accent6 2 10" xfId="1756" xr:uid="{8C55E08F-A592-4712-BCF0-B860BAEFAC40}"/>
    <cellStyle name="60% - Accent6 2 11" xfId="1757" xr:uid="{59709649-DCD8-44E4-8F81-50A5D4C83027}"/>
    <cellStyle name="60% - Accent6 2 12" xfId="3460" xr:uid="{8F6FD50E-0263-465F-BEB9-5AA9D9F79177}"/>
    <cellStyle name="60% - Accent6 2 13" xfId="5159" xr:uid="{653ACD68-CD9F-4B55-A541-27A5D7A037FC}"/>
    <cellStyle name="60% - Accent6 2 14" xfId="5640" xr:uid="{28AB76A6-AF51-4C70-A3BB-320853C84ACC}"/>
    <cellStyle name="60% - Accent6 2 15" xfId="29822" xr:uid="{C167E799-DD3A-49D3-AF53-BC0BD7E06D4A}"/>
    <cellStyle name="60% - Accent6 2 16" xfId="1755" xr:uid="{529DE15C-7BDE-45F7-AC0E-2F412FBB3CC3}"/>
    <cellStyle name="60% - Accent6 2 17" xfId="30513" xr:uid="{55D9B37C-1CCA-4B90-8C20-A56298D24FCE}"/>
    <cellStyle name="60% - Accent6 2 2" xfId="1758" xr:uid="{A08D9253-8BA9-4097-AF92-42E68107CA00}"/>
    <cellStyle name="60% - Accent6 2 2 2" xfId="3461" xr:uid="{FC0A4765-CF74-4B63-82CF-DD29F61F3C35}"/>
    <cellStyle name="60% - Accent6 2 2 3" xfId="5641" xr:uid="{7735318D-89F9-4485-8E70-BBC782857E76}"/>
    <cellStyle name="60% - Accent6 2 3" xfId="1759" xr:uid="{A2B3B43B-2126-4DEE-8C7D-D904A79299A9}"/>
    <cellStyle name="60% - Accent6 2 3 2" xfId="3462" xr:uid="{712818F8-B297-4B37-AD56-E8B56591CBF2}"/>
    <cellStyle name="60% - Accent6 2 3 3" xfId="5642" xr:uid="{146E26FE-C7B9-4E34-87E2-5327075C8579}"/>
    <cellStyle name="60% - Accent6 2 4" xfId="1760" xr:uid="{4A3B13A2-E771-47D5-9B4C-0C6F11C4B37E}"/>
    <cellStyle name="60% - Accent6 2 4 2" xfId="3464" xr:uid="{F6B55564-258F-4578-A044-D587E3EC0981}"/>
    <cellStyle name="60% - Accent6 2 4 3" xfId="3463" xr:uid="{CF84DA4F-FDAC-4DB5-B91F-02B7523F81F1}"/>
    <cellStyle name="60% - Accent6 2 4 4" xfId="5643" xr:uid="{CB4178C6-8CCB-4F1C-8001-801944CEF4D2}"/>
    <cellStyle name="60% - Accent6 2 5" xfId="1761" xr:uid="{0B887168-3484-49DF-B6F6-4CE3C7A2BD44}"/>
    <cellStyle name="60% - Accent6 2 5 2" xfId="3465" xr:uid="{DD0D04FA-6EEB-4C46-9B0A-B71842F9D805}"/>
    <cellStyle name="60% - Accent6 2 5 3" xfId="5644" xr:uid="{D8B7E689-D563-4F72-99EF-1E7354F0B6B1}"/>
    <cellStyle name="60% - Accent6 2 6" xfId="1762" xr:uid="{A0BD36FF-088A-4AA1-945B-02262D2274BC}"/>
    <cellStyle name="60% - Accent6 2 6 2" xfId="3466" xr:uid="{8B193E77-16B1-451E-8CF8-3E8A6FAEBDF7}"/>
    <cellStyle name="60% - Accent6 2 6 3" xfId="5645" xr:uid="{F93D268A-FD5F-4746-B46D-6E13185DBBDC}"/>
    <cellStyle name="60% - Accent6 2 7" xfId="1763" xr:uid="{CE5C9A75-B738-430D-AA1B-900029B238E0}"/>
    <cellStyle name="60% - Accent6 2 7 2" xfId="3467" xr:uid="{F0C9AB77-4B8E-414E-9846-3B23002121C1}"/>
    <cellStyle name="60% - Accent6 2 7 3" xfId="5646" xr:uid="{6B0C43AD-2A48-4A40-B74C-E368A82E4E0B}"/>
    <cellStyle name="60% - Accent6 2 8" xfId="1764" xr:uid="{4071D640-93DC-4CEE-BCD8-563FBA03E9C7}"/>
    <cellStyle name="60% - Accent6 2 9" xfId="1765" xr:uid="{4978CD31-D91E-4E35-9E16-F17BB7176959}"/>
    <cellStyle name="60% - Accent6 20" xfId="3468" xr:uid="{8F7D88ED-E441-43E2-8F9F-E0C0AC1EE5F8}"/>
    <cellStyle name="60% - Accent6 21" xfId="3469" xr:uid="{8C44EB1E-5B75-473C-9A93-C826D7021912}"/>
    <cellStyle name="60% - Accent6 22" xfId="3470" xr:uid="{A425B9D0-2F8C-4C02-9EEA-C6380FB7074A}"/>
    <cellStyle name="60% - Accent6 23" xfId="3471" xr:uid="{6A441F5E-579A-4D16-AAA6-630E9FCE76AC}"/>
    <cellStyle name="60% - Accent6 24" xfId="3472" xr:uid="{35E4018B-2246-4CE9-93EC-BF492B3C9D22}"/>
    <cellStyle name="60% - Accent6 25" xfId="3473" xr:uid="{13BFEAFD-D5A8-498E-9C24-BA20B214C014}"/>
    <cellStyle name="60% - Accent6 26" xfId="3474" xr:uid="{6067C078-D29B-4683-80BD-5084E6B5531C}"/>
    <cellStyle name="60% - Accent6 27" xfId="3449" xr:uid="{DE6399B7-3AD8-4306-869A-76BC5C40D94E}"/>
    <cellStyle name="60% - Accent6 28" xfId="5639" xr:uid="{118C81F7-A069-43CD-92C8-AA7A503569E9}"/>
    <cellStyle name="60% - Accent6 29" xfId="6463" xr:uid="{00E5F14B-64EB-4A43-A2AB-298C13A0E7B6}"/>
    <cellStyle name="60% - Accent6 3" xfId="900" xr:uid="{29E1FC2D-E9EC-4F2E-910D-F6552C628ACA}"/>
    <cellStyle name="60% - Accent6 3 10" xfId="1767" xr:uid="{A51D2AD3-A942-4F3A-8732-B56CA1231119}"/>
    <cellStyle name="60% - Accent6 3 11" xfId="1768" xr:uid="{D25F1B09-4790-47EB-B9C7-CC776DD2BD92}"/>
    <cellStyle name="60% - Accent6 3 12" xfId="3475" xr:uid="{0DED6A27-8A76-4546-AF43-7DE531036F9F}"/>
    <cellStyle name="60% - Accent6 3 13" xfId="5647" xr:uid="{A9067F7C-0540-4D21-AFE5-2BFB1280C9B6}"/>
    <cellStyle name="60% - Accent6 3 14" xfId="29861" xr:uid="{85FA2B1D-CAFD-4489-BDDB-C31AFF1AB6CB}"/>
    <cellStyle name="60% - Accent6 3 15" xfId="1766" xr:uid="{2A2DFA6C-A25C-4163-A513-3CA79EBCB7AF}"/>
    <cellStyle name="60% - Accent6 3 2" xfId="1769" xr:uid="{6FAAF1AF-D371-4383-BA60-3C233109D208}"/>
    <cellStyle name="60% - Accent6 3 2 2" xfId="3476" xr:uid="{2D74B4C6-C4FF-4396-8841-EE99449018F6}"/>
    <cellStyle name="60% - Accent6 3 3" xfId="1770" xr:uid="{45E955F6-2837-4071-BED4-61DE192668AF}"/>
    <cellStyle name="60% - Accent6 3 4" xfId="1771" xr:uid="{5C562C9D-10C7-40F8-9A0E-7404A99A3719}"/>
    <cellStyle name="60% - Accent6 3 5" xfId="1772" xr:uid="{476D2B66-D59F-47D2-892B-05AA7825739D}"/>
    <cellStyle name="60% - Accent6 3 6" xfId="1773" xr:uid="{93EE9FCF-BC00-4417-8F6B-1CFEFE0623DF}"/>
    <cellStyle name="60% - Accent6 3 7" xfId="1774" xr:uid="{BAEDA8A0-59F2-4D23-BBBB-E41F9B3F29F3}"/>
    <cellStyle name="60% - Accent6 3 8" xfId="1775" xr:uid="{CE03F6AD-AA05-4F63-BF45-05E282F34E55}"/>
    <cellStyle name="60% - Accent6 3 9" xfId="1776" xr:uid="{8A5AC93F-CB3F-4DD0-AA1E-43E5803E8454}"/>
    <cellStyle name="60% - Accent6 30" xfId="6506" xr:uid="{4BEB14EB-CF50-42D3-B721-08DDFA7FA75E}"/>
    <cellStyle name="60% - Accent6 31" xfId="1745" xr:uid="{FE6FE88B-6107-40E3-9D7F-0C61AA800911}"/>
    <cellStyle name="60% - Accent6 32" xfId="6550" xr:uid="{26E3673B-7646-4E6E-81A9-0925EFE4AE07}"/>
    <cellStyle name="60% - Accent6 33" xfId="29769" xr:uid="{6ED3B6A7-A24A-4703-ADCD-ED782C49270D}"/>
    <cellStyle name="60% - Accent6 34" xfId="29910" xr:uid="{3E3E9850-BD49-459B-A398-4160275EA992}"/>
    <cellStyle name="60% - Accent6 35" xfId="819" xr:uid="{A2FED1C5-393C-4713-9129-2FEE91DCEAA4}"/>
    <cellStyle name="60% - Accent6 4" xfId="1070" xr:uid="{3A1AB753-FBFD-47D3-955B-1E61D3FBD20A}"/>
    <cellStyle name="60% - Accent6 4 2" xfId="3478" xr:uid="{A701275D-138F-4C2B-B497-5C3A001355C8}"/>
    <cellStyle name="60% - Accent6 4 3" xfId="3477" xr:uid="{EF18BB0A-44CF-487C-B7D3-A1E78AF5A4BD}"/>
    <cellStyle name="60% - Accent6 4 4" xfId="1777" xr:uid="{29A1BBCD-5D80-4407-B085-2ACF5D73D7F7}"/>
    <cellStyle name="60% - Accent6 4 5" xfId="30514" xr:uid="{FAE03BE0-166E-41E4-9968-BF0A6429FE8A}"/>
    <cellStyle name="60% - Accent6 5" xfId="1778" xr:uid="{E77DB58F-6A68-4005-A0DE-213C654EFA85}"/>
    <cellStyle name="60% - Accent6 5 2" xfId="3480" xr:uid="{52D8DB6E-7295-4674-A452-25FD3369276A}"/>
    <cellStyle name="60% - Accent6 5 3" xfId="3479" xr:uid="{9B62E98B-82EF-4FEF-A946-8981E678652E}"/>
    <cellStyle name="60% - Accent6 5 4" xfId="30515" xr:uid="{7887D364-FBFF-4865-A886-37939F42A998}"/>
    <cellStyle name="60% - Accent6 6" xfId="1779" xr:uid="{E36454B4-D8C3-4C7E-9D6A-1F0E43644286}"/>
    <cellStyle name="60% - Accent6 6 2" xfId="3482" xr:uid="{C8F513FA-F3D9-4184-86A2-7DD6FFECB13D}"/>
    <cellStyle name="60% - Accent6 6 3" xfId="3483" xr:uid="{06FC21A4-9FEC-4BF3-A23D-66A6EFBB93F5}"/>
    <cellStyle name="60% - Accent6 6 4" xfId="3481" xr:uid="{460CE269-D277-4718-A98A-A89BD07E2B8B}"/>
    <cellStyle name="60% - Accent6 6 5" xfId="30516" xr:uid="{308BC899-F052-477D-A54D-D79DB045D50A}"/>
    <cellStyle name="60% - Accent6 7" xfId="1780" xr:uid="{8A9295FE-6107-4E78-B70D-CC744DE819E7}"/>
    <cellStyle name="60% - Accent6 7 2" xfId="3485" xr:uid="{B5072F96-2F3E-4EE4-AA19-844BD5CAD3FE}"/>
    <cellStyle name="60% - Accent6 7 3" xfId="3484" xr:uid="{4888E44F-0BC8-4DAB-B10E-C479F86F5919}"/>
    <cellStyle name="60% - Accent6 7 4" xfId="30517" xr:uid="{8F309154-D022-4E56-AB51-6381A3C87A87}"/>
    <cellStyle name="60% - Accent6 8" xfId="1781" xr:uid="{F3931E52-538C-4A60-B02A-FEB7B4FF5987}"/>
    <cellStyle name="60% - Accent6 8 2" xfId="3486" xr:uid="{35826A71-34DA-40B7-A0AC-BCB31CA17C40}"/>
    <cellStyle name="60% - Accent6 8 3" xfId="30518" xr:uid="{D01CF355-B776-4F05-97B0-E9BD20274F53}"/>
    <cellStyle name="60% - Accent6 9" xfId="1782" xr:uid="{B086EEAF-7D28-482B-9513-134F9CCCE651}"/>
    <cellStyle name="60% - Accent6 9 2" xfId="3487" xr:uid="{4206DCE3-926E-40E2-846E-E55C9D10DCB9}"/>
    <cellStyle name="60% - Accent6 9 3" xfId="30519" xr:uid="{D5C5C951-20B1-4704-8EED-B1198A08FC93}"/>
    <cellStyle name="Accent1 10" xfId="1784" xr:uid="{000F7032-757C-42D5-A2AB-BC4012DEAB4B}"/>
    <cellStyle name="Accent1 10 2" xfId="3489" xr:uid="{652C7A62-86B4-45CF-BDBD-89F3149DE0BF}"/>
    <cellStyle name="Accent1 10 3" xfId="30520" xr:uid="{5F9E584A-6DF5-4678-8460-8B0D24CAF4C7}"/>
    <cellStyle name="Accent1 11" xfId="1785" xr:uid="{3199F2E4-3F96-47A6-AB89-9570872C86F9}"/>
    <cellStyle name="Accent1 11 2" xfId="3490" xr:uid="{5EC9474C-690C-4398-91F9-1910A0B6F91A}"/>
    <cellStyle name="Accent1 11 3" xfId="30521" xr:uid="{12FDFF73-A65A-4170-9248-0AFF5200AB5E}"/>
    <cellStyle name="Accent1 12" xfId="1786" xr:uid="{8037AC11-6A75-44A1-8D54-EDD6C9B9CE3A}"/>
    <cellStyle name="Accent1 12 2" xfId="3491" xr:uid="{73711BB8-0D7F-40CA-9D96-1DCBE5D40AA8}"/>
    <cellStyle name="Accent1 12 3" xfId="30249" xr:uid="{E2D3562F-AB78-4399-B930-AA4701720FEB}"/>
    <cellStyle name="Accent1 13" xfId="1787" xr:uid="{3D3109AD-DD92-40D8-A258-FE99FE51B88D}"/>
    <cellStyle name="Accent1 13 2" xfId="3492" xr:uid="{9110A1B2-C688-43A4-97AD-A233E6566C9F}"/>
    <cellStyle name="Accent1 14" xfId="1788" xr:uid="{47E6D60B-A0C7-4395-B787-85F3A48A34A0}"/>
    <cellStyle name="Accent1 14 2" xfId="3493" xr:uid="{C3F22FF8-7466-4F09-92D9-E5395300366C}"/>
    <cellStyle name="Accent1 15" xfId="1789" xr:uid="{D4AB3960-21A1-470D-BDA5-A38C4B62C35F}"/>
    <cellStyle name="Accent1 15 2" xfId="3494" xr:uid="{7700D242-28F4-406E-9B89-3627AD9158C8}"/>
    <cellStyle name="Accent1 16" xfId="1790" xr:uid="{1ED9C5EB-1EBB-4B98-B554-83385C091456}"/>
    <cellStyle name="Accent1 16 2" xfId="3495" xr:uid="{173906CF-201C-4E68-A5BC-B5A36599C0BF}"/>
    <cellStyle name="Accent1 17" xfId="1791" xr:uid="{93717FEC-CF2B-4C5B-9F35-EAAA99C90F05}"/>
    <cellStyle name="Accent1 17 2" xfId="3496" xr:uid="{3F569BF4-6FB4-4797-9247-5190D0275801}"/>
    <cellStyle name="Accent1 18" xfId="1792" xr:uid="{04C94A16-200A-491A-A150-BB2C804A4CA1}"/>
    <cellStyle name="Accent1 18 2" xfId="3497" xr:uid="{D601D293-3BE2-4D64-82C2-6BD3FBF9E2C4}"/>
    <cellStyle name="Accent1 19" xfId="3498" xr:uid="{D2398FD1-8E87-45F8-8C88-C6EABD8D3102}"/>
    <cellStyle name="Accent1 2" xfId="1044" xr:uid="{DA6ACB2F-FC3F-4753-BFA0-0684F7222BBB}"/>
    <cellStyle name="Accent1 2 10" xfId="1794" xr:uid="{D293DD45-7762-4AF6-82DF-44947B92FAB2}"/>
    <cellStyle name="Accent1 2 11" xfId="1795" xr:uid="{06AF76AA-A241-4651-B779-E1A68FBD5BD3}"/>
    <cellStyle name="Accent1 2 12" xfId="3499" xr:uid="{20034D44-29FD-4521-9E48-5477A50090F4}"/>
    <cellStyle name="Accent1 2 13" xfId="5160" xr:uid="{C15E4D94-E354-4EC7-9D61-6D81414F9CF7}"/>
    <cellStyle name="Accent1 2 14" xfId="5649" xr:uid="{16B21F06-9923-4C39-B3B6-9BB131CAC9C4}"/>
    <cellStyle name="Accent1 2 15" xfId="29800" xr:uid="{3DB69C0C-0A19-47F1-8E2C-C498976F2D28}"/>
    <cellStyle name="Accent1 2 16" xfId="1793" xr:uid="{95532B00-78D8-408F-A7BD-A97C003E1A1B}"/>
    <cellStyle name="Accent1 2 17" xfId="30522" xr:uid="{7B94F70B-FD7F-42E1-ACD0-57ABA9D3D108}"/>
    <cellStyle name="Accent1 2 2" xfId="1796" xr:uid="{B2820A22-A76A-40E8-93AC-31675EF86F96}"/>
    <cellStyle name="Accent1 2 2 2" xfId="3500" xr:uid="{159FF39A-B2E0-46EC-97B4-BD03802D25BC}"/>
    <cellStyle name="Accent1 2 2 3" xfId="5650" xr:uid="{4009298A-EB76-4EF5-8097-DF8AB340B8F3}"/>
    <cellStyle name="Accent1 2 3" xfId="1797" xr:uid="{CCCF0558-5EA3-407F-A787-DB4F4841B6FE}"/>
    <cellStyle name="Accent1 2 3 2" xfId="3501" xr:uid="{E52F2B69-102A-4A74-BB25-FD102AB3FF64}"/>
    <cellStyle name="Accent1 2 3 3" xfId="5651" xr:uid="{2AEC9C2A-8661-4C76-A0F2-F4ED2AF12A63}"/>
    <cellStyle name="Accent1 2 4" xfId="1798" xr:uid="{0766A12B-88DB-4D3F-8C75-189485034360}"/>
    <cellStyle name="Accent1 2 4 2" xfId="3503" xr:uid="{C3D84027-C5E3-42AB-9333-8071E71ABFDD}"/>
    <cellStyle name="Accent1 2 4 3" xfId="3502" xr:uid="{1A2711E0-2B57-400A-9D02-940E9EEEDA24}"/>
    <cellStyle name="Accent1 2 4 4" xfId="5652" xr:uid="{00C34B56-79DA-473A-912D-3D55281A4428}"/>
    <cellStyle name="Accent1 2 5" xfId="1799" xr:uid="{EFD4686D-0B92-4869-AED0-1A690735D849}"/>
    <cellStyle name="Accent1 2 5 2" xfId="3504" xr:uid="{2D1A78AC-2C3B-4555-B34E-BB455B1C9110}"/>
    <cellStyle name="Accent1 2 5 3" xfId="5653" xr:uid="{5ABAAF3B-A9FE-415E-8537-A011D4F6B066}"/>
    <cellStyle name="Accent1 2 6" xfId="1800" xr:uid="{2DBEBA1D-C265-4F75-B4BA-249836EA86B7}"/>
    <cellStyle name="Accent1 2 6 2" xfId="3505" xr:uid="{3CDC7899-F3D7-4B44-A34D-9500ABEAF13C}"/>
    <cellStyle name="Accent1 2 6 3" xfId="5654" xr:uid="{84B935D7-D182-44CD-9623-D64D23481C11}"/>
    <cellStyle name="Accent1 2 7" xfId="1801" xr:uid="{62EFA62C-976D-4D57-8BF2-31869CD216D2}"/>
    <cellStyle name="Accent1 2 7 2" xfId="3506" xr:uid="{CE807C1A-9218-43FA-BCAA-427E774BA3EB}"/>
    <cellStyle name="Accent1 2 7 3" xfId="5655" xr:uid="{9FF855B0-86C8-4A37-B4F9-C8E77EB3DA0D}"/>
    <cellStyle name="Accent1 2 8" xfId="1802" xr:uid="{A8B5F7AA-8634-4259-B3E9-340621ABA676}"/>
    <cellStyle name="Accent1 2 9" xfId="1803" xr:uid="{F81A9954-31AC-45F6-AC60-7B648BB4A81C}"/>
    <cellStyle name="Accent1 20" xfId="3507" xr:uid="{A4373273-D9B1-4B6A-8801-9A9BA67089D3}"/>
    <cellStyle name="Accent1 21" xfId="3508" xr:uid="{1FC8CECA-B699-4B57-961B-053F2C532EC3}"/>
    <cellStyle name="Accent1 22" xfId="3509" xr:uid="{70FB91D5-A27A-4FFE-AD41-A07706230707}"/>
    <cellStyle name="Accent1 23" xfId="3510" xr:uid="{A477B8BB-03BE-4D01-9A2A-FDACD9D4302D}"/>
    <cellStyle name="Accent1 24" xfId="3511" xr:uid="{95A1F35B-E127-468B-99C5-F626CAF55776}"/>
    <cellStyle name="Accent1 25" xfId="3512" xr:uid="{358F529E-33DB-49E9-A118-B1BA737F4664}"/>
    <cellStyle name="Accent1 26" xfId="3513" xr:uid="{9BF3D493-17F0-460D-8010-74B54610EC47}"/>
    <cellStyle name="Accent1 27" xfId="3488" xr:uid="{E45A57F2-456C-485D-96FD-A77D015F5DB0}"/>
    <cellStyle name="Accent1 28" xfId="5648" xr:uid="{7BCA000E-5AFA-4277-8E67-2FD4FAF2A3EE}"/>
    <cellStyle name="Accent1 29" xfId="6440" xr:uid="{9449699B-97DB-498E-A287-226B15C74744}"/>
    <cellStyle name="Accent1 3" xfId="964" xr:uid="{60AB95E5-2B1C-4F35-994F-6DFFE091F5A5}"/>
    <cellStyle name="Accent1 3 10" xfId="1805" xr:uid="{61DFD59D-AD26-4B50-B960-76B1F0FE4F4E}"/>
    <cellStyle name="Accent1 3 11" xfId="1806" xr:uid="{D36AEC38-11B0-4C18-866E-6D82A32A9ABA}"/>
    <cellStyle name="Accent1 3 12" xfId="3514" xr:uid="{1D82C728-9AA8-46B6-920F-588337FA9B06}"/>
    <cellStyle name="Accent1 3 13" xfId="5656" xr:uid="{9927362F-6638-40FB-A5CD-923DA3373C1D}"/>
    <cellStyle name="Accent1 3 14" xfId="29838" xr:uid="{9093AD34-2D46-4D60-B526-09A46FFCED00}"/>
    <cellStyle name="Accent1 3 15" xfId="1804" xr:uid="{8EDB68C9-8B75-4F1F-BA41-F79CC639F6A7}"/>
    <cellStyle name="Accent1 3 2" xfId="1807" xr:uid="{8B735B12-79B7-476B-94E8-5F8AFEC545C5}"/>
    <cellStyle name="Accent1 3 2 2" xfId="3515" xr:uid="{75E0EAF6-BD3C-46BE-83B0-CBA7CB878F46}"/>
    <cellStyle name="Accent1 3 3" xfId="1808" xr:uid="{473DE345-D4F8-406D-B519-691A9A069CD0}"/>
    <cellStyle name="Accent1 3 4" xfId="1809" xr:uid="{3396C8D0-FB17-41F8-8CB8-2F06306C2E4F}"/>
    <cellStyle name="Accent1 3 5" xfId="1810" xr:uid="{0ECE000A-CE83-4DDA-B104-3A326063E065}"/>
    <cellStyle name="Accent1 3 6" xfId="1811" xr:uid="{3DE53E19-043E-4DCF-A79E-B38A26871C53}"/>
    <cellStyle name="Accent1 3 7" xfId="1812" xr:uid="{C5AE8887-EDFB-4D2F-9002-375268D1AB5A}"/>
    <cellStyle name="Accent1 3 8" xfId="1813" xr:uid="{F22666E9-80D3-4364-B464-47F01C9BCF50}"/>
    <cellStyle name="Accent1 3 9" xfId="1814" xr:uid="{ED839EA3-D9E9-4EE8-AA78-135F1F8C6A01}"/>
    <cellStyle name="Accent1 30" xfId="6483" xr:uid="{E75313B5-0C5C-4FE4-BB1C-56BDB857CD2E}"/>
    <cellStyle name="Accent1 31" xfId="1783" xr:uid="{0872C695-8DE8-4271-954F-292BB929B420}"/>
    <cellStyle name="Accent1 32" xfId="6527" xr:uid="{9D8B93E4-C0BE-44F9-920E-6BA5C823BCE3}"/>
    <cellStyle name="Accent1 33" xfId="29746" xr:uid="{08908C90-C2E1-43C0-BCA2-01BAA439286D}"/>
    <cellStyle name="Accent1 34" xfId="937" xr:uid="{00E9970E-4D53-4660-804D-BE145C11C1E4}"/>
    <cellStyle name="Accent1 4" xfId="1815" xr:uid="{3BF755F9-59A4-47E7-83AC-98F27E5DE703}"/>
    <cellStyle name="Accent1 4 2" xfId="3517" xr:uid="{9C3AA46E-0874-42A6-9AF5-662F7F21BA59}"/>
    <cellStyle name="Accent1 4 3" xfId="3516" xr:uid="{5FB874B9-74A7-4B64-BC1F-E524A41CBFC3}"/>
    <cellStyle name="Accent1 4 4" xfId="30523" xr:uid="{1E017E47-6086-4B1F-8E6C-FC36098CCF12}"/>
    <cellStyle name="Accent1 5" xfId="1816" xr:uid="{BD12D559-E1EF-43FB-8890-AC1FB19A3CCE}"/>
    <cellStyle name="Accent1 5 2" xfId="3519" xr:uid="{032373E4-01E7-4B48-8C55-2B1CAD0524F8}"/>
    <cellStyle name="Accent1 5 3" xfId="3518" xr:uid="{7D0DCD98-C487-44A4-858C-F2FD4F4DC103}"/>
    <cellStyle name="Accent1 5 4" xfId="30524" xr:uid="{86F3C035-1663-43EA-9D31-79C538F46A49}"/>
    <cellStyle name="Accent1 6" xfId="1817" xr:uid="{65DC640C-8E2F-48B8-B0FA-777754EDA333}"/>
    <cellStyle name="Accent1 6 2" xfId="3521" xr:uid="{CC166A20-D5CF-4194-8D8C-C60F775111B5}"/>
    <cellStyle name="Accent1 6 3" xfId="3522" xr:uid="{7139E859-C0AF-4DD2-B88E-C6DB62A21A98}"/>
    <cellStyle name="Accent1 6 4" xfId="3520" xr:uid="{C98EF266-6748-49AE-AB99-79A6051CA411}"/>
    <cellStyle name="Accent1 6 5" xfId="30525" xr:uid="{316ACE6C-5EA7-4275-B97A-0591D4CB1E6C}"/>
    <cellStyle name="Accent1 7" xfId="1818" xr:uid="{DC9D6E6B-8C6A-46FF-9260-4F83471993D4}"/>
    <cellStyle name="Accent1 7 2" xfId="3524" xr:uid="{734A889E-A3F7-4234-A6BC-C597121831CF}"/>
    <cellStyle name="Accent1 7 3" xfId="3523" xr:uid="{046B10C4-3D96-4C08-A2D1-D5BBD177A508}"/>
    <cellStyle name="Accent1 7 4" xfId="30526" xr:uid="{B22FCB61-C413-4B27-BB95-3E170A6FF1BD}"/>
    <cellStyle name="Accent1 8" xfId="1819" xr:uid="{5F3C0118-2592-4B39-B563-252FB9A13B44}"/>
    <cellStyle name="Accent1 8 2" xfId="3525" xr:uid="{DF539750-46EE-4BDB-9244-583CC939AE3A}"/>
    <cellStyle name="Accent1 8 3" xfId="30527" xr:uid="{12C84F4E-4C9A-4FC3-B527-687CF9DB9FBE}"/>
    <cellStyle name="Accent1 9" xfId="1820" xr:uid="{8F266E7A-F7ED-4F74-A0FD-358520304A97}"/>
    <cellStyle name="Accent1 9 2" xfId="3526" xr:uid="{473FAF8B-29F5-47F8-953E-75809C955573}"/>
    <cellStyle name="Accent1 9 3" xfId="30528" xr:uid="{33AC9CCF-096F-452A-9802-A8C826EC7C88}"/>
    <cellStyle name="Accent2 10" xfId="1822" xr:uid="{CCAD18A0-D434-4E96-B7D0-283DAC5FC576}"/>
    <cellStyle name="Accent2 10 2" xfId="3528" xr:uid="{0E34F84A-958A-4A48-9C88-66723B377F25}"/>
    <cellStyle name="Accent2 10 3" xfId="30529" xr:uid="{02CC59CD-184E-4349-B5F8-1CBE483ECE6C}"/>
    <cellStyle name="Accent2 11" xfId="1823" xr:uid="{1BDC8F29-13B5-47F2-8510-3ABC67824BBC}"/>
    <cellStyle name="Accent2 11 2" xfId="3529" xr:uid="{4924C5DE-FEB0-4C57-84A6-16EEA32E0381}"/>
    <cellStyle name="Accent2 11 3" xfId="30530" xr:uid="{C84EE160-C401-42A5-80AD-9649DE009593}"/>
    <cellStyle name="Accent2 12" xfId="1824" xr:uid="{18A11345-9728-4867-B41A-2608333555E6}"/>
    <cellStyle name="Accent2 12 2" xfId="3530" xr:uid="{8CA95D41-8064-4CDE-BB8B-7B18E741A686}"/>
    <cellStyle name="Accent2 12 3" xfId="30251" xr:uid="{E7B5D12D-73E5-4F4A-BFBB-6A9D3F65006F}"/>
    <cellStyle name="Accent2 13" xfId="1825" xr:uid="{D42DE943-82B1-44C1-9A0B-1217CBA7C46E}"/>
    <cellStyle name="Accent2 13 2" xfId="3531" xr:uid="{9D88424D-D554-4272-A98F-B3A76DD8D6B3}"/>
    <cellStyle name="Accent2 14" xfId="1826" xr:uid="{D4EC6FBB-D568-445E-A396-5F78AB337E51}"/>
    <cellStyle name="Accent2 14 2" xfId="3532" xr:uid="{6EF448C5-C691-4F92-BBB2-09C0F80EEE91}"/>
    <cellStyle name="Accent2 15" xfId="1827" xr:uid="{BB1F27A5-0B28-4CD2-B210-033EF9D98129}"/>
    <cellStyle name="Accent2 15 2" xfId="3533" xr:uid="{EA460040-838E-47F6-9FB1-33239FC7BE05}"/>
    <cellStyle name="Accent2 16" xfId="1828" xr:uid="{5A0F4FE7-561C-4740-8C00-6533F868FC5B}"/>
    <cellStyle name="Accent2 16 2" xfId="3534" xr:uid="{9A6F1FD0-B6D1-44ED-859F-F91A4363CB14}"/>
    <cellStyle name="Accent2 17" xfId="1829" xr:uid="{DB224EDD-D8CE-4E87-BA12-B323BBA9E8A1}"/>
    <cellStyle name="Accent2 17 2" xfId="3535" xr:uid="{CA63A6B1-9D8A-4461-9325-E3860C156004}"/>
    <cellStyle name="Accent2 18" xfId="1830" xr:uid="{BF68D097-D8C0-4DF0-921D-5A73E02C3A4B}"/>
    <cellStyle name="Accent2 18 2" xfId="3536" xr:uid="{55927688-32A1-49F9-82B7-FFE83B12C096}"/>
    <cellStyle name="Accent2 19" xfId="3537" xr:uid="{B5593E21-52D3-4AC9-90E6-E1CF8B5E1E34}"/>
    <cellStyle name="Accent2 2" xfId="1039" xr:uid="{77547D0D-B897-4D40-8DD6-BF2AB4D9510F}"/>
    <cellStyle name="Accent2 2 10" xfId="1832" xr:uid="{6AA6BD27-2338-4A8A-ACF9-3596E55E39D8}"/>
    <cellStyle name="Accent2 2 11" xfId="1833" xr:uid="{C3A0BAF0-223A-4788-8EDB-316BB6780F0A}"/>
    <cellStyle name="Accent2 2 12" xfId="3538" xr:uid="{784D136A-7D18-4DA8-8C7A-790B62DF5297}"/>
    <cellStyle name="Accent2 2 13" xfId="5161" xr:uid="{877A6ABE-FC76-4610-B6F3-8FEA882D4B82}"/>
    <cellStyle name="Accent2 2 14" xfId="5658" xr:uid="{F5ED6119-CED8-44A2-A500-487DEEDEC34A}"/>
    <cellStyle name="Accent2 2 15" xfId="29803" xr:uid="{728555DD-465F-4E68-9BDB-8B711976C1DE}"/>
    <cellStyle name="Accent2 2 16" xfId="1831" xr:uid="{CE4E75C9-FDF9-4182-A751-D66E5A9E6C7C}"/>
    <cellStyle name="Accent2 2 17" xfId="30531" xr:uid="{C0F6F44A-C869-4FDA-96DF-D1144A4B89E8}"/>
    <cellStyle name="Accent2 2 2" xfId="1834" xr:uid="{106DF7C0-D3A4-41E0-B296-1987C9514051}"/>
    <cellStyle name="Accent2 2 2 2" xfId="3539" xr:uid="{5F25EA05-9C6B-4A65-9F35-F5293D56ECAE}"/>
    <cellStyle name="Accent2 2 2 3" xfId="5659" xr:uid="{545E6DC4-001D-4172-9D51-26879E7BCF27}"/>
    <cellStyle name="Accent2 2 3" xfId="1835" xr:uid="{7CFBDA67-EBEE-4AFA-AAA2-02B0A112D211}"/>
    <cellStyle name="Accent2 2 3 2" xfId="3540" xr:uid="{91513FF2-1CB2-41D8-B8D5-3C2527409AB1}"/>
    <cellStyle name="Accent2 2 3 3" xfId="5660" xr:uid="{59F261D8-208B-42FC-8B55-F652CB288887}"/>
    <cellStyle name="Accent2 2 4" xfId="1836" xr:uid="{329D51C1-0DF8-4CDD-82AA-1F00148CD122}"/>
    <cellStyle name="Accent2 2 4 2" xfId="3542" xr:uid="{158FF9A1-1B26-44C8-B88A-E33B73B4C68A}"/>
    <cellStyle name="Accent2 2 4 3" xfId="3541" xr:uid="{E01E7DF2-3A87-4D8A-B2D8-5871BB9201AB}"/>
    <cellStyle name="Accent2 2 4 4" xfId="5661" xr:uid="{EDFC25C7-99DA-401C-8BF1-43858D44A08E}"/>
    <cellStyle name="Accent2 2 5" xfId="1837" xr:uid="{88D7D54C-1ED2-47CD-BA3E-217B47DA260D}"/>
    <cellStyle name="Accent2 2 5 2" xfId="3543" xr:uid="{AA0051DD-5168-4CFA-807C-CABD740F7151}"/>
    <cellStyle name="Accent2 2 5 3" xfId="5662" xr:uid="{E11435C8-6DDA-400F-A498-3C760B23F3F7}"/>
    <cellStyle name="Accent2 2 6" xfId="1838" xr:uid="{D19542A7-45BE-4E5A-B8B2-45175187B0D4}"/>
    <cellStyle name="Accent2 2 6 2" xfId="3544" xr:uid="{3D7DED68-0176-4AAF-BB1E-EB3B7161828D}"/>
    <cellStyle name="Accent2 2 6 3" xfId="5663" xr:uid="{C48321B9-9399-4B4F-AB2C-EC8C2DB3152A}"/>
    <cellStyle name="Accent2 2 7" xfId="1839" xr:uid="{E85348C4-00F6-4797-B3B0-D11E672DF3ED}"/>
    <cellStyle name="Accent2 2 7 2" xfId="3545" xr:uid="{74E256D1-8AB7-4E94-B939-C44E9AAE248B}"/>
    <cellStyle name="Accent2 2 7 3" xfId="5664" xr:uid="{F92A4D25-4B08-4E16-8D30-1F05974EDBFF}"/>
    <cellStyle name="Accent2 2 8" xfId="1840" xr:uid="{D9366C5C-2024-4589-B8D4-4258570BBB9F}"/>
    <cellStyle name="Accent2 2 9" xfId="1841" xr:uid="{5A8309B1-0296-4BF3-BB6A-67F109ECD747}"/>
    <cellStyle name="Accent2 20" xfId="3546" xr:uid="{98119316-E961-4A3B-8F41-9AC2709B0576}"/>
    <cellStyle name="Accent2 21" xfId="3547" xr:uid="{949425D8-C703-466D-8E0B-7BB565D43BD5}"/>
    <cellStyle name="Accent2 22" xfId="3548" xr:uid="{26963338-BB5A-41F8-9268-51AA58F7E304}"/>
    <cellStyle name="Accent2 23" xfId="3549" xr:uid="{4F157200-E452-49FC-9FFC-999D00186D3F}"/>
    <cellStyle name="Accent2 24" xfId="3550" xr:uid="{AADA7D00-0BE5-49B7-A50F-F6181C1AE7DE}"/>
    <cellStyle name="Accent2 25" xfId="3551" xr:uid="{33BE187F-9E63-40F8-9DCE-BAE660E97D77}"/>
    <cellStyle name="Accent2 26" xfId="3552" xr:uid="{C9CC72FF-1905-4A18-91B5-844620CC92B0}"/>
    <cellStyle name="Accent2 27" xfId="3527" xr:uid="{F9936AFE-3E78-4C57-B081-6F5F04C3DECD}"/>
    <cellStyle name="Accent2 28" xfId="5657" xr:uid="{675AA4D0-626F-470F-B4E6-C30E6F502852}"/>
    <cellStyle name="Accent2 29" xfId="6444" xr:uid="{C8DCA2F1-7F1A-4A65-A963-9CDEB6344B03}"/>
    <cellStyle name="Accent2 3" xfId="887" xr:uid="{57BB1802-F47A-4D1C-9B88-3365A7202971}"/>
    <cellStyle name="Accent2 3 10" xfId="1843" xr:uid="{72AAD338-F5D7-4E91-8314-9A1A12B261AA}"/>
    <cellStyle name="Accent2 3 11" xfId="1844" xr:uid="{29674110-912E-4BDD-8987-8BAE402157EA}"/>
    <cellStyle name="Accent2 3 12" xfId="3553" xr:uid="{712D28B2-96A0-47CE-9396-715B2FCECC05}"/>
    <cellStyle name="Accent2 3 13" xfId="5665" xr:uid="{94E2EC6C-7A44-4538-B581-7C87417F0804}"/>
    <cellStyle name="Accent2 3 14" xfId="29842" xr:uid="{7299EEF4-FD0E-41B9-BFA4-BFF3085E4CB2}"/>
    <cellStyle name="Accent2 3 15" xfId="1842" xr:uid="{FBF066A9-5118-451D-95FF-35F381541537}"/>
    <cellStyle name="Accent2 3 2" xfId="1845" xr:uid="{342F5A1E-14B9-4D69-9666-48D6510A2034}"/>
    <cellStyle name="Accent2 3 2 2" xfId="3554" xr:uid="{21DD2D43-B455-4519-89EE-A0FD0BA377F1}"/>
    <cellStyle name="Accent2 3 3" xfId="1846" xr:uid="{F22D2B40-672D-4166-976E-AD163262D80E}"/>
    <cellStyle name="Accent2 3 4" xfId="1847" xr:uid="{E7E05B39-BB37-4EBE-B0AC-E0F2A6A39FCD}"/>
    <cellStyle name="Accent2 3 5" xfId="1848" xr:uid="{29397CCC-10B6-4F25-AEAD-ACFFCB1355CF}"/>
    <cellStyle name="Accent2 3 6" xfId="1849" xr:uid="{723BF284-5AAD-419C-9AE0-439CA1457688}"/>
    <cellStyle name="Accent2 3 7" xfId="1850" xr:uid="{571E48D9-6D82-459D-AC2A-E528A108390E}"/>
    <cellStyle name="Accent2 3 8" xfId="1851" xr:uid="{DBA07287-4520-4A4B-92E2-9E765C217D76}"/>
    <cellStyle name="Accent2 3 9" xfId="1852" xr:uid="{95DB0805-BC35-477A-B24D-7AFE5B38CB73}"/>
    <cellStyle name="Accent2 30" xfId="6487" xr:uid="{98A1229F-9658-45C5-BC1B-8250A29EC061}"/>
    <cellStyle name="Accent2 31" xfId="1821" xr:uid="{FBC3558B-A4FF-4A07-92A3-6186B51E8CE5}"/>
    <cellStyle name="Accent2 32" xfId="6531" xr:uid="{D8F9A67C-91E0-48AF-9151-EC59AEBD3667}"/>
    <cellStyle name="Accent2 33" xfId="29750" xr:uid="{03DE9BD8-AF4E-4DA0-A02B-6055DFF446D1}"/>
    <cellStyle name="Accent2 34" xfId="930" xr:uid="{47151DAA-8F63-43A2-8B75-ECF67C2D1971}"/>
    <cellStyle name="Accent2 4" xfId="1853" xr:uid="{BA944820-403F-47E8-9C73-9AF7A548F610}"/>
    <cellStyle name="Accent2 4 2" xfId="3556" xr:uid="{BBC7E854-3ABA-4C32-8803-8EACE503F0AA}"/>
    <cellStyle name="Accent2 4 3" xfId="3555" xr:uid="{73CDB6C6-A2D7-4D5D-9E85-410CC7B9AD42}"/>
    <cellStyle name="Accent2 4 4" xfId="30532" xr:uid="{0EE73EA9-46C2-473A-863E-8548C15A82A6}"/>
    <cellStyle name="Accent2 5" xfId="1854" xr:uid="{DF8397AA-E340-43ED-BDB4-FE70340C50F8}"/>
    <cellStyle name="Accent2 5 2" xfId="3558" xr:uid="{48233E02-CC2F-4234-97DB-BCF73C2180B3}"/>
    <cellStyle name="Accent2 5 3" xfId="3557" xr:uid="{DA797A76-C26B-4015-8007-A3EDE5A41566}"/>
    <cellStyle name="Accent2 5 4" xfId="30533" xr:uid="{EEA6C0AF-D9D3-4031-AC70-93F2353E00DC}"/>
    <cellStyle name="Accent2 6" xfId="1855" xr:uid="{6959AD8A-CDB1-4510-811E-620818067078}"/>
    <cellStyle name="Accent2 6 2" xfId="3560" xr:uid="{0158EE67-2FC2-4427-AA63-88F65275DE44}"/>
    <cellStyle name="Accent2 6 3" xfId="3561" xr:uid="{02469694-7C6B-4990-BB04-B208F654D4B9}"/>
    <cellStyle name="Accent2 6 4" xfId="3559" xr:uid="{6FA48177-2F8A-4552-93CB-EE0AD18D5D35}"/>
    <cellStyle name="Accent2 6 5" xfId="30534" xr:uid="{763D0F72-D6C1-4CFD-BB6C-FD8F627FAEB9}"/>
    <cellStyle name="Accent2 7" xfId="1856" xr:uid="{0B6586C8-13D2-4F8A-9B92-DE112A89D29E}"/>
    <cellStyle name="Accent2 7 2" xfId="3563" xr:uid="{29B20910-3CC6-451D-83B6-C333C14B2482}"/>
    <cellStyle name="Accent2 7 3" xfId="3562" xr:uid="{39DE56C7-C78E-455D-9123-BEDA5309D5C6}"/>
    <cellStyle name="Accent2 7 4" xfId="30535" xr:uid="{11868FAC-C8FB-4538-AC48-FB2C6FD18396}"/>
    <cellStyle name="Accent2 8" xfId="1857" xr:uid="{1429760E-332B-4D7C-AF76-A34672927880}"/>
    <cellStyle name="Accent2 8 2" xfId="3564" xr:uid="{69677DB0-A551-4525-B5B3-5D06FA94EF0D}"/>
    <cellStyle name="Accent2 8 3" xfId="30536" xr:uid="{21F2358E-179A-4CBD-B07D-E1FD55C8369D}"/>
    <cellStyle name="Accent2 9" xfId="1858" xr:uid="{1C22BCAD-6B02-4193-922A-A311A3144497}"/>
    <cellStyle name="Accent2 9 2" xfId="3565" xr:uid="{400841C2-57A9-489A-A859-CFA8E50ADE84}"/>
    <cellStyle name="Accent2 9 3" xfId="30537" xr:uid="{D743EE09-7171-4A1D-8AA3-2E0D68993A29}"/>
    <cellStyle name="Accent3 10" xfId="1860" xr:uid="{E1C3D7DE-08F7-41DD-AEF3-6DCE291CD36D}"/>
    <cellStyle name="Accent3 10 2" xfId="3567" xr:uid="{373D2B1F-9FCB-4E85-BC4D-2A1459B39A2E}"/>
    <cellStyle name="Accent3 10 3" xfId="30538" xr:uid="{F073C9E1-18B7-441D-AF31-FFE1E334E9A9}"/>
    <cellStyle name="Accent3 11" xfId="1861" xr:uid="{9E16B15D-E44D-461E-B4E7-AC2A56C04756}"/>
    <cellStyle name="Accent3 11 2" xfId="3568" xr:uid="{94A4B1E7-B495-4946-A7D0-081915654EB2}"/>
    <cellStyle name="Accent3 11 3" xfId="30539" xr:uid="{B6C89B12-950F-4268-8728-B7D5528B2D54}"/>
    <cellStyle name="Accent3 12" xfId="1862" xr:uid="{252E2F90-9E39-44D0-9DAE-671967F2EE1C}"/>
    <cellStyle name="Accent3 12 2" xfId="3569" xr:uid="{7B96D250-7111-42DE-8ECB-102E7D11B29C}"/>
    <cellStyle name="Accent3 12 3" xfId="30253" xr:uid="{9EA22D7D-0780-42CB-94F2-DC6C3A36478B}"/>
    <cellStyle name="Accent3 13" xfId="1863" xr:uid="{70484959-6F62-4DCF-878C-A096A07D9C85}"/>
    <cellStyle name="Accent3 13 2" xfId="3570" xr:uid="{D964A90E-5319-4789-A28E-86246FCC90CE}"/>
    <cellStyle name="Accent3 14" xfId="1864" xr:uid="{61069814-8639-4DFB-80D6-AF130085DE2D}"/>
    <cellStyle name="Accent3 14 2" xfId="3571" xr:uid="{B5D4CAED-E568-4F75-AEA6-DF357518ACB6}"/>
    <cellStyle name="Accent3 15" xfId="1865" xr:uid="{2A8717EB-DFBA-42F5-8F42-05B71FD91EEC}"/>
    <cellStyle name="Accent3 15 2" xfId="3572" xr:uid="{492B4FDA-9E54-4141-8B86-751C97B5E278}"/>
    <cellStyle name="Accent3 16" xfId="1866" xr:uid="{3634AD5D-C452-420F-8C27-083D2BBDA221}"/>
    <cellStyle name="Accent3 16 2" xfId="3573" xr:uid="{5C798146-4747-4D62-9966-14326284C9E3}"/>
    <cellStyle name="Accent3 17" xfId="1867" xr:uid="{FFA834C4-A248-464F-9075-05B87F2D44C3}"/>
    <cellStyle name="Accent3 17 2" xfId="3574" xr:uid="{B0C27722-59B7-4E78-A70B-68816F3D9DA3}"/>
    <cellStyle name="Accent3 18" xfId="1868" xr:uid="{E2519341-D60A-4EE9-B39D-C34CA0D9E130}"/>
    <cellStyle name="Accent3 18 2" xfId="3575" xr:uid="{61CA64D5-F83B-4E98-933E-7E2023C83D00}"/>
    <cellStyle name="Accent3 19" xfId="3576" xr:uid="{002EAF7C-D043-4A36-8F53-C75C84CAE5F9}"/>
    <cellStyle name="Accent3 2" xfId="664" xr:uid="{BFC71133-5419-4751-97D1-FD46EEBDD4AB}"/>
    <cellStyle name="Accent3 2 10" xfId="1870" xr:uid="{06097141-3704-4778-BF08-3E8F15E1E589}"/>
    <cellStyle name="Accent3 2 11" xfId="1871" xr:uid="{66A6254D-3F65-4919-92B9-B7A6FB647A34}"/>
    <cellStyle name="Accent3 2 12" xfId="3577" xr:uid="{4E035B8E-5A3E-4827-87EE-4F34A8C0E6B4}"/>
    <cellStyle name="Accent3 2 13" xfId="5162" xr:uid="{9BC8569E-68B3-4F95-B862-DDE120DD4ADC}"/>
    <cellStyle name="Accent3 2 14" xfId="5667" xr:uid="{3C87B9B0-6A8F-410A-A556-51CA44CA98B4}"/>
    <cellStyle name="Accent3 2 15" xfId="29807" xr:uid="{38DEEC23-3BB9-4933-B210-A3BF68AD4C95}"/>
    <cellStyle name="Accent3 2 16" xfId="1869" xr:uid="{688484CC-6D52-456B-8506-6F6152401FAF}"/>
    <cellStyle name="Accent3 2 17" xfId="30540" xr:uid="{ECBB5B14-2EFD-49C6-8DBE-BD6444E1E836}"/>
    <cellStyle name="Accent3 2 2" xfId="1872" xr:uid="{81AC4106-C972-490F-9DE3-CB3DB8516234}"/>
    <cellStyle name="Accent3 2 2 2" xfId="3578" xr:uid="{2ABE8C94-8ACC-4319-91D6-A9218285C82D}"/>
    <cellStyle name="Accent3 2 2 3" xfId="5668" xr:uid="{13F19378-A690-4C62-B076-266022F58EF2}"/>
    <cellStyle name="Accent3 2 3" xfId="1873" xr:uid="{D18537B7-3358-4DA5-A4F7-B0049481FC61}"/>
    <cellStyle name="Accent3 2 3 2" xfId="3579" xr:uid="{F8EE20AA-D7EE-48CE-8746-2E240AA26FF5}"/>
    <cellStyle name="Accent3 2 3 3" xfId="5669" xr:uid="{F9C21A8F-765F-49BB-A262-9CBFA7AE0469}"/>
    <cellStyle name="Accent3 2 4" xfId="1874" xr:uid="{6B676FCA-951B-41D3-9AEA-EA6FB1E6B1E7}"/>
    <cellStyle name="Accent3 2 4 2" xfId="3581" xr:uid="{F5DED2D3-B0B1-4523-AF20-DF850FAEFC38}"/>
    <cellStyle name="Accent3 2 4 3" xfId="3580" xr:uid="{B607AC24-502D-4D25-81CF-641F6B526DB5}"/>
    <cellStyle name="Accent3 2 4 4" xfId="5670" xr:uid="{DFB0EC80-7ED9-4CB4-94CE-F7A47C3CD442}"/>
    <cellStyle name="Accent3 2 5" xfId="1875" xr:uid="{FB009038-3E27-42E9-80E4-2C783AA5BEE5}"/>
    <cellStyle name="Accent3 2 5 2" xfId="3582" xr:uid="{6E4678D9-017F-4CF7-A7F2-5E628A6835E2}"/>
    <cellStyle name="Accent3 2 5 3" xfId="5671" xr:uid="{2E296B6E-3A91-4209-99E3-BFF8B3E66FEB}"/>
    <cellStyle name="Accent3 2 6" xfId="1876" xr:uid="{C4F7CA9B-96AF-4202-99C8-D2A20BB31382}"/>
    <cellStyle name="Accent3 2 6 2" xfId="3583" xr:uid="{52561064-4CBF-40FA-8284-B5AC8080FD9E}"/>
    <cellStyle name="Accent3 2 6 3" xfId="5672" xr:uid="{16D6CD87-B738-4ED3-A063-FE9AC32BDBD5}"/>
    <cellStyle name="Accent3 2 7" xfId="1877" xr:uid="{AA4EB99E-BE56-43AF-ADFC-4B3A9C2FC720}"/>
    <cellStyle name="Accent3 2 7 2" xfId="3584" xr:uid="{72BC8214-A605-4838-9896-8EF818B21651}"/>
    <cellStyle name="Accent3 2 7 3" xfId="5673" xr:uid="{9A6DB1F7-FE46-47A7-B2F4-A309D9D7C6CA}"/>
    <cellStyle name="Accent3 2 8" xfId="1878" xr:uid="{5306E717-EF4E-43B9-BE4B-7AE1B813B2C8}"/>
    <cellStyle name="Accent3 2 9" xfId="1879" xr:uid="{597185B4-5108-4F1E-B81C-F91FB05E9D38}"/>
    <cellStyle name="Accent3 20" xfId="3585" xr:uid="{39550164-B056-4DC9-98F6-4BBCB2C311D0}"/>
    <cellStyle name="Accent3 21" xfId="3586" xr:uid="{497A2BB0-9FD7-4C25-BDC6-49FBEEE085A2}"/>
    <cellStyle name="Accent3 22" xfId="3587" xr:uid="{ECF8DD94-22CB-4461-931D-123E88E3DA87}"/>
    <cellStyle name="Accent3 23" xfId="3588" xr:uid="{51961945-0FFC-41CF-B40D-CB7BDCCB5189}"/>
    <cellStyle name="Accent3 24" xfId="3589" xr:uid="{B7DF7FE9-DEE1-42B6-AA76-F47CBCF7AFC9}"/>
    <cellStyle name="Accent3 25" xfId="3590" xr:uid="{8D944459-2ED3-4CA2-9376-971619B72EB3}"/>
    <cellStyle name="Accent3 26" xfId="3591" xr:uid="{1CA6290D-E21C-422A-A361-5A93A42C8129}"/>
    <cellStyle name="Accent3 27" xfId="3566" xr:uid="{4A556747-D0C5-4429-BFEE-8231F29F3402}"/>
    <cellStyle name="Accent3 28" xfId="5666" xr:uid="{A000E285-AD04-4269-802F-163E4756E552}"/>
    <cellStyle name="Accent3 29" xfId="6448" xr:uid="{FF78F0D5-8535-41EB-9764-6714D83862D6}"/>
    <cellStyle name="Accent3 3" xfId="915" xr:uid="{CF030298-B983-429B-B531-45CC401A6E95}"/>
    <cellStyle name="Accent3 3 10" xfId="1881" xr:uid="{9A892825-36DE-425A-8EA3-482782DBDD68}"/>
    <cellStyle name="Accent3 3 11" xfId="1882" xr:uid="{FED7C17E-207D-458E-BC3E-33885D1B85A5}"/>
    <cellStyle name="Accent3 3 12" xfId="3592" xr:uid="{0E4E06BC-53B2-4E9D-A669-F6F9DD93C27F}"/>
    <cellStyle name="Accent3 3 13" xfId="5674" xr:uid="{BCE4A886-F7CE-41B8-8005-539AB0090440}"/>
    <cellStyle name="Accent3 3 14" xfId="29846" xr:uid="{258B4766-2BE2-4E3C-81E4-9D25F611C444}"/>
    <cellStyle name="Accent3 3 15" xfId="1880" xr:uid="{B85E8506-FE08-4C7E-8F82-A3C5813EE242}"/>
    <cellStyle name="Accent3 3 2" xfId="1883" xr:uid="{E5B12D43-B1A6-4DE8-8F85-92AEEB57AADD}"/>
    <cellStyle name="Accent3 3 2 2" xfId="3593" xr:uid="{A42A6C5C-72FB-4BFE-824B-54F0B012257B}"/>
    <cellStyle name="Accent3 3 3" xfId="1884" xr:uid="{5CA0A1BE-1857-4CE7-B2F2-BC5866E1D881}"/>
    <cellStyle name="Accent3 3 4" xfId="1885" xr:uid="{B77841D7-8877-4FC0-98CE-56D3E94C0F09}"/>
    <cellStyle name="Accent3 3 5" xfId="1886" xr:uid="{16702DA9-2ED2-4160-88E8-EA9B9F6630A2}"/>
    <cellStyle name="Accent3 3 6" xfId="1887" xr:uid="{457C2573-44B3-44B5-8DD3-B0CC478DC2C3}"/>
    <cellStyle name="Accent3 3 7" xfId="1888" xr:uid="{EE651B85-59AE-47EF-BBE8-DA768EF40D5E}"/>
    <cellStyle name="Accent3 3 8" xfId="1889" xr:uid="{C9EF0966-DF87-4DF5-9572-A212EE4CBA0B}"/>
    <cellStyle name="Accent3 3 9" xfId="1890" xr:uid="{4011DAB0-BCEE-49EC-9D48-67625EC9B39C}"/>
    <cellStyle name="Accent3 30" xfId="6491" xr:uid="{68CAEFA4-F448-4F86-9106-5F106AABF6CE}"/>
    <cellStyle name="Accent3 31" xfId="1859" xr:uid="{8C623812-89C7-43ED-A4C0-A0F5F45F6250}"/>
    <cellStyle name="Accent3 32" xfId="6535" xr:uid="{17A1ED13-8D14-406C-8A4F-0D89069C0B4F}"/>
    <cellStyle name="Accent3 33" xfId="29754" xr:uid="{8443D5B3-D8EA-465C-8F03-7AA9A55ED8ED}"/>
    <cellStyle name="Accent3 34" xfId="1009" xr:uid="{E31DB889-4C9D-4EAE-9E46-4311B8BE20A2}"/>
    <cellStyle name="Accent3 4" xfId="1891" xr:uid="{E4EBC83A-1D49-4A3C-AB5F-9BA2D8B2FF4F}"/>
    <cellStyle name="Accent3 4 2" xfId="3595" xr:uid="{08C91482-0C30-4CFB-8B68-146C6AE51BF3}"/>
    <cellStyle name="Accent3 4 3" xfId="3594" xr:uid="{A42321DA-8AB2-4399-9034-6D52B9907FB8}"/>
    <cellStyle name="Accent3 4 4" xfId="30541" xr:uid="{55C1EF27-BD87-48BF-AC3C-143411205A91}"/>
    <cellStyle name="Accent3 5" xfId="1892" xr:uid="{6774D889-6CF9-4F82-96E4-54C1BD2A0E6A}"/>
    <cellStyle name="Accent3 5 2" xfId="3597" xr:uid="{16FA1B5D-23E1-4782-98FC-66C6B64868F9}"/>
    <cellStyle name="Accent3 5 3" xfId="3596" xr:uid="{DFDD10C2-419E-4B74-A097-B9A55167957D}"/>
    <cellStyle name="Accent3 5 4" xfId="30542" xr:uid="{F56515A3-8C65-418D-AF65-5EFE5FB1453A}"/>
    <cellStyle name="Accent3 6" xfId="1893" xr:uid="{FD11D30D-9083-4E08-82F2-D32D33C3AA6A}"/>
    <cellStyle name="Accent3 6 2" xfId="3599" xr:uid="{AA338ED3-5E52-4899-AE66-3D89F2C84073}"/>
    <cellStyle name="Accent3 6 3" xfId="3600" xr:uid="{3A20734A-70F8-47B4-B78C-AFD6A01553DC}"/>
    <cellStyle name="Accent3 6 4" xfId="3598" xr:uid="{1E4F0DDD-75C3-4102-88CE-A8CB3656217D}"/>
    <cellStyle name="Accent3 6 5" xfId="30543" xr:uid="{0AF6F37B-0C91-432F-952A-E68DB0D746A5}"/>
    <cellStyle name="Accent3 7" xfId="1894" xr:uid="{86756F6E-6807-4531-87BC-D0055E54193B}"/>
    <cellStyle name="Accent3 7 2" xfId="3602" xr:uid="{B9643F9F-F7B8-4A6B-AAB6-2DEF1B5491B6}"/>
    <cellStyle name="Accent3 7 3" xfId="3601" xr:uid="{8DF8A249-7A7B-438F-B25F-7D6B3B18ED39}"/>
    <cellStyle name="Accent3 7 4" xfId="30544" xr:uid="{283C2E12-789D-42D3-9502-68B9E1601B71}"/>
    <cellStyle name="Accent3 8" xfId="1895" xr:uid="{A1173672-4CDB-42A1-855D-B04C8E96572E}"/>
    <cellStyle name="Accent3 8 2" xfId="3603" xr:uid="{F08131C0-39E3-4BC8-A3DE-FD96CF0A1BF4}"/>
    <cellStyle name="Accent3 8 3" xfId="30545" xr:uid="{A2D0FBBD-F8A0-4461-92E1-E86389491654}"/>
    <cellStyle name="Accent3 9" xfId="1896" xr:uid="{37695A5C-119F-4783-BCE9-DD003801E372}"/>
    <cellStyle name="Accent3 9 2" xfId="3604" xr:uid="{4E4DFA9B-18D5-4735-99DB-EA24DAE94B2D}"/>
    <cellStyle name="Accent3 9 3" xfId="30546" xr:uid="{EA493CFF-E444-435E-A2AE-187B809A7807}"/>
    <cellStyle name="Accent4 10" xfId="1898" xr:uid="{3517F91B-0668-43F0-8C6C-9554FB8CB67E}"/>
    <cellStyle name="Accent4 10 2" xfId="3606" xr:uid="{60672261-D68A-42C4-B4EC-43481F452928}"/>
    <cellStyle name="Accent4 10 3" xfId="30547" xr:uid="{A88089DF-D2A2-4BA6-BB8D-6A6A8FE3F1E8}"/>
    <cellStyle name="Accent4 11" xfId="1899" xr:uid="{97D35347-1539-43CC-8041-98A945ED7BCA}"/>
    <cellStyle name="Accent4 11 2" xfId="3607" xr:uid="{CF1B61BF-847F-4021-B251-8B8669B9E6CD}"/>
    <cellStyle name="Accent4 11 3" xfId="30548" xr:uid="{32C9E11A-BED3-481B-92A3-3EB3B523CBBF}"/>
    <cellStyle name="Accent4 12" xfId="1900" xr:uid="{FD707E00-ED94-47C3-B3F5-900365390BAB}"/>
    <cellStyle name="Accent4 12 2" xfId="3608" xr:uid="{53FA6FA8-D3FF-45B2-9BE9-40B68EBDA9C9}"/>
    <cellStyle name="Accent4 12 3" xfId="30255" xr:uid="{FEDBD2BE-B44D-4F97-B5EA-96F57689B582}"/>
    <cellStyle name="Accent4 13" xfId="1901" xr:uid="{0DCB4602-EF5E-47E4-BB07-C0F94C6AB376}"/>
    <cellStyle name="Accent4 13 2" xfId="3609" xr:uid="{2B09227A-BEB5-4761-802C-18F35C4CE8C1}"/>
    <cellStyle name="Accent4 14" xfId="1902" xr:uid="{B53F297B-E4A5-4CBA-8786-A92F0EB7FBA6}"/>
    <cellStyle name="Accent4 14 2" xfId="3610" xr:uid="{3A1CE7E0-27D9-4DEB-AE3E-E8D26A39D527}"/>
    <cellStyle name="Accent4 15" xfId="1903" xr:uid="{27A89315-7561-49C1-A3A8-D1280E7D0F11}"/>
    <cellStyle name="Accent4 15 2" xfId="3611" xr:uid="{99C72F59-6423-496B-8B37-F719245B4B51}"/>
    <cellStyle name="Accent4 16" xfId="1904" xr:uid="{F194CD25-D5A3-4F48-87B2-049EE435D251}"/>
    <cellStyle name="Accent4 16 2" xfId="3612" xr:uid="{379DD150-C328-4EF4-8A66-F8928CE73459}"/>
    <cellStyle name="Accent4 17" xfId="1905" xr:uid="{DE254FC2-4247-494F-9D46-859D3E0F7F53}"/>
    <cellStyle name="Accent4 17 2" xfId="3613" xr:uid="{2CB79FCC-0F9C-447B-906F-575C18CA63C9}"/>
    <cellStyle name="Accent4 18" xfId="1906" xr:uid="{33C72A9D-EB37-4754-8660-7DBB9B0C65D0}"/>
    <cellStyle name="Accent4 18 2" xfId="3614" xr:uid="{2EBD6CD0-2728-4B75-A8FD-088501347A30}"/>
    <cellStyle name="Accent4 19" xfId="3615" xr:uid="{8F88D7A0-8F1C-4248-91EC-08EF7EA4CA4A}"/>
    <cellStyle name="Accent4 2" xfId="886" xr:uid="{0976782D-0369-4AF4-B1F0-D83E29691895}"/>
    <cellStyle name="Accent4 2 10" xfId="1908" xr:uid="{45E22AD6-5A29-408A-B5B4-55B69E39C53E}"/>
    <cellStyle name="Accent4 2 11" xfId="1909" xr:uid="{04DF7A86-1D04-45A9-8E16-AC3C92479EED}"/>
    <cellStyle name="Accent4 2 12" xfId="3616" xr:uid="{D6D493D2-E983-4B61-B947-D77AB11E42ED}"/>
    <cellStyle name="Accent4 2 13" xfId="5163" xr:uid="{95B5715A-6D39-418C-A6E4-41748C0B2771}"/>
    <cellStyle name="Accent4 2 14" xfId="5676" xr:uid="{75247819-523A-48F0-B05A-893B22BC5C27}"/>
    <cellStyle name="Accent4 2 15" xfId="29811" xr:uid="{9DDD3ADA-70EF-41E2-B306-243F29D0A043}"/>
    <cellStyle name="Accent4 2 16" xfId="1907" xr:uid="{48B39C48-9CD4-45FA-871B-C6FDCA8028BC}"/>
    <cellStyle name="Accent4 2 17" xfId="30549" xr:uid="{203E7564-46F5-48EA-B755-92BE742BECAC}"/>
    <cellStyle name="Accent4 2 2" xfId="1910" xr:uid="{9B976392-CCB4-451C-84B6-015391A6B170}"/>
    <cellStyle name="Accent4 2 2 2" xfId="3617" xr:uid="{3B7F3CB4-C527-413C-B802-F81B5317274A}"/>
    <cellStyle name="Accent4 2 2 3" xfId="5677" xr:uid="{4EE61799-C465-414E-9C68-5186D464E6A4}"/>
    <cellStyle name="Accent4 2 3" xfId="1911" xr:uid="{CC05520A-E634-4730-A693-9744FE6D69E5}"/>
    <cellStyle name="Accent4 2 3 2" xfId="3618" xr:uid="{3A5F8E81-3EC4-43ED-86DA-F09C2A92C657}"/>
    <cellStyle name="Accent4 2 3 3" xfId="5678" xr:uid="{22472267-AEA6-46A0-AC4C-B12201AC5968}"/>
    <cellStyle name="Accent4 2 4" xfId="1912" xr:uid="{10C85990-2B2E-472F-8F51-E7CB26931121}"/>
    <cellStyle name="Accent4 2 4 2" xfId="3620" xr:uid="{A8337544-6ABD-4DF1-9E35-3CD5C78AA2F9}"/>
    <cellStyle name="Accent4 2 4 3" xfId="3619" xr:uid="{1793F0D3-BD8D-4CD0-8F06-2F36D34CB14D}"/>
    <cellStyle name="Accent4 2 4 4" xfId="5679" xr:uid="{32D0EF80-1F3B-44E8-A036-702A221A904A}"/>
    <cellStyle name="Accent4 2 5" xfId="1913" xr:uid="{78A2F809-1BCE-471A-B082-EFD23E7D3E44}"/>
    <cellStyle name="Accent4 2 5 2" xfId="3621" xr:uid="{D50018EB-E6B6-4F49-B0F7-E4575D4C7C64}"/>
    <cellStyle name="Accent4 2 5 3" xfId="5680" xr:uid="{653B313C-52BE-454C-A210-7B44EE6F20A1}"/>
    <cellStyle name="Accent4 2 6" xfId="1914" xr:uid="{F8697B43-5CCF-4475-B152-3F1AC94E9000}"/>
    <cellStyle name="Accent4 2 6 2" xfId="3622" xr:uid="{E9A3D007-F19C-42C6-AFCE-6F62C997A5C0}"/>
    <cellStyle name="Accent4 2 6 3" xfId="5681" xr:uid="{5F8CA209-5223-41FF-A244-7AF0D8AF50B6}"/>
    <cellStyle name="Accent4 2 7" xfId="1915" xr:uid="{94B531DE-7477-41B2-9B4E-F618BFCBD34B}"/>
    <cellStyle name="Accent4 2 7 2" xfId="3623" xr:uid="{31573266-1963-4F0E-8F23-2085CC95AA93}"/>
    <cellStyle name="Accent4 2 7 3" xfId="5682" xr:uid="{2BC0615A-6EAC-4DCB-9ECE-D5EB37052090}"/>
    <cellStyle name="Accent4 2 8" xfId="1916" xr:uid="{40AF87DE-3E6A-4453-9D99-82E4B3E0FA24}"/>
    <cellStyle name="Accent4 2 9" xfId="1917" xr:uid="{2F8D5997-6D9B-4CD1-8818-59EA99383B3E}"/>
    <cellStyle name="Accent4 20" xfId="3624" xr:uid="{0D8DCE19-BF8A-4BB1-BF83-1FDFC61CA0A0}"/>
    <cellStyle name="Accent4 21" xfId="3625" xr:uid="{E7594E94-76EF-46C4-8707-E2F30A6EB7D2}"/>
    <cellStyle name="Accent4 22" xfId="3626" xr:uid="{F35E6146-9E7A-4000-B2B8-BD07EAAA5BEC}"/>
    <cellStyle name="Accent4 23" xfId="3627" xr:uid="{2EE43BA3-7651-4CCA-8E97-8AA84BFC102B}"/>
    <cellStyle name="Accent4 24" xfId="3628" xr:uid="{B7D75DE8-F1F4-4AD6-8BCE-85A7BBF2BA73}"/>
    <cellStyle name="Accent4 25" xfId="3629" xr:uid="{1A00A217-7AB1-49A2-82DA-B7CFCD97BACA}"/>
    <cellStyle name="Accent4 26" xfId="3630" xr:uid="{3B7ED25E-C33A-4741-B9DB-B0ED282AE4E4}"/>
    <cellStyle name="Accent4 27" xfId="3605" xr:uid="{5F976DAB-5B4A-4ABD-84A0-5268D93A4137}"/>
    <cellStyle name="Accent4 28" xfId="5675" xr:uid="{295013FB-366B-4D98-B0FA-FA5A6A3CFA4F}"/>
    <cellStyle name="Accent4 29" xfId="6452" xr:uid="{8665946B-E880-45B5-9982-A95E3DA3831A}"/>
    <cellStyle name="Accent4 3" xfId="901" xr:uid="{29FB20E3-CF20-4E97-8F25-B2A24D822D33}"/>
    <cellStyle name="Accent4 3 10" xfId="1919" xr:uid="{2FF28088-B961-4A3F-96E1-50D0DC401004}"/>
    <cellStyle name="Accent4 3 11" xfId="1920" xr:uid="{024C5DD7-1B3F-434F-8A10-FCDA5D4F5082}"/>
    <cellStyle name="Accent4 3 12" xfId="3631" xr:uid="{72A248CF-6A2B-48AD-891F-B9643A9151E4}"/>
    <cellStyle name="Accent4 3 13" xfId="5683" xr:uid="{B8832F84-F417-4C6E-AFDA-C6C2D67F2647}"/>
    <cellStyle name="Accent4 3 14" xfId="29850" xr:uid="{63ACDFFD-2A9E-4965-9721-F0A8D1E44CF8}"/>
    <cellStyle name="Accent4 3 15" xfId="1918" xr:uid="{71F938AB-0606-4EFF-80D8-48C4970D239E}"/>
    <cellStyle name="Accent4 3 2" xfId="1921" xr:uid="{5273D3B0-0482-44F7-9756-63B861C856A3}"/>
    <cellStyle name="Accent4 3 2 2" xfId="3632" xr:uid="{E6B08AF4-D394-4406-9223-29551DC35346}"/>
    <cellStyle name="Accent4 3 3" xfId="1922" xr:uid="{3E56FAFC-D3DE-4834-BDCA-7E0817DD5B5D}"/>
    <cellStyle name="Accent4 3 4" xfId="1923" xr:uid="{4819341B-1715-4AAE-8BF8-40C227C29DC6}"/>
    <cellStyle name="Accent4 3 5" xfId="1924" xr:uid="{E2C04653-6C68-4C05-86E3-1F203788864B}"/>
    <cellStyle name="Accent4 3 6" xfId="1925" xr:uid="{C35508C1-3FC8-44EF-B086-27CEF78F7F66}"/>
    <cellStyle name="Accent4 3 7" xfId="1926" xr:uid="{9907AE65-5D4E-4919-B9EE-5FAFF70EF65F}"/>
    <cellStyle name="Accent4 3 8" xfId="1927" xr:uid="{1438D6D1-87C9-4D91-BFF2-90FDDD645700}"/>
    <cellStyle name="Accent4 3 9" xfId="1928" xr:uid="{B49DF0EC-777C-4BEC-8428-38C6092D4600}"/>
    <cellStyle name="Accent4 30" xfId="6495" xr:uid="{A0248B18-5D27-49DD-A8E7-204CFE575BDF}"/>
    <cellStyle name="Accent4 31" xfId="1897" xr:uid="{409541F6-7901-4DA8-8719-8F09E5B68D76}"/>
    <cellStyle name="Accent4 32" xfId="6539" xr:uid="{B7F27035-A681-4F48-ABBB-DB46EBF80901}"/>
    <cellStyle name="Accent4 33" xfId="29758" xr:uid="{07D6D8AD-8455-464D-AF4F-EFAB306C40A3}"/>
    <cellStyle name="Accent4 34" xfId="1055" xr:uid="{32FF514F-83C6-4488-95B9-45FD840F4149}"/>
    <cellStyle name="Accent4 4" xfId="1929" xr:uid="{9BCEB234-C1B7-468C-9261-615C8D388F19}"/>
    <cellStyle name="Accent4 4 2" xfId="3634" xr:uid="{1A4E54C7-918F-4E42-8650-8CEFE1E87DB2}"/>
    <cellStyle name="Accent4 4 3" xfId="3633" xr:uid="{B313A558-31D3-4764-A466-B42D6B75114B}"/>
    <cellStyle name="Accent4 4 4" xfId="30550" xr:uid="{159358D3-6C47-46F0-A3EC-0A57D8F45E7E}"/>
    <cellStyle name="Accent4 5" xfId="1930" xr:uid="{39145BBA-8761-49A2-B23A-18DE95CFAAC5}"/>
    <cellStyle name="Accent4 5 2" xfId="3636" xr:uid="{9E6CF04A-B257-418E-9AE5-0E8568B710A1}"/>
    <cellStyle name="Accent4 5 3" xfId="3635" xr:uid="{A7F8545D-9E04-498D-A555-642199FB224D}"/>
    <cellStyle name="Accent4 5 4" xfId="30551" xr:uid="{1B1ACCA8-A2B7-4D83-B304-9EF1DE0E7003}"/>
    <cellStyle name="Accent4 6" xfId="1931" xr:uid="{B5E7E4AF-FC0B-4386-A16E-56DCA6FBE54E}"/>
    <cellStyle name="Accent4 6 2" xfId="3638" xr:uid="{AD085DB0-3B93-440B-99B2-1781F1962BD2}"/>
    <cellStyle name="Accent4 6 3" xfId="3639" xr:uid="{A299ACBF-BA3F-47D6-BAC2-87587FA507FC}"/>
    <cellStyle name="Accent4 6 4" xfId="3637" xr:uid="{98B1BAB0-C533-48C5-B894-0022191B8607}"/>
    <cellStyle name="Accent4 6 5" xfId="30552" xr:uid="{117AA338-BFF5-4311-90FF-8513275084BD}"/>
    <cellStyle name="Accent4 7" xfId="1932" xr:uid="{C9DD2E20-4C59-4F4E-BF31-4E613021B7B6}"/>
    <cellStyle name="Accent4 7 2" xfId="3641" xr:uid="{A3279F29-E468-4EB2-AC4E-9DD76D4653B0}"/>
    <cellStyle name="Accent4 7 3" xfId="3640" xr:uid="{291EECE4-886C-444E-BB46-73A24564A478}"/>
    <cellStyle name="Accent4 7 4" xfId="30553" xr:uid="{CAF21F4F-3ED9-46CD-9EE6-E4FEF61D1DAB}"/>
    <cellStyle name="Accent4 8" xfId="1933" xr:uid="{B2BC56BA-3843-4EB9-A42F-5DA5DEAD469F}"/>
    <cellStyle name="Accent4 8 2" xfId="3642" xr:uid="{F0B2F406-117A-46A7-A7A0-88C1C1A77316}"/>
    <cellStyle name="Accent4 8 3" xfId="30554" xr:uid="{625C8893-F443-4884-AB32-DB546BC1D5FD}"/>
    <cellStyle name="Accent4 9" xfId="1934" xr:uid="{8DB0C30C-A7D7-47BD-91C1-D967BB1F2A0F}"/>
    <cellStyle name="Accent4 9 2" xfId="3643" xr:uid="{6CF83832-31FD-44A4-A6B3-F4D402134A7E}"/>
    <cellStyle name="Accent4 9 3" xfId="30555" xr:uid="{97EC21C3-A12D-4232-97C0-8F139181C181}"/>
    <cellStyle name="Accent5 10" xfId="1936" xr:uid="{FAB7D46B-9B5F-4FD0-9B05-2BBCF591C15B}"/>
    <cellStyle name="Accent5 10 2" xfId="3645" xr:uid="{7C0CC3E0-349F-4E18-A1BB-6F7EF785D218}"/>
    <cellStyle name="Accent5 10 3" xfId="30556" xr:uid="{2CD66F93-85C3-4A2D-B3C6-7D393DB06BCF}"/>
    <cellStyle name="Accent5 11" xfId="1937" xr:uid="{CECFE2BB-4BC8-4851-94B8-17F55979D909}"/>
    <cellStyle name="Accent5 11 2" xfId="3646" xr:uid="{1D3A561D-84FD-49B8-9724-4BA732103D54}"/>
    <cellStyle name="Accent5 11 3" xfId="30557" xr:uid="{FA61B198-6618-48D9-8151-BB3F76853FF7}"/>
    <cellStyle name="Accent5 12" xfId="1938" xr:uid="{D068D518-A0B5-4EDD-ABF4-EA5735301476}"/>
    <cellStyle name="Accent5 12 2" xfId="3647" xr:uid="{668A32FB-71EF-47D2-A6DB-B9E57ABCB34F}"/>
    <cellStyle name="Accent5 12 3" xfId="30257" xr:uid="{CFE806C8-9662-4CEC-A6E1-293603D2E0E7}"/>
    <cellStyle name="Accent5 13" xfId="1939" xr:uid="{10429FD1-346E-458D-B68A-0FC9E33FAF40}"/>
    <cellStyle name="Accent5 13 2" xfId="3648" xr:uid="{EDB9C2DC-BCC3-4793-BD16-A3B5F12A9125}"/>
    <cellStyle name="Accent5 14" xfId="1940" xr:uid="{7438B101-7CEE-42FD-9B4A-076466C7B511}"/>
    <cellStyle name="Accent5 14 2" xfId="3649" xr:uid="{6A2DD9C4-1073-4F8C-AB03-9BB7DDB293D8}"/>
    <cellStyle name="Accent5 15" xfId="1941" xr:uid="{352A4DF2-A59B-4E32-A3E7-3E71FD62365A}"/>
    <cellStyle name="Accent5 15 2" xfId="3650" xr:uid="{04637467-C7AA-4CB9-8E47-95A202069323}"/>
    <cellStyle name="Accent5 16" xfId="1942" xr:uid="{92992B82-3489-4BB3-8B2A-0E6A92974770}"/>
    <cellStyle name="Accent5 16 2" xfId="3651" xr:uid="{EE7FAB58-495D-4864-AE81-A28FC153CA84}"/>
    <cellStyle name="Accent5 17" xfId="1943" xr:uid="{81AA7865-D63D-4C5C-B9AA-A23B4BE0C30F}"/>
    <cellStyle name="Accent5 17 2" xfId="3652" xr:uid="{1014DA7F-A9B6-4C86-84B1-9C9CF02F923F}"/>
    <cellStyle name="Accent5 18" xfId="1944" xr:uid="{DE46D8C1-7FFF-467F-91E0-30E4F2568E5B}"/>
    <cellStyle name="Accent5 18 2" xfId="3653" xr:uid="{28654FBB-4C02-48EE-BC48-7DB62A232B45}"/>
    <cellStyle name="Accent5 19" xfId="3654" xr:uid="{62D2C827-BC3B-46C2-A08B-56363665BDBB}"/>
    <cellStyle name="Accent5 2" xfId="895" xr:uid="{8CEDD072-59D9-45AE-BCB8-65034F40A0F2}"/>
    <cellStyle name="Accent5 2 10" xfId="1946" xr:uid="{8E8DBFDE-8F34-4031-810C-F35D95DD516E}"/>
    <cellStyle name="Accent5 2 11" xfId="1947" xr:uid="{1C2C494E-B8F5-4525-B80E-9B2D958E310F}"/>
    <cellStyle name="Accent5 2 12" xfId="5164" xr:uid="{4F8591D8-34FF-4EE2-8ED6-5858421623AD}"/>
    <cellStyle name="Accent5 2 13" xfId="5685" xr:uid="{4521EA5B-3951-4494-99FC-3F642400517B}"/>
    <cellStyle name="Accent5 2 14" xfId="29815" xr:uid="{A874FE2D-C388-4FC5-883A-72DEFD4A55C9}"/>
    <cellStyle name="Accent5 2 15" xfId="1945" xr:uid="{3C31F17E-07D1-4101-86EF-B1895DE0B731}"/>
    <cellStyle name="Accent5 2 16" xfId="30558" xr:uid="{B59CE7BC-FAA3-40BC-AD95-04FDC2734B5B}"/>
    <cellStyle name="Accent5 2 2" xfId="1948" xr:uid="{9B711F90-665E-4878-876A-52F40B20B362}"/>
    <cellStyle name="Accent5 2 2 2" xfId="5686" xr:uid="{D226A6FD-69F9-49E1-8332-414187EC08E0}"/>
    <cellStyle name="Accent5 2 3" xfId="1949" xr:uid="{98F868D1-C37D-44DB-812B-313A3176323A}"/>
    <cellStyle name="Accent5 2 3 2" xfId="5687" xr:uid="{5849D43A-064A-4143-8287-C4A03988A90A}"/>
    <cellStyle name="Accent5 2 4" xfId="1950" xr:uid="{01B61D13-B166-4A05-9184-3D4807CF39E0}"/>
    <cellStyle name="Accent5 2 4 2" xfId="3658" xr:uid="{C622504B-14AA-433A-B319-1261E4716AD2}"/>
    <cellStyle name="Accent5 2 4 3" xfId="3657" xr:uid="{51699103-33B9-484F-92B9-BFF45E4677D9}"/>
    <cellStyle name="Accent5 2 4 4" xfId="5688" xr:uid="{4858F3E4-68BA-4995-926D-3EF9A30698A0}"/>
    <cellStyle name="Accent5 2 5" xfId="1951" xr:uid="{95BC3250-3BB9-4228-955D-2D2E38160782}"/>
    <cellStyle name="Accent5 2 5 2" xfId="5689" xr:uid="{BA979CA5-DBC4-43A3-900B-2B6C0140FF99}"/>
    <cellStyle name="Accent5 2 6" xfId="1952" xr:uid="{5C752774-C7D6-4DDF-8154-F7A860699B09}"/>
    <cellStyle name="Accent5 2 6 2" xfId="5690" xr:uid="{B1596D94-B4E0-477B-90A4-56309F93EA99}"/>
    <cellStyle name="Accent5 2 7" xfId="1953" xr:uid="{EF9E4DFA-C41A-459E-84D3-98A7F19739E3}"/>
    <cellStyle name="Accent5 2 7 2" xfId="5691" xr:uid="{46201296-0B30-4875-8A21-BCB2255275EF}"/>
    <cellStyle name="Accent5 2 8" xfId="1954" xr:uid="{85D0258F-E359-4B38-92E3-24691F787654}"/>
    <cellStyle name="Accent5 2 9" xfId="1955" xr:uid="{E6196DD1-545D-4B8B-8C30-87006C51F74D}"/>
    <cellStyle name="Accent5 20" xfId="3661" xr:uid="{ED20A73D-3214-4DC1-ADCD-B1B7F31444C0}"/>
    <cellStyle name="Accent5 21" xfId="3662" xr:uid="{ACB4CFE6-8B27-4139-9833-61EBB9F87120}"/>
    <cellStyle name="Accent5 22" xfId="3663" xr:uid="{33E0C0B4-4133-4240-B1A9-2BED19770266}"/>
    <cellStyle name="Accent5 23" xfId="3664" xr:uid="{E2A25B36-828D-4A53-BAD2-4D99A3348B1A}"/>
    <cellStyle name="Accent5 24" xfId="3665" xr:uid="{818640CE-3854-48C5-85DC-C2C1BDE8A368}"/>
    <cellStyle name="Accent5 25" xfId="3666" xr:uid="{8750E489-9EBB-4BB2-9540-74875A1EA83C}"/>
    <cellStyle name="Accent5 26" xfId="3667" xr:uid="{29A93813-70B8-43A7-B842-0DC8D8A70C53}"/>
    <cellStyle name="Accent5 27" xfId="5684" xr:uid="{67CF2F08-68EA-47F4-8C30-247BC0E1AB34}"/>
    <cellStyle name="Accent5 28" xfId="6456" xr:uid="{082209B2-405E-412A-99D7-4FE304C39D0A}"/>
    <cellStyle name="Accent5 29" xfId="6499" xr:uid="{F12C03B3-4B5D-49B4-BF0A-D44EFB3DD928}"/>
    <cellStyle name="Accent5 3" xfId="1027" xr:uid="{00E0E36B-52B2-4340-9D23-FF4ED4BB73CF}"/>
    <cellStyle name="Accent5 3 10" xfId="1957" xr:uid="{CD4A312B-94E8-4B3B-B01F-BDB7FACCC98A}"/>
    <cellStyle name="Accent5 3 11" xfId="1958" xr:uid="{67618BE1-C2AA-4E97-B8A0-7CB3807231DE}"/>
    <cellStyle name="Accent5 3 12" xfId="3668" xr:uid="{82128113-7C10-49DA-9673-B2E0C66C60F7}"/>
    <cellStyle name="Accent5 3 13" xfId="5692" xr:uid="{8DC95F17-DC79-4D37-9947-08F8A8C5DEFB}"/>
    <cellStyle name="Accent5 3 14" xfId="29854" xr:uid="{5EB3DFF3-D7F5-4BE7-AFD9-0C4465C3BC0D}"/>
    <cellStyle name="Accent5 3 15" xfId="1956" xr:uid="{AC7D3E20-107C-4995-A8D9-ADF41AC18DB1}"/>
    <cellStyle name="Accent5 3 2" xfId="1959" xr:uid="{D36E9D7A-D482-4741-B0CE-44A3442B6D45}"/>
    <cellStyle name="Accent5 3 3" xfId="1960" xr:uid="{F4B88F23-D2B3-427E-8838-A20ABCB81CE5}"/>
    <cellStyle name="Accent5 3 4" xfId="1961" xr:uid="{358FEECE-298F-4441-B29A-BD6B4B6FB4A2}"/>
    <cellStyle name="Accent5 3 5" xfId="1962" xr:uid="{66F5156B-216B-4E8B-8565-D74F20D0A9D7}"/>
    <cellStyle name="Accent5 3 6" xfId="1963" xr:uid="{937F961D-3F2C-4354-B3A3-4692DCF0FC41}"/>
    <cellStyle name="Accent5 3 7" xfId="1964" xr:uid="{CB38D4CF-AB94-45C9-BCA8-870BACC0AEA2}"/>
    <cellStyle name="Accent5 3 8" xfId="1965" xr:uid="{84091211-9A12-4C7A-B389-0D7B2F947144}"/>
    <cellStyle name="Accent5 3 9" xfId="1966" xr:uid="{3446C7CC-A639-4975-AAF0-436EABB5012B}"/>
    <cellStyle name="Accent5 30" xfId="1935" xr:uid="{4948DB1C-D8B8-4E27-B109-F5B4FB117028}"/>
    <cellStyle name="Accent5 31" xfId="6543" xr:uid="{D948DEA6-05C7-4B6D-9C6F-0F1EADD399FA}"/>
    <cellStyle name="Accent5 32" xfId="29762" xr:uid="{BBF54933-3112-4DBC-8F60-3A8CE1C701D7}"/>
    <cellStyle name="Accent5 33" xfId="997" xr:uid="{0A61C1DA-0CA5-4C7E-A56D-3B9E0027D230}"/>
    <cellStyle name="Accent5 4" xfId="1967" xr:uid="{D543AF18-3A98-48E7-9342-E025BAD1980E}"/>
    <cellStyle name="Accent5 4 2" xfId="3670" xr:uid="{12067316-6F9D-4E1A-AB18-E3A9DFFB6CD5}"/>
    <cellStyle name="Accent5 4 3" xfId="3669" xr:uid="{BF476E1B-2E6A-4850-A99E-82AA11B3139C}"/>
    <cellStyle name="Accent5 4 4" xfId="30559" xr:uid="{89C7D4FE-6512-4BFF-ACA2-0801DC6138E5}"/>
    <cellStyle name="Accent5 5" xfId="1968" xr:uid="{4E487DE4-6530-4412-9C05-2DCFE5CCDA22}"/>
    <cellStyle name="Accent5 5 2" xfId="3672" xr:uid="{59523568-B350-4AD2-A74A-C8D666F3674D}"/>
    <cellStyle name="Accent5 5 3" xfId="3671" xr:uid="{21D06999-60F3-4047-8D63-55196A199BB7}"/>
    <cellStyle name="Accent5 5 4" xfId="30560" xr:uid="{C36601AE-4678-48B0-9571-4B44A7D19A2D}"/>
    <cellStyle name="Accent5 6" xfId="1969" xr:uid="{00F241E7-DCDB-428C-A340-877B13C39D5F}"/>
    <cellStyle name="Accent5 6 2" xfId="3674" xr:uid="{0DB9D3BD-7DA6-4F15-98D6-D90A13ED9BFD}"/>
    <cellStyle name="Accent5 6 3" xfId="3675" xr:uid="{AA7A30A5-3E7D-44C6-AF7B-E279DEE8395F}"/>
    <cellStyle name="Accent5 6 4" xfId="3673" xr:uid="{C85FDB0F-12CC-4D10-AAE9-788E530FEFFB}"/>
    <cellStyle name="Accent5 6 5" xfId="30561" xr:uid="{3B76ED0B-BAE7-4B13-9ECA-3E8245EFF892}"/>
    <cellStyle name="Accent5 7" xfId="1970" xr:uid="{6D0FB208-FDFB-4366-812C-E170D1891EB8}"/>
    <cellStyle name="Accent5 7 2" xfId="3677" xr:uid="{D0B9B873-CCDE-43D4-960A-A4227376E07C}"/>
    <cellStyle name="Accent5 7 3" xfId="3676" xr:uid="{0A193C58-AC75-4EBF-97C2-7475DA95C6A5}"/>
    <cellStyle name="Accent5 7 4" xfId="30562" xr:uid="{4B67BADD-14C1-4E98-8639-515BB8C4DE4C}"/>
    <cellStyle name="Accent5 8" xfId="1971" xr:uid="{2F26BF69-BD3F-4547-ABA3-B69BF5346A46}"/>
    <cellStyle name="Accent5 8 2" xfId="3678" xr:uid="{4B0478D3-F07C-444A-8DAF-CC9E0EE532D6}"/>
    <cellStyle name="Accent5 8 3" xfId="30563" xr:uid="{EF39C931-DC60-4AE7-8F51-B7661BA8C315}"/>
    <cellStyle name="Accent5 9" xfId="1972" xr:uid="{A163A7B7-E2B7-4447-90EF-0498F0F68F00}"/>
    <cellStyle name="Accent5 9 2" xfId="3679" xr:uid="{4A38B11B-AA0A-48E8-B573-7D3EB677B1F6}"/>
    <cellStyle name="Accent5 9 3" xfId="30564" xr:uid="{B9FE5358-4533-49B2-BBEA-3CAF78D282A7}"/>
    <cellStyle name="Accent6 10" xfId="1974" xr:uid="{7F608E15-D227-4EBA-AD1F-5738A860902C}"/>
    <cellStyle name="Accent6 10 2" xfId="3681" xr:uid="{7507A7D2-CE03-4F17-A6A8-C59C2E428042}"/>
    <cellStyle name="Accent6 10 3" xfId="30565" xr:uid="{5ADD7F6B-4C45-4B05-90F1-3AAD51A094E8}"/>
    <cellStyle name="Accent6 11" xfId="1975" xr:uid="{09FFCB77-64B4-4B34-9706-6AC07B4C2707}"/>
    <cellStyle name="Accent6 11 2" xfId="3682" xr:uid="{721C7D7E-BC09-4AB7-A565-7B35C09B8545}"/>
    <cellStyle name="Accent6 11 3" xfId="30566" xr:uid="{85003641-4BF5-475D-A7BD-6C07CF02037D}"/>
    <cellStyle name="Accent6 12" xfId="1976" xr:uid="{0E0B14D4-CE7A-4146-B2AB-587E5B9146B9}"/>
    <cellStyle name="Accent6 12 2" xfId="3683" xr:uid="{775DDDBD-3FA8-40C3-ADAB-26CC9F673B27}"/>
    <cellStyle name="Accent6 12 3" xfId="30259" xr:uid="{2022AFEE-83DB-43F3-9A8F-847AA3E30F41}"/>
    <cellStyle name="Accent6 13" xfId="1977" xr:uid="{28CA5776-8788-468F-A9F5-0FDB4C52988E}"/>
    <cellStyle name="Accent6 13 2" xfId="3684" xr:uid="{00AAD16D-58BF-40D4-9757-861CBFDADD7E}"/>
    <cellStyle name="Accent6 14" xfId="1978" xr:uid="{4165BE7E-0E8F-4A78-8E81-67814F680B0F}"/>
    <cellStyle name="Accent6 14 2" xfId="3685" xr:uid="{010257CD-08D0-436E-8840-BE0A9ECF6E9C}"/>
    <cellStyle name="Accent6 15" xfId="1979" xr:uid="{BD1F2D43-B126-4540-AA4B-714D26D3839E}"/>
    <cellStyle name="Accent6 15 2" xfId="3686" xr:uid="{89499187-517E-4F40-A203-60F50B0235FB}"/>
    <cellStyle name="Accent6 16" xfId="1980" xr:uid="{0C0026ED-281D-42FE-83C7-67B6A0A5F212}"/>
    <cellStyle name="Accent6 16 2" xfId="3687" xr:uid="{46239202-909A-4381-AFBB-6D6AE9063F32}"/>
    <cellStyle name="Accent6 17" xfId="1981" xr:uid="{BAB93734-46C1-420A-9AC0-F3293BC66001}"/>
    <cellStyle name="Accent6 17 2" xfId="3688" xr:uid="{D98B7232-16B0-47E7-9A4D-DB2B09324287}"/>
    <cellStyle name="Accent6 18" xfId="1982" xr:uid="{1F96ECD7-62E2-4977-B1CE-317A021B781A}"/>
    <cellStyle name="Accent6 18 2" xfId="3689" xr:uid="{5EA95D2C-AF9E-437E-83CF-A4728A02DCD3}"/>
    <cellStyle name="Accent6 19" xfId="3690" xr:uid="{3A78B7C1-3251-4A3F-B548-44FE6F8C2DEA}"/>
    <cellStyle name="Accent6 2" xfId="858" xr:uid="{DC4C1503-A01E-405B-AADA-A195F9BC9898}"/>
    <cellStyle name="Accent6 2 10" xfId="1984" xr:uid="{5AB0CEBA-44A5-4EB5-A915-515C1F37FF28}"/>
    <cellStyle name="Accent6 2 11" xfId="1985" xr:uid="{9BF74E28-947E-45D8-9B02-60CB00DEE9D1}"/>
    <cellStyle name="Accent6 2 12" xfId="3691" xr:uid="{1ABF74AB-051F-47EF-8862-5B58C19C98E8}"/>
    <cellStyle name="Accent6 2 13" xfId="5165" xr:uid="{EE281F30-DD44-4B59-8A89-AD9ABC320476}"/>
    <cellStyle name="Accent6 2 14" xfId="5694" xr:uid="{70C2B809-B282-485E-98EA-FDE1E1FD2253}"/>
    <cellStyle name="Accent6 2 15" xfId="29819" xr:uid="{C903DD1C-5E82-4D7E-BE18-B95B39AEAD58}"/>
    <cellStyle name="Accent6 2 16" xfId="1983" xr:uid="{185E3EA5-8491-428A-AFDE-DACAA9D484FD}"/>
    <cellStyle name="Accent6 2 17" xfId="30567" xr:uid="{FBE02070-A6DB-4323-885A-915FEF3F0309}"/>
    <cellStyle name="Accent6 2 2" xfId="1986" xr:uid="{E9D15EEE-4AB8-4BB6-8FF3-9BBC0808244A}"/>
    <cellStyle name="Accent6 2 2 2" xfId="3692" xr:uid="{6B8B567D-5846-49A6-814F-2BDD307631C1}"/>
    <cellStyle name="Accent6 2 2 3" xfId="5695" xr:uid="{21AC93E6-DE61-4554-8395-CAE35B9BF7CD}"/>
    <cellStyle name="Accent6 2 3" xfId="1987" xr:uid="{C3F45B1A-C596-48ED-8DDD-23AF7FA9CEA1}"/>
    <cellStyle name="Accent6 2 3 2" xfId="3693" xr:uid="{E2E017B5-A0F3-4D1E-9CE1-FB58FD4DF7CC}"/>
    <cellStyle name="Accent6 2 3 3" xfId="5696" xr:uid="{54485E01-A9F0-4A06-A6DF-BBC561720488}"/>
    <cellStyle name="Accent6 2 4" xfId="1988" xr:uid="{9E14D617-4E60-4D2F-BFF5-03766D33E936}"/>
    <cellStyle name="Accent6 2 4 2" xfId="3695" xr:uid="{28F340A5-24FA-42B2-B01B-479C8EAD4D9E}"/>
    <cellStyle name="Accent6 2 4 3" xfId="3694" xr:uid="{F9740FF6-0F7D-4EE6-BAB2-17E014D8C477}"/>
    <cellStyle name="Accent6 2 4 4" xfId="5697" xr:uid="{CA7DA88F-EB05-4AF2-BA23-BFADC4865FFF}"/>
    <cellStyle name="Accent6 2 5" xfId="1989" xr:uid="{2DDEC9A0-E6EA-406A-8CFF-552240E93CD4}"/>
    <cellStyle name="Accent6 2 5 2" xfId="3696" xr:uid="{992B129C-99B3-4098-9483-B9A089E220FE}"/>
    <cellStyle name="Accent6 2 5 3" xfId="5698" xr:uid="{FCFD6734-B43E-4698-BBF6-83E33714E951}"/>
    <cellStyle name="Accent6 2 6" xfId="1990" xr:uid="{0C9C182A-942B-432C-926E-E7CBBCB6BBA9}"/>
    <cellStyle name="Accent6 2 6 2" xfId="3697" xr:uid="{5CFE338B-DC5D-4E77-9159-CA0CBC8FBE69}"/>
    <cellStyle name="Accent6 2 6 3" xfId="5699" xr:uid="{12FD7969-5B45-4231-85A8-2505F7B6277E}"/>
    <cellStyle name="Accent6 2 7" xfId="1991" xr:uid="{ADB962B7-972B-414A-B766-1141AB43AAF8}"/>
    <cellStyle name="Accent6 2 7 2" xfId="3698" xr:uid="{8FFD952F-874D-4CF8-9DA5-81CAE1E29590}"/>
    <cellStyle name="Accent6 2 7 3" xfId="5700" xr:uid="{032D56A7-0F7C-49B5-982E-39420BDBF4F6}"/>
    <cellStyle name="Accent6 2 8" xfId="1992" xr:uid="{44BAC95E-6071-40EF-BE75-547A06EEBB82}"/>
    <cellStyle name="Accent6 2 9" xfId="1993" xr:uid="{B7F53031-367C-451D-AFBA-B2CEE2CDC512}"/>
    <cellStyle name="Accent6 20" xfId="3699" xr:uid="{A176EA85-F4AC-49F8-8558-1772E7CF4AE3}"/>
    <cellStyle name="Accent6 21" xfId="3700" xr:uid="{1B3805DF-EE6E-4170-A98F-D8986E740D01}"/>
    <cellStyle name="Accent6 22" xfId="3701" xr:uid="{2A8F3070-7827-4520-A807-E0FC2A14C6D8}"/>
    <cellStyle name="Accent6 23" xfId="3702" xr:uid="{7A29FD58-C37C-4C72-ABAE-3414588BC755}"/>
    <cellStyle name="Accent6 24" xfId="3703" xr:uid="{4D612492-7588-453A-883E-51704CDD878F}"/>
    <cellStyle name="Accent6 25" xfId="3704" xr:uid="{50678E2E-203F-43F6-BDBE-7C5B42747D1A}"/>
    <cellStyle name="Accent6 26" xfId="3705" xr:uid="{66F600D7-8355-4514-A336-E6729907712B}"/>
    <cellStyle name="Accent6 27" xfId="3680" xr:uid="{DF22286B-C2B1-4A0D-A73C-CA772D8E5765}"/>
    <cellStyle name="Accent6 28" xfId="5693" xr:uid="{D459F432-ED5F-473E-9757-922F5569DCB2}"/>
    <cellStyle name="Accent6 29" xfId="6460" xr:uid="{00FF5D05-D1BC-4FD8-9C2B-5AE059D7255E}"/>
    <cellStyle name="Accent6 3" xfId="972" xr:uid="{D7AB362B-2C04-4026-A10D-5FF74954B04F}"/>
    <cellStyle name="Accent6 3 10" xfId="1995" xr:uid="{7130F1BB-A5F5-44BA-89FB-6989F153D289}"/>
    <cellStyle name="Accent6 3 11" xfId="1996" xr:uid="{E97C9593-9FE7-4444-B650-3B089055DE0E}"/>
    <cellStyle name="Accent6 3 12" xfId="3706" xr:uid="{F12C441A-A2F6-4D60-A3EF-4D2116C484A5}"/>
    <cellStyle name="Accent6 3 13" xfId="5701" xr:uid="{B7ADBD08-7799-45CA-B96E-89902EF8B410}"/>
    <cellStyle name="Accent6 3 14" xfId="29858" xr:uid="{F768E003-5504-44C8-910C-1DE9F3360929}"/>
    <cellStyle name="Accent6 3 15" xfId="1994" xr:uid="{68763CAD-5B80-43F0-B9E0-E0997E120B89}"/>
    <cellStyle name="Accent6 3 2" xfId="1997" xr:uid="{F8377547-D7A8-4130-80E4-076DC05C52D9}"/>
    <cellStyle name="Accent6 3 2 2" xfId="3707" xr:uid="{7163E3FA-A788-438F-9645-A2F8CE808891}"/>
    <cellStyle name="Accent6 3 3" xfId="1998" xr:uid="{01CE00CB-1CED-4CF1-AF34-8702660FC79D}"/>
    <cellStyle name="Accent6 3 4" xfId="1999" xr:uid="{F2C4D950-B10B-48A4-ACF3-2C6F821D2914}"/>
    <cellStyle name="Accent6 3 5" xfId="2000" xr:uid="{07FE31B6-D8BE-44E9-A20D-487A99C61755}"/>
    <cellStyle name="Accent6 3 6" xfId="2001" xr:uid="{818E71E0-04D4-4850-9F83-4693EB1C6F8C}"/>
    <cellStyle name="Accent6 3 7" xfId="2002" xr:uid="{80818A71-6604-4C3C-B24C-93A3A0BEFED5}"/>
    <cellStyle name="Accent6 3 8" xfId="2003" xr:uid="{3F6915AD-CBB5-4608-9A3C-64FD2CDF44F5}"/>
    <cellStyle name="Accent6 3 9" xfId="2004" xr:uid="{B56794CA-403F-46B6-8493-5DBD3F1FE2CF}"/>
    <cellStyle name="Accent6 30" xfId="6503" xr:uid="{EFA0B23B-5611-44B1-AB8D-FA0024120188}"/>
    <cellStyle name="Accent6 31" xfId="1973" xr:uid="{C4AE2A7E-BAEA-40C1-8B16-BBCBA62582BD}"/>
    <cellStyle name="Accent6 32" xfId="6547" xr:uid="{1E6C2A50-13F1-40C7-86B2-CBED4D2E8ED3}"/>
    <cellStyle name="Accent6 33" xfId="29766" xr:uid="{94441AA9-F518-4A23-82C6-93B1B60E6EB8}"/>
    <cellStyle name="Accent6 34" xfId="1008" xr:uid="{784DF0C7-CEDE-4482-BA12-08D65BB25C09}"/>
    <cellStyle name="Accent6 4" xfId="2005" xr:uid="{CE09B65A-B712-4D12-A466-13B42567B8D6}"/>
    <cellStyle name="Accent6 4 2" xfId="3709" xr:uid="{82E09391-B763-4910-A9DA-6050C84E1FF0}"/>
    <cellStyle name="Accent6 4 3" xfId="3708" xr:uid="{EF32E721-0C7C-4425-A69B-484CD9030EE1}"/>
    <cellStyle name="Accent6 4 4" xfId="30568" xr:uid="{F84BDECA-A2F6-436B-9B6A-74E6D1346BB9}"/>
    <cellStyle name="Accent6 5" xfId="2006" xr:uid="{4BFCA753-92A8-49AC-A5C7-3FB7BAE2F2C9}"/>
    <cellStyle name="Accent6 5 2" xfId="3711" xr:uid="{D07AE0E7-29C2-47FC-8EF3-FD91E684BEF2}"/>
    <cellStyle name="Accent6 5 3" xfId="3710" xr:uid="{735DD082-B8B4-459B-BACA-BF0EE8579A94}"/>
    <cellStyle name="Accent6 5 4" xfId="30569" xr:uid="{B415E094-3EBA-4B1F-8EAD-955693FDB1A0}"/>
    <cellStyle name="Accent6 6" xfId="2007" xr:uid="{A7EBCF54-63DF-48F9-8A14-EE02D89152CA}"/>
    <cellStyle name="Accent6 6 2" xfId="3713" xr:uid="{DCF2B707-8D3C-4592-8E5F-7841AD86A134}"/>
    <cellStyle name="Accent6 6 3" xfId="3714" xr:uid="{3F7A28C3-11B2-4677-A3A7-46BCCC2DF475}"/>
    <cellStyle name="Accent6 6 4" xfId="3712" xr:uid="{863BF227-183C-41B1-BD9A-2982A4557866}"/>
    <cellStyle name="Accent6 6 5" xfId="30570" xr:uid="{8AE8A33F-EF5E-4B7D-AA04-CD548A1C7830}"/>
    <cellStyle name="Accent6 7" xfId="2008" xr:uid="{E214F3AB-C242-4A65-9B00-9BE8E9157EF3}"/>
    <cellStyle name="Accent6 7 2" xfId="3716" xr:uid="{38DDE328-6683-4737-AE0A-0B3FD4228501}"/>
    <cellStyle name="Accent6 7 3" xfId="3715" xr:uid="{F9246C07-C421-4BA4-9A93-52AD649995C5}"/>
    <cellStyle name="Accent6 7 4" xfId="30571" xr:uid="{BFD504FD-8523-4C83-AA9A-DF5EE6909A74}"/>
    <cellStyle name="Accent6 8" xfId="2009" xr:uid="{FB377338-2C65-4CE8-9397-F3B92636E60E}"/>
    <cellStyle name="Accent6 8 2" xfId="3717" xr:uid="{21C69D12-2663-4138-A622-94064EEB2B4C}"/>
    <cellStyle name="Accent6 8 3" xfId="30572" xr:uid="{8DBF3CFF-01C0-459B-8B75-1967B537D439}"/>
    <cellStyle name="Accent6 9" xfId="2010" xr:uid="{1C36AF30-525E-4677-ADAE-B14D4828F633}"/>
    <cellStyle name="Accent6 9 2" xfId="3718" xr:uid="{0A25171C-594E-4EDA-B9A9-6C827E492132}"/>
    <cellStyle name="Accent6 9 3" xfId="30573" xr:uid="{623049D3-9CCF-47B7-A648-13DBD28F42E4}"/>
    <cellStyle name="Bad 10" xfId="2012" xr:uid="{C401CF3C-9773-4213-BCA9-0D0782D45EB3}"/>
    <cellStyle name="Bad 10 2" xfId="3720" xr:uid="{4B4C2493-FBCB-43D4-BF48-AC9B2F3E215C}"/>
    <cellStyle name="Bad 10 3" xfId="30574" xr:uid="{D3607767-AC46-4F5D-835F-26749BB8E604}"/>
    <cellStyle name="Bad 11" xfId="2013" xr:uid="{D4C1E458-0FB3-4AD3-B20E-E6A61193A210}"/>
    <cellStyle name="Bad 11 2" xfId="3721" xr:uid="{1AB1E91A-E22B-4C1C-B66C-CC041FDA96C7}"/>
    <cellStyle name="Bad 11 3" xfId="30575" xr:uid="{182813E3-34E0-456A-B739-94ED670BF022}"/>
    <cellStyle name="Bad 12" xfId="2014" xr:uid="{9958869C-136B-421E-8629-9EFA1FF5F29A}"/>
    <cellStyle name="Bad 12 2" xfId="3722" xr:uid="{DFF0D629-0C67-420F-BE96-A22A33C8C87F}"/>
    <cellStyle name="Bad 12 3" xfId="30239" xr:uid="{D5E5423D-BFC2-4A6F-A0B7-EFDE6CDE8944}"/>
    <cellStyle name="Bad 13" xfId="2015" xr:uid="{C9097DBF-9DCF-44DE-8908-344D2111D6CB}"/>
    <cellStyle name="Bad 13 2" xfId="3723" xr:uid="{F1565D1E-EE2D-4ACB-A78E-563780E63FB3}"/>
    <cellStyle name="Bad 14" xfId="2016" xr:uid="{ABDB5341-6664-4CD3-A3F4-50FF15DD16E5}"/>
    <cellStyle name="Bad 14 2" xfId="3724" xr:uid="{9D332DE2-A005-4B2E-80D1-FFEBC686B4B5}"/>
    <cellStyle name="Bad 15" xfId="2017" xr:uid="{9AE379C1-7098-4EA6-ADE6-5FAF5460AE8A}"/>
    <cellStyle name="Bad 15 2" xfId="3725" xr:uid="{DFE845A0-01AB-4703-8EF2-B3C64A954BBE}"/>
    <cellStyle name="Bad 16" xfId="2018" xr:uid="{6B480EC1-1F2F-4AD0-9735-B541645241FC}"/>
    <cellStyle name="Bad 16 2" xfId="3726" xr:uid="{DF38A712-A601-42A2-A04B-BB70E81C3786}"/>
    <cellStyle name="Bad 17" xfId="2019" xr:uid="{AC30F7A0-76EB-4096-997B-591E9740F95E}"/>
    <cellStyle name="Bad 17 2" xfId="3727" xr:uid="{D62322C4-B99B-40EE-A989-7BA7009F6D90}"/>
    <cellStyle name="Bad 18" xfId="2020" xr:uid="{0276932E-EA88-4F88-AC62-0E8C95E2783D}"/>
    <cellStyle name="Bad 18 2" xfId="3728" xr:uid="{782288A4-8D3D-4029-8183-CE21C8663EAE}"/>
    <cellStyle name="Bad 19" xfId="3729" xr:uid="{A9D7C5D8-FB0A-4D5B-A2EE-7479314FD19D}"/>
    <cellStyle name="Bad 2" xfId="888" xr:uid="{182705EA-C826-4335-8CAA-C84D3A066B1E}"/>
    <cellStyle name="Bad 2 10" xfId="2022" xr:uid="{3EBCCB65-0E24-42BC-B4D5-6F9990BC479B}"/>
    <cellStyle name="Bad 2 11" xfId="2023" xr:uid="{F749DD97-0921-46C0-AE2C-4C3AF21EE979}"/>
    <cellStyle name="Bad 2 12" xfId="3730" xr:uid="{2A25A434-142B-43EE-AD2D-F35AFDD4EA8F}"/>
    <cellStyle name="Bad 2 13" xfId="5166" xr:uid="{D4F41E21-DEAF-40C5-B93F-5E12ABB694DE}"/>
    <cellStyle name="Bad 2 14" xfId="5703" xr:uid="{969FA9E6-8383-4818-B150-5B6A63BB211E}"/>
    <cellStyle name="Bad 2 15" xfId="29786" xr:uid="{880BBD19-9566-4337-BA74-4611652EE82F}"/>
    <cellStyle name="Bad 2 16" xfId="2021" xr:uid="{C0A69AB1-3083-4302-B710-1D1DCC591286}"/>
    <cellStyle name="Bad 2 17" xfId="30576" xr:uid="{B611F3BD-2704-4B48-BDEA-489CC82903D7}"/>
    <cellStyle name="Bad 2 2" xfId="2024" xr:uid="{9DC581D8-F4C4-4B60-A6FC-E279203A9BA2}"/>
    <cellStyle name="Bad 2 2 2" xfId="3731" xr:uid="{A0CFC9E8-8435-4F4C-8EAD-EE399C59742C}"/>
    <cellStyle name="Bad 2 2 3" xfId="5704" xr:uid="{F014DB4B-E98A-4F16-9BAE-6A4B94677CAF}"/>
    <cellStyle name="Bad 2 3" xfId="2025" xr:uid="{846F22E2-EBD7-4780-A497-4D61694D684C}"/>
    <cellStyle name="Bad 2 3 2" xfId="3732" xr:uid="{189C273A-013A-4C49-B772-D80AEEA04553}"/>
    <cellStyle name="Bad 2 3 3" xfId="5705" xr:uid="{4FF8356C-ACF0-4D69-8790-348CCC07BD8E}"/>
    <cellStyle name="Bad 2 4" xfId="2026" xr:uid="{936639DF-9DAF-41AB-AC97-47FBD7F10CFF}"/>
    <cellStyle name="Bad 2 4 2" xfId="3734" xr:uid="{561332CD-87BB-49F7-8847-735C5F048D1B}"/>
    <cellStyle name="Bad 2 4 3" xfId="3733" xr:uid="{433744FC-C737-48E4-9A21-D7CAFF148868}"/>
    <cellStyle name="Bad 2 4 4" xfId="5706" xr:uid="{720D2257-A7CB-448F-964A-844C65AEBFD7}"/>
    <cellStyle name="Bad 2 5" xfId="2027" xr:uid="{B6832D91-F376-4D44-9C4C-91ACF9E7F8D5}"/>
    <cellStyle name="Bad 2 5 2" xfId="3735" xr:uid="{45A6B143-DDAB-4811-80F6-82EB239FA899}"/>
    <cellStyle name="Bad 2 5 3" xfId="5707" xr:uid="{44E7D7CD-6193-423A-9D73-EE20AE65E29C}"/>
    <cellStyle name="Bad 2 6" xfId="2028" xr:uid="{1875E008-EC31-476E-A49C-216ABB4FC212}"/>
    <cellStyle name="Bad 2 6 2" xfId="3736" xr:uid="{2BDD7E9B-4995-4571-9A24-1C931D7AA7D4}"/>
    <cellStyle name="Bad 2 6 3" xfId="5708" xr:uid="{8CEAE2E9-D896-4690-A056-793A9FAD2AFD}"/>
    <cellStyle name="Bad 2 7" xfId="2029" xr:uid="{2E1C86E1-49AC-44A7-8AD2-D348B32E12BC}"/>
    <cellStyle name="Bad 2 7 2" xfId="3737" xr:uid="{2CB3A441-3994-42EF-9C0D-BE95909B487F}"/>
    <cellStyle name="Bad 2 7 3" xfId="5709" xr:uid="{566B407A-FA7F-461C-8716-83443A052B3D}"/>
    <cellStyle name="Bad 2 8" xfId="2030" xr:uid="{08424734-8BCB-4707-A8FC-177612DFB04E}"/>
    <cellStyle name="Bad 2 9" xfId="2031" xr:uid="{C0AD2FE7-9893-4E74-9191-CCFDE5D10C12}"/>
    <cellStyle name="Bad 20" xfId="3738" xr:uid="{68E94753-BE13-4D2C-9B65-1F29A9D819D0}"/>
    <cellStyle name="Bad 21" xfId="3739" xr:uid="{4FC174A9-8887-4686-877B-FBD1235C7AE2}"/>
    <cellStyle name="Bad 22" xfId="3740" xr:uid="{100A9471-4942-4038-BC04-43773E43CAD8}"/>
    <cellStyle name="Bad 23" xfId="3741" xr:uid="{CF73B355-5C18-47DD-AE64-7B5240ECBD90}"/>
    <cellStyle name="Bad 24" xfId="3742" xr:uid="{425A2087-01D4-48FD-AD3B-9C97B94619E5}"/>
    <cellStyle name="Bad 25" xfId="3743" xr:uid="{1A320ECA-8E3F-4009-95AB-3371DB2C6215}"/>
    <cellStyle name="Bad 26" xfId="3744" xr:uid="{7A1BF67D-2055-498F-82F9-533B7268D947}"/>
    <cellStyle name="Bad 27" xfId="3719" xr:uid="{63B21206-4690-4B8C-996E-27EE90A46D0F}"/>
    <cellStyle name="Bad 28" xfId="5702" xr:uid="{777A00D4-36EE-46AF-83C5-A39655D127E1}"/>
    <cellStyle name="Bad 29" xfId="6429" xr:uid="{DFEA4067-24DC-4EC3-AB59-2919AE3EB97C}"/>
    <cellStyle name="Bad 3" xfId="918" xr:uid="{2DB39F60-2F14-4985-8FE2-88183B3CB3DF}"/>
    <cellStyle name="Bad 3 10" xfId="2033" xr:uid="{1E2E3C5D-E62E-486C-933B-908A5DCCE6A4}"/>
    <cellStyle name="Bad 3 11" xfId="2034" xr:uid="{ADF5BC94-35C4-4A16-B6C5-DA246B4E459C}"/>
    <cellStyle name="Bad 3 12" xfId="3745" xr:uid="{C721A315-0EF0-487B-B13C-E21C53CF7B28}"/>
    <cellStyle name="Bad 3 13" xfId="5710" xr:uid="{BBDF297B-47CB-48EC-814C-9D17189B957B}"/>
    <cellStyle name="Bad 3 14" xfId="29828" xr:uid="{F0D5733F-7B5B-415F-94DF-8BDE1B199C26}"/>
    <cellStyle name="Bad 3 15" xfId="2032" xr:uid="{A1A70AE1-B3FA-4757-9518-5FA3EA6F5DC6}"/>
    <cellStyle name="Bad 3 2" xfId="2035" xr:uid="{9813802C-655C-4E6E-BFF7-28582115D075}"/>
    <cellStyle name="Bad 3 2 2" xfId="3746" xr:uid="{38F212C6-43D5-4FB2-950D-B85125E0DB27}"/>
    <cellStyle name="Bad 3 3" xfId="2036" xr:uid="{A7A4F317-97C1-4D32-851F-E296FEA00F75}"/>
    <cellStyle name="Bad 3 4" xfId="2037" xr:uid="{B7955325-3FB8-4F6D-9D4E-E4DA8821FF0E}"/>
    <cellStyle name="Bad 3 5" xfId="2038" xr:uid="{BCD97FC0-8D94-421C-A5E9-77A8DE71E0E2}"/>
    <cellStyle name="Bad 3 6" xfId="2039" xr:uid="{522E699F-F16F-4CB0-A884-2FA4778F4C2C}"/>
    <cellStyle name="Bad 3 7" xfId="2040" xr:uid="{93C48E8C-29E3-48DC-9747-61027EB1374E}"/>
    <cellStyle name="Bad 3 8" xfId="2041" xr:uid="{E3CC44C1-B266-40F2-9147-45229F8DADA6}"/>
    <cellStyle name="Bad 3 9" xfId="2042" xr:uid="{12DA8D70-B79B-4654-8FD5-F37D59209BE9}"/>
    <cellStyle name="Bad 30" xfId="6472" xr:uid="{3ED5C5BC-BE2B-4DE9-B4BA-A093B3BCCEE5}"/>
    <cellStyle name="Bad 31" xfId="2011" xr:uid="{53038A38-249D-47EF-86EE-A43420FF0BA9}"/>
    <cellStyle name="Bad 32" xfId="6516" xr:uid="{87045C4B-FA53-4EBD-98FA-F1B168795E2E}"/>
    <cellStyle name="Bad 33" xfId="29736" xr:uid="{50715F0B-1140-49C1-BE67-16749262DF76}"/>
    <cellStyle name="Bad 34" xfId="924" xr:uid="{F71125D5-5630-472F-ACF4-470569EA185C}"/>
    <cellStyle name="Bad 4" xfId="2043" xr:uid="{9CC4E41D-BF5E-4951-873C-03F5931378D5}"/>
    <cellStyle name="Bad 4 2" xfId="3748" xr:uid="{20CDF489-C0F8-4493-ABE1-69A613F59A84}"/>
    <cellStyle name="Bad 4 3" xfId="3747" xr:uid="{68FF55AB-A5B0-4B22-8BF1-80C60EBF8BF1}"/>
    <cellStyle name="Bad 4 4" xfId="30577" xr:uid="{FF0152AF-EB13-471D-88E6-B38AF6B62163}"/>
    <cellStyle name="Bad 5" xfId="2044" xr:uid="{108005A9-7CF4-4455-8486-91DB0E3E7ECD}"/>
    <cellStyle name="Bad 5 2" xfId="3750" xr:uid="{1D9666B7-C7CA-4D49-9489-C096936E88A3}"/>
    <cellStyle name="Bad 5 3" xfId="3749" xr:uid="{4E246442-DA1C-4695-8DF3-EF415461A6FC}"/>
    <cellStyle name="Bad 5 4" xfId="30578" xr:uid="{B8AB383E-27BB-4443-9CF4-12BCB5C4641C}"/>
    <cellStyle name="Bad 6" xfId="2045" xr:uid="{760AC19E-F48D-4168-BDE5-B0EF113617BF}"/>
    <cellStyle name="Bad 6 2" xfId="3752" xr:uid="{99475EC7-A871-4A6B-9EF1-BB69D06A35F9}"/>
    <cellStyle name="Bad 6 3" xfId="3753" xr:uid="{AD50E6FD-65D0-49B4-A16D-8915C05B5D79}"/>
    <cellStyle name="Bad 6 4" xfId="3751" xr:uid="{29C3174E-8822-4010-9CFE-A2E3A6222B7D}"/>
    <cellStyle name="Bad 6 5" xfId="30579" xr:uid="{134D3914-98B0-4D7B-AC28-3F77E9C7DA52}"/>
    <cellStyle name="Bad 7" xfId="2046" xr:uid="{5290BE07-913A-4BA4-A309-EC3502F240D5}"/>
    <cellStyle name="Bad 7 2" xfId="3755" xr:uid="{41C8C20E-A4BE-4FC6-AE81-562E55788E21}"/>
    <cellStyle name="Bad 7 3" xfId="3754" xr:uid="{B03C1BFB-7682-4B2B-BCAE-2A6443C4443E}"/>
    <cellStyle name="Bad 7 4" xfId="30580" xr:uid="{11D84879-C045-45FB-8F2D-076F798DD129}"/>
    <cellStyle name="Bad 8" xfId="2047" xr:uid="{34D5468B-0121-419B-86D5-8C3C8A07286D}"/>
    <cellStyle name="Bad 8 2" xfId="3756" xr:uid="{89FB638B-80E8-4706-9F67-769F3E39033E}"/>
    <cellStyle name="Bad 8 3" xfId="30581" xr:uid="{08C52E5A-1E61-4AC7-B00F-D0E47F11650A}"/>
    <cellStyle name="Bad 9" xfId="2048" xr:uid="{ECF642D5-62DB-4018-9B48-48D5221F00C2}"/>
    <cellStyle name="Bad 9 2" xfId="3757" xr:uid="{AEFA38F2-7E2E-4FE8-B390-ABC650EF54A4}"/>
    <cellStyle name="Bad 9 3" xfId="30582" xr:uid="{6E5174A7-38E8-4786-91C3-8416ADDE2E7C}"/>
    <cellStyle name="Calculation 10" xfId="2050" xr:uid="{7317FE1C-A4AB-4912-BCB0-0ED901C98B2C}"/>
    <cellStyle name="Calculation 10 10" xfId="27667" xr:uid="{7E279869-43E4-47C9-A227-7AD05C0E6D48}"/>
    <cellStyle name="Calculation 10 11" xfId="28341" xr:uid="{E38BFAE4-F752-412F-8274-8FBCA1D300C9}"/>
    <cellStyle name="Calculation 10 12" xfId="30583" xr:uid="{FD507B56-E1D0-4CCC-9502-50CC4364F110}"/>
    <cellStyle name="Calculation 10 2" xfId="3759" xr:uid="{B23381AD-A1EE-4911-96AF-A49550BDAF15}"/>
    <cellStyle name="Calculation 10 3" xfId="6573" xr:uid="{2384858F-9AAF-4765-B4BA-BDF9AE9AF6AF}"/>
    <cellStyle name="Calculation 10 3 2" xfId="7241" xr:uid="{27F156B9-9B0D-4F33-8623-26DC08676E93}"/>
    <cellStyle name="Calculation 10 3 2 2" xfId="10971" xr:uid="{52F1D61E-92E2-4D38-8852-11D540D80C59}"/>
    <cellStyle name="Calculation 10 3 2 2 2" xfId="20417" xr:uid="{E509E7DC-1106-46CE-B885-8BCFFC4AA524}"/>
    <cellStyle name="Calculation 10 3 2 3" xfId="16688" xr:uid="{F8A88AE8-C460-4498-8B37-CA647FF7E593}"/>
    <cellStyle name="Calculation 10 3 3" xfId="10302" xr:uid="{B0B89412-7DF6-43F0-B6FC-F8FA1C9162A7}"/>
    <cellStyle name="Calculation 10 3 3 2" xfId="19747" xr:uid="{42E52DF3-29EA-4BC8-82D0-DA74D452CEBC}"/>
    <cellStyle name="Calculation 10 3 4" xfId="16018" xr:uid="{7800BFAA-1FAA-4E34-BFCB-CF658B18E0A3}"/>
    <cellStyle name="Calculation 10 3 5" xfId="28763" xr:uid="{A57DB215-C8D2-4B63-B078-ADB5121BD32A}"/>
    <cellStyle name="Calculation 10 3 6" xfId="28561" xr:uid="{9FEE8EF7-2A0D-4C6E-B8E6-364AEA896846}"/>
    <cellStyle name="Calculation 10 3 7" xfId="27658" xr:uid="{920CB3BD-1066-4915-84C8-3292EF8B35A5}"/>
    <cellStyle name="Calculation 10 3 8" xfId="29298" xr:uid="{E3DD7A28-DC6D-478F-ABEE-99C8C6CA28C7}"/>
    <cellStyle name="Calculation 10 4" xfId="8159" xr:uid="{E10CD1E6-5210-4DFF-AA75-2B7FEC9C5A1A}"/>
    <cellStyle name="Calculation 10 4 2" xfId="11888" xr:uid="{841DA2A3-40C1-47A1-B296-08682603AAA6}"/>
    <cellStyle name="Calculation 10 4 2 2" xfId="21335" xr:uid="{7DF29F3A-172D-42D6-A46B-A95050F330E2}"/>
    <cellStyle name="Calculation 10 4 2 3" xfId="25759" xr:uid="{93B9FB2C-7E35-40E0-9879-B3F3FC1EBC49}"/>
    <cellStyle name="Calculation 10 4 3" xfId="13894" xr:uid="{2AB59E3E-57AB-43BC-B7CC-CB49131CEC59}"/>
    <cellStyle name="Calculation 10 4 3 2" xfId="23341" xr:uid="{67173775-00BC-45A7-BC87-99FD205EE4CF}"/>
    <cellStyle name="Calculation 10 4 4" xfId="17606" xr:uid="{D66A9CA5-E7C6-4F61-A0EE-9AB0B353328F}"/>
    <cellStyle name="Calculation 10 5" xfId="9518" xr:uid="{43562A9E-7285-4BDA-BA08-FFA447FC5729}"/>
    <cellStyle name="Calculation 10 5 2" xfId="13033" xr:uid="{9AD57717-9F39-4782-A8B1-F837EC1A04AE}"/>
    <cellStyle name="Calculation 10 5 2 2" xfId="22480" xr:uid="{3619B452-A0B8-4A3B-B1A5-E705DE209E2A}"/>
    <cellStyle name="Calculation 10 5 2 3" xfId="26873" xr:uid="{F7429D83-FDC9-489F-B99E-7C16B621BBD6}"/>
    <cellStyle name="Calculation 10 5 3" xfId="15220" xr:uid="{18CE90CD-8251-45AF-901E-3D23B9B72D81}"/>
    <cellStyle name="Calculation 10 5 3 2" xfId="24667" xr:uid="{223A6873-9411-4BFB-AA3F-CB4A153FA35B}"/>
    <cellStyle name="Calculation 10 5 4" xfId="18963" xr:uid="{2B2AF635-D243-4743-85FA-7DB2211BA9C3}"/>
    <cellStyle name="Calculation 10 6" xfId="9639" xr:uid="{979B7CA2-598F-46C5-8781-583E8D1AAEF4}"/>
    <cellStyle name="Calculation 10 6 2" xfId="13132" xr:uid="{193B0E6C-062F-4FC9-87F8-F910F6D8FDC5}"/>
    <cellStyle name="Calculation 10 6 2 2" xfId="22579" xr:uid="{68C33F13-057A-4890-9854-6B460F7C00B4}"/>
    <cellStyle name="Calculation 10 6 2 3" xfId="26971" xr:uid="{0DE7F7C5-FD27-4BEF-9C4C-189F105A4492}"/>
    <cellStyle name="Calculation 10 6 3" xfId="15340" xr:uid="{0D2EF1BB-7519-4DFD-9E26-545CE962F443}"/>
    <cellStyle name="Calculation 10 6 3 2" xfId="24787" xr:uid="{5B692ADF-030A-402F-8FF6-7B62F1036871}"/>
    <cellStyle name="Calculation 10 6 4" xfId="19084" xr:uid="{E7CB8485-9A09-4946-8F5F-25CBC01F2F08}"/>
    <cellStyle name="Calculation 10 7" xfId="9211" xr:uid="{05288E5B-60FD-44F3-B7FF-72D6E3F81A5C}"/>
    <cellStyle name="Calculation 10 7 2" xfId="12777" xr:uid="{E67D72B3-2B43-420E-880F-83637BBE3315}"/>
    <cellStyle name="Calculation 10 7 2 2" xfId="22224" xr:uid="{F70FB807-AE88-4819-A134-EF449620C18D}"/>
    <cellStyle name="Calculation 10 7 2 3" xfId="26619" xr:uid="{DF66F76A-1D50-408E-B130-30D5DBC22B57}"/>
    <cellStyle name="Calculation 10 7 3" xfId="14915" xr:uid="{C9DE7B1F-7A11-4A71-87E9-69084451916F}"/>
    <cellStyle name="Calculation 10 7 3 2" xfId="24362" xr:uid="{24BEED62-EC89-463F-9258-CD6604EBC063}"/>
    <cellStyle name="Calculation 10 7 4" xfId="18656" xr:uid="{BA9DE128-2260-4069-8B61-5E7F43BA50CA}"/>
    <cellStyle name="Calculation 10 8" xfId="9540" xr:uid="{970B1294-EAC4-4EA8-AD9B-08061F604558}"/>
    <cellStyle name="Calculation 10 8 2" xfId="13053" xr:uid="{BA4BF09F-F489-4892-B71E-31C44AF0185F}"/>
    <cellStyle name="Calculation 10 8 2 2" xfId="22500" xr:uid="{0B199228-DF96-43F3-9DB1-9C209A36E2FD}"/>
    <cellStyle name="Calculation 10 8 2 3" xfId="26892" xr:uid="{7B2E1C3E-736C-4CCC-962A-C45FB2278302}"/>
    <cellStyle name="Calculation 10 8 3" xfId="15241" xr:uid="{6BF73129-02EE-4049-9667-84C6C36F9F7F}"/>
    <cellStyle name="Calculation 10 8 3 2" xfId="24688" xr:uid="{83AA0076-A058-48C1-9156-8E37B8B35BF0}"/>
    <cellStyle name="Calculation 10 8 4" xfId="18985" xr:uid="{C5C33561-3158-4B3A-9570-ECDEA5E955DC}"/>
    <cellStyle name="Calculation 10 9" xfId="8370" xr:uid="{E65A1FBF-F697-4E17-B1F9-A00650AE3865}"/>
    <cellStyle name="Calculation 10 9 2" xfId="14098" xr:uid="{9A819574-2423-48FA-A305-B448B55E97E6}"/>
    <cellStyle name="Calculation 10 9 2 2" xfId="23545" xr:uid="{611C3A25-C2DA-49F4-9BA3-196F40FA86F4}"/>
    <cellStyle name="Calculation 10 9 3" xfId="17815" xr:uid="{B7F47ABF-75B6-4DEF-A16B-16E7374B779F}"/>
    <cellStyle name="Calculation 11" xfId="2051" xr:uid="{61D97A34-113B-43E1-AB09-32727434A898}"/>
    <cellStyle name="Calculation 11 10" xfId="27668" xr:uid="{F528D8A7-64DC-48EC-BD46-C7C073E4BFDC}"/>
    <cellStyle name="Calculation 11 11" xfId="28655" xr:uid="{7D9B79B5-1802-43AA-9DF4-967F05DF7C84}"/>
    <cellStyle name="Calculation 11 12" xfId="30584" xr:uid="{7F53A19F-CCFD-4063-BE86-E0FFAEDF78B6}"/>
    <cellStyle name="Calculation 11 2" xfId="3760" xr:uid="{21822328-57A6-48B1-9985-4BAC99D354B4}"/>
    <cellStyle name="Calculation 11 2 2" xfId="30998" xr:uid="{DCDC8527-395F-462D-8A28-74F31CD4C7E6}"/>
    <cellStyle name="Calculation 11 3" xfId="6574" xr:uid="{1D1563D6-DB30-4E5B-882C-670B41A4CC3E}"/>
    <cellStyle name="Calculation 11 3 2" xfId="7242" xr:uid="{F6C16120-BB77-4F36-A70C-4FE64E0C42B5}"/>
    <cellStyle name="Calculation 11 3 2 2" xfId="10972" xr:uid="{8D209C04-8F76-421C-92ED-4C5D863A1FEF}"/>
    <cellStyle name="Calculation 11 3 2 2 2" xfId="20418" xr:uid="{68173036-4601-4E46-995B-E3001DBADDC9}"/>
    <cellStyle name="Calculation 11 3 2 3" xfId="16689" xr:uid="{0B9E0D62-78E9-447C-B684-A1218A825B05}"/>
    <cellStyle name="Calculation 11 3 3" xfId="10303" xr:uid="{7E1C20B7-FF29-45F5-8020-444C0619713D}"/>
    <cellStyle name="Calculation 11 3 3 2" xfId="19748" xr:uid="{1779B3D3-2CD2-48FB-8D10-2BFF36FB76F1}"/>
    <cellStyle name="Calculation 11 3 4" xfId="16019" xr:uid="{B91C9645-65F0-4B17-B216-8655EB107FE4}"/>
    <cellStyle name="Calculation 11 3 5" xfId="28764" xr:uid="{FC260129-40BA-49CA-BE80-C97F670223A7}"/>
    <cellStyle name="Calculation 11 3 6" xfId="27720" xr:uid="{8346C801-7E89-43A6-A025-49F5E0C0C07F}"/>
    <cellStyle name="Calculation 11 3 7" xfId="28156" xr:uid="{BC7FD774-4A28-45F3-9689-3D955123C237}"/>
    <cellStyle name="Calculation 11 3 8" xfId="29299" xr:uid="{9DC3CC96-E9F4-42CB-8E88-89F2951A6AEB}"/>
    <cellStyle name="Calculation 11 4" xfId="8164" xr:uid="{A814141B-A9CD-4386-A4BB-F785C3CBB5AE}"/>
    <cellStyle name="Calculation 11 4 2" xfId="11893" xr:uid="{AA9FAE60-7B73-49F9-8726-398724D2FB60}"/>
    <cellStyle name="Calculation 11 4 2 2" xfId="21340" xr:uid="{301EFE73-462F-490A-970A-58F5F69E08FD}"/>
    <cellStyle name="Calculation 11 4 2 3" xfId="25764" xr:uid="{F7CA1B3B-D364-4E0B-8F3A-312453D5EE50}"/>
    <cellStyle name="Calculation 11 4 3" xfId="13899" xr:uid="{9AB14223-668D-4747-81F6-13F44085E294}"/>
    <cellStyle name="Calculation 11 4 3 2" xfId="23346" xr:uid="{C668D6B1-FC0C-495C-A275-1451E2F3F27C}"/>
    <cellStyle name="Calculation 11 4 4" xfId="17611" xr:uid="{436DAECE-313E-4FA7-9C11-C575BE0EC985}"/>
    <cellStyle name="Calculation 11 5" xfId="9530" xr:uid="{7B501494-253B-446B-B903-25A4179DB2F5}"/>
    <cellStyle name="Calculation 11 5 2" xfId="13043" xr:uid="{D8768D87-CF82-4D8F-9C7A-B66AA8C25638}"/>
    <cellStyle name="Calculation 11 5 2 2" xfId="22490" xr:uid="{F5D00006-96D4-4E54-8B10-53B68DD34A62}"/>
    <cellStyle name="Calculation 11 5 2 3" xfId="26882" xr:uid="{82B049AA-C139-408A-8F89-97BE165BB4F1}"/>
    <cellStyle name="Calculation 11 5 3" xfId="15231" xr:uid="{8F65F557-EB96-42A9-BABD-E345B9281F3F}"/>
    <cellStyle name="Calculation 11 5 3 2" xfId="24678" xr:uid="{10ED77BC-17E3-4BAA-B45A-104E8D003ADF}"/>
    <cellStyle name="Calculation 11 5 4" xfId="18975" xr:uid="{C09EF233-9FC7-404C-A539-51F44827769E}"/>
    <cellStyle name="Calculation 11 6" xfId="9577" xr:uid="{3E5297A2-2553-4CE5-BAF0-365AFC935662}"/>
    <cellStyle name="Calculation 11 6 2" xfId="13084" xr:uid="{8F6CED9B-C26B-4C65-9DE8-1A27AF9F2364}"/>
    <cellStyle name="Calculation 11 6 2 2" xfId="22531" xr:uid="{EC33EFEA-6A49-4D92-85F6-819409D0D62F}"/>
    <cellStyle name="Calculation 11 6 2 3" xfId="26923" xr:uid="{8FF8D969-A85C-4C95-B489-29D8064D57BE}"/>
    <cellStyle name="Calculation 11 6 3" xfId="15278" xr:uid="{86F34776-10C2-4C28-A990-5EDCA429637F}"/>
    <cellStyle name="Calculation 11 6 3 2" xfId="24725" xr:uid="{F086F8D8-5686-4762-88A0-F6DBFA7662B5}"/>
    <cellStyle name="Calculation 11 6 4" xfId="19022" xr:uid="{CBD641E5-85ED-4369-89EF-30534CA61084}"/>
    <cellStyle name="Calculation 11 7" xfId="9727" xr:uid="{884B5D42-EF61-45E1-AD32-C17B65DA9391}"/>
    <cellStyle name="Calculation 11 7 2" xfId="13209" xr:uid="{576E1787-2F06-43E6-AE0B-11A0CD789E41}"/>
    <cellStyle name="Calculation 11 7 2 2" xfId="22656" xr:uid="{9CB56E83-E06D-4BFA-8B06-2EBBADC19632}"/>
    <cellStyle name="Calculation 11 7 2 3" xfId="27048" xr:uid="{FAF4A9CD-0AFA-4013-8B79-F33F2CB11AD8}"/>
    <cellStyle name="Calculation 11 7 3" xfId="15428" xr:uid="{6C75F241-34F6-4FF1-A47F-D96D99BFAA2C}"/>
    <cellStyle name="Calculation 11 7 3 2" xfId="24875" xr:uid="{3870A300-3C47-4627-B6C1-6F13AA605428}"/>
    <cellStyle name="Calculation 11 7 4" xfId="19172" xr:uid="{D17BD1D2-AA4A-4F55-99B9-11716950FF53}"/>
    <cellStyle name="Calculation 11 8" xfId="9295" xr:uid="{47E288EC-BE67-4447-A2C4-E38A7B5DA74B}"/>
    <cellStyle name="Calculation 11 8 2" xfId="12846" xr:uid="{1FDBC326-E324-4053-AD7A-CB2F6BFDC994}"/>
    <cellStyle name="Calculation 11 8 2 2" xfId="22293" xr:uid="{4BD68562-7CC0-4F3B-9060-6DFC031B07FD}"/>
    <cellStyle name="Calculation 11 8 2 3" xfId="26687" xr:uid="{C7851887-F9C1-482A-91EF-2D91AA7D96EF}"/>
    <cellStyle name="Calculation 11 8 3" xfId="14998" xr:uid="{364C7579-824C-44DD-A130-7F26D0AFCB49}"/>
    <cellStyle name="Calculation 11 8 3 2" xfId="24445" xr:uid="{F7A9E863-9898-44BE-9A58-526605EFA66F}"/>
    <cellStyle name="Calculation 11 8 4" xfId="18740" xr:uid="{00789C89-1EF5-49D1-98A6-D7084A687000}"/>
    <cellStyle name="Calculation 11 9" xfId="10124" xr:uid="{AD48E183-F212-4B4C-B1EF-1CB1CF4945D3}"/>
    <cellStyle name="Calculation 11 9 2" xfId="15823" xr:uid="{F9D5AEBC-71DB-4581-A1BC-81BEF2800499}"/>
    <cellStyle name="Calculation 11 9 2 2" xfId="25270" xr:uid="{157EC766-B283-488A-9C7E-86691909F996}"/>
    <cellStyle name="Calculation 11 9 3" xfId="19569" xr:uid="{5AAC7762-1C98-4A48-9323-21D335BF1926}"/>
    <cellStyle name="Calculation 12" xfId="2052" xr:uid="{3F7648E3-FE08-4792-ABFF-49B934F6A364}"/>
    <cellStyle name="Calculation 12 10" xfId="27669" xr:uid="{057291E1-5E6F-47E2-9CAD-5413532B5173}"/>
    <cellStyle name="Calculation 12 11" xfId="28340" xr:uid="{DC2B5D0B-DD32-4FB5-91F9-60936EE2EA6E}"/>
    <cellStyle name="Calculation 12 12" xfId="30243" xr:uid="{EE714251-C2AF-42C4-85A7-22720CC0668E}"/>
    <cellStyle name="Calculation 12 2" xfId="3761" xr:uid="{10C3840F-9D7E-46B1-A51C-9BF9E3BF6DC7}"/>
    <cellStyle name="Calculation 12 3" xfId="6575" xr:uid="{1388D93B-2DAB-4AE6-BFB8-D605874E0A46}"/>
    <cellStyle name="Calculation 12 3 2" xfId="7243" xr:uid="{2AED3DA9-1CFD-46AA-9A56-CCD7E0B5BCC9}"/>
    <cellStyle name="Calculation 12 3 2 2" xfId="10973" xr:uid="{CBD6B89F-5F6F-4C5E-8A1C-7D2459E15BAC}"/>
    <cellStyle name="Calculation 12 3 2 2 2" xfId="20419" xr:uid="{AD48A404-490B-4402-AC98-61E42FF063AD}"/>
    <cellStyle name="Calculation 12 3 2 3" xfId="16690" xr:uid="{E12A6384-5652-47EB-B587-DD4E7C26C586}"/>
    <cellStyle name="Calculation 12 3 3" xfId="10304" xr:uid="{5CD19BCB-3656-4AF5-969A-CA171C5A76BC}"/>
    <cellStyle name="Calculation 12 3 3 2" xfId="19749" xr:uid="{BF85E97E-4379-450B-94DD-266135BAE95C}"/>
    <cellStyle name="Calculation 12 3 4" xfId="16020" xr:uid="{515D5ED9-66F9-481F-B5F9-8DBDC5583EEC}"/>
    <cellStyle name="Calculation 12 3 5" xfId="28765" xr:uid="{CBBF7E38-F64C-4283-BB29-AC5959BD6696}"/>
    <cellStyle name="Calculation 12 3 6" xfId="28195" xr:uid="{70E7D064-2EDA-4CC2-AE48-C5BC842433AD}"/>
    <cellStyle name="Calculation 12 3 7" xfId="28634" xr:uid="{10CF2DF1-4BE0-439F-9516-8C79C4A1ACE4}"/>
    <cellStyle name="Calculation 12 3 8" xfId="29300" xr:uid="{14AD959B-A23D-4F6D-B251-8E97CE94F51B}"/>
    <cellStyle name="Calculation 12 4" xfId="8077" xr:uid="{A688E012-7304-4FB0-B4B4-5DF70206D858}"/>
    <cellStyle name="Calculation 12 4 2" xfId="11806" xr:uid="{86F43CE7-AF48-4CC5-89F9-6B3BC01EFAF3}"/>
    <cellStyle name="Calculation 12 4 2 2" xfId="21253" xr:uid="{47F83BC0-6A43-4CAF-B259-1C371FB75B6F}"/>
    <cellStyle name="Calculation 12 4 2 3" xfId="25677" xr:uid="{EFCF2437-6FBC-424C-8A62-3A642B0D2E6F}"/>
    <cellStyle name="Calculation 12 4 3" xfId="13812" xr:uid="{29939655-276A-429B-9D9F-BCDB5E11E669}"/>
    <cellStyle name="Calculation 12 4 3 2" xfId="23259" xr:uid="{2F854930-E93E-4A53-A5B0-571F0184DFF9}"/>
    <cellStyle name="Calculation 12 4 4" xfId="17524" xr:uid="{26CF3C0B-1123-4CC2-9BA6-3273D6355722}"/>
    <cellStyle name="Calculation 12 5" xfId="9492" xr:uid="{39B91C6E-37C0-43EB-BD2A-16EDCAF162EB}"/>
    <cellStyle name="Calculation 12 5 2" xfId="13010" xr:uid="{6DC89007-60F4-4A96-AA14-51ECA693A5B6}"/>
    <cellStyle name="Calculation 12 5 2 2" xfId="22457" xr:uid="{20405E2C-F938-4862-B489-CD3A9A49C871}"/>
    <cellStyle name="Calculation 12 5 2 3" xfId="26851" xr:uid="{4983CB22-CB99-4FA1-A7BB-5EF0212E50C5}"/>
    <cellStyle name="Calculation 12 5 3" xfId="15195" xr:uid="{3B31B73D-0E56-413F-970C-B4D7E3D66223}"/>
    <cellStyle name="Calculation 12 5 3 2" xfId="24642" xr:uid="{371DF1E2-E2EB-4594-B114-3BA331CDD2C7}"/>
    <cellStyle name="Calculation 12 5 4" xfId="18937" xr:uid="{28C722A6-19B4-45F2-A2B2-D17FE1CD1564}"/>
    <cellStyle name="Calculation 12 6" xfId="8475" xr:uid="{D2DE84D0-B8D8-4110-8FEB-FC04EC4D0FDC}"/>
    <cellStyle name="Calculation 12 6 2" xfId="12152" xr:uid="{DB31E100-02B2-4EC3-896A-DC372C578F19}"/>
    <cellStyle name="Calculation 12 6 2 2" xfId="21599" xr:uid="{3101EBEF-0182-4D59-85BB-7D5EB530CFFA}"/>
    <cellStyle name="Calculation 12 6 2 3" xfId="26018" xr:uid="{D9CB1DD8-AE1D-4A38-B6FB-DF13CAEA72AC}"/>
    <cellStyle name="Calculation 12 6 3" xfId="14203" xr:uid="{886AE209-2FFE-4DA8-B841-89E1D55C14A2}"/>
    <cellStyle name="Calculation 12 6 3 2" xfId="23650" xr:uid="{2A307F0D-A22D-460C-8DF5-3081D8560B44}"/>
    <cellStyle name="Calculation 12 6 4" xfId="17920" xr:uid="{A43B0B50-71AB-495B-A604-606346DBD6DB}"/>
    <cellStyle name="Calculation 12 7" xfId="9698" xr:uid="{497DB2D3-1495-469B-962C-F0265A2D9A1D}"/>
    <cellStyle name="Calculation 12 7 2" xfId="13184" xr:uid="{3EC4A147-2896-4242-A594-CEFF5FC2E4E0}"/>
    <cellStyle name="Calculation 12 7 2 2" xfId="22631" xr:uid="{2EAA189A-403C-4532-8CF6-96461F4AA181}"/>
    <cellStyle name="Calculation 12 7 2 3" xfId="27023" xr:uid="{A8F33B09-D675-4485-8631-4D825AEEB9AC}"/>
    <cellStyle name="Calculation 12 7 3" xfId="15399" xr:uid="{1B0AE90D-3969-4D48-8814-2E78AE39D72E}"/>
    <cellStyle name="Calculation 12 7 3 2" xfId="24846" xr:uid="{E45CF8C3-F281-46B2-B2C0-8433DE629E1A}"/>
    <cellStyle name="Calculation 12 7 4" xfId="19143" xr:uid="{9C0E34BB-05BD-46D4-B705-9CDB58356F4A}"/>
    <cellStyle name="Calculation 12 8" xfId="9945" xr:uid="{28A218E0-9215-466C-9A08-59B553792FF4}"/>
    <cellStyle name="Calculation 12 8 2" xfId="13402" xr:uid="{0A8754F2-5E41-4382-8FAD-A7DC93E4B25D}"/>
    <cellStyle name="Calculation 12 8 2 2" xfId="22849" xr:uid="{A13901B9-3540-436B-9C54-DC0AEF850578}"/>
    <cellStyle name="Calculation 12 8 2 3" xfId="27239" xr:uid="{298C5950-C86C-4290-8437-02E6A2EEE1F6}"/>
    <cellStyle name="Calculation 12 8 3" xfId="15644" xr:uid="{26D8467F-0F2A-4B63-9138-0BA3C4F066EF}"/>
    <cellStyle name="Calculation 12 8 3 2" xfId="25091" xr:uid="{DD5C7945-612B-4298-A75D-914EA11DE4B8}"/>
    <cellStyle name="Calculation 12 8 4" xfId="19390" xr:uid="{2F745643-AFEE-44F9-B9B1-03D313A8A9EA}"/>
    <cellStyle name="Calculation 12 9" xfId="9599" xr:uid="{CADD502F-30E1-4B27-AF2A-E565A0C9DA17}"/>
    <cellStyle name="Calculation 12 9 2" xfId="15300" xr:uid="{EAE79FA4-75BE-4666-8BC2-3AA36185C7F7}"/>
    <cellStyle name="Calculation 12 9 2 2" xfId="24747" xr:uid="{FAD6DD7E-4E71-4A9A-AF2B-F1222605601F}"/>
    <cellStyle name="Calculation 12 9 3" xfId="19044" xr:uid="{1232374E-5CC5-457D-A6C5-2C55D4DB562D}"/>
    <cellStyle name="Calculation 13" xfId="2053" xr:uid="{E9BE6E81-EAC4-4F1A-ACF7-3E3EBEE4BB6C}"/>
    <cellStyle name="Calculation 13 10" xfId="27670" xr:uid="{534BB5F0-EBEB-421C-AB3F-70B9F0D38131}"/>
    <cellStyle name="Calculation 13 11" xfId="28339" xr:uid="{C3E328CA-98B3-4692-87A9-B1F09FA9B974}"/>
    <cellStyle name="Calculation 13 2" xfId="3762" xr:uid="{44B84884-1576-4353-9F1C-B157D07070EB}"/>
    <cellStyle name="Calculation 13 3" xfId="6576" xr:uid="{6E9070DF-47B0-4B92-9A61-6E88AEE3FAAA}"/>
    <cellStyle name="Calculation 13 3 2" xfId="7244" xr:uid="{4F6F5596-5DC7-48FD-A056-9A4D97EC669E}"/>
    <cellStyle name="Calculation 13 3 2 2" xfId="10974" xr:uid="{DD3E7003-E690-4B9E-88DB-E0935320A1A9}"/>
    <cellStyle name="Calculation 13 3 2 2 2" xfId="20420" xr:uid="{E82D7FE4-3AF9-4003-B552-B9194E39B1E2}"/>
    <cellStyle name="Calculation 13 3 2 3" xfId="16691" xr:uid="{98E7FF2C-B03E-4847-A4CB-EF8929C89FEB}"/>
    <cellStyle name="Calculation 13 3 3" xfId="10305" xr:uid="{F5E47136-3B39-4437-9598-94F705F94AC2}"/>
    <cellStyle name="Calculation 13 3 3 2" xfId="19750" xr:uid="{0F8CB894-0594-40A2-9054-8BFA41A6229F}"/>
    <cellStyle name="Calculation 13 3 4" xfId="16021" xr:uid="{20B4DFDD-C763-408A-A0BF-286A008321EB}"/>
    <cellStyle name="Calculation 13 3 5" xfId="28766" xr:uid="{F88A5876-02DE-4F49-991C-4E4DD3893893}"/>
    <cellStyle name="Calculation 13 3 6" xfId="27916" xr:uid="{31B942C3-FB2F-491C-8D2B-27EC1818282D}"/>
    <cellStyle name="Calculation 13 3 7" xfId="27706" xr:uid="{88F7242E-889A-4A4D-B101-FF1EB82C3FB5}"/>
    <cellStyle name="Calculation 13 3 8" xfId="29301" xr:uid="{A79FF211-844B-416F-A293-4B2B990BBA76}"/>
    <cellStyle name="Calculation 13 4" xfId="7881" xr:uid="{48854345-A643-40D1-B7FC-B70EFD889A14}"/>
    <cellStyle name="Calculation 13 4 2" xfId="11610" xr:uid="{6CAF0C9B-9D83-4185-8517-637A7B9A9451}"/>
    <cellStyle name="Calculation 13 4 2 2" xfId="21057" xr:uid="{A87D430E-08ED-4128-970C-44D48CEC8457}"/>
    <cellStyle name="Calculation 13 4 2 3" xfId="25481" xr:uid="{19C95E44-3E75-4F12-9912-10BC9DCFB9FC}"/>
    <cellStyle name="Calculation 13 4 3" xfId="13616" xr:uid="{6D7FEB77-229E-421C-885A-F408F50173EE}"/>
    <cellStyle name="Calculation 13 4 3 2" xfId="23063" xr:uid="{39A8D6C7-D9FC-48A8-80C0-2553FE6C818D}"/>
    <cellStyle name="Calculation 13 4 4" xfId="17328" xr:uid="{4D0C82F4-D246-4EF6-877A-D908C5D5374F}"/>
    <cellStyle name="Calculation 13 5" xfId="9521" xr:uid="{A2481A4F-A025-45ED-AB67-1E88008DCBCE}"/>
    <cellStyle name="Calculation 13 5 2" xfId="13035" xr:uid="{AE628453-09AE-4B12-A263-4AA9D5A1A878}"/>
    <cellStyle name="Calculation 13 5 2 2" xfId="22482" xr:uid="{CE0AFC06-3E28-4FCA-B892-82931EDA0171}"/>
    <cellStyle name="Calculation 13 5 2 3" xfId="26874" xr:uid="{9770C30F-5557-4605-AAAF-BD29BEA19F73}"/>
    <cellStyle name="Calculation 13 5 3" xfId="15222" xr:uid="{1CD3B27A-26E6-4309-B012-B5B69C2549D8}"/>
    <cellStyle name="Calculation 13 5 3 2" xfId="24669" xr:uid="{9770B2FB-A0C6-4E50-9499-6C74B21BD783}"/>
    <cellStyle name="Calculation 13 5 4" xfId="18966" xr:uid="{6255C79A-7B5D-451C-9972-F2C422A00834}"/>
    <cellStyle name="Calculation 13 6" xfId="9019" xr:uid="{3496FC09-2C27-4572-9A1E-E77F3EBF76AA}"/>
    <cellStyle name="Calculation 13 6 2" xfId="12618" xr:uid="{1639A240-6263-46CC-99FD-DF4DF847C2A4}"/>
    <cellStyle name="Calculation 13 6 2 2" xfId="22065" xr:uid="{DCF54749-8573-48E7-A4CD-817CA1ABB81C}"/>
    <cellStyle name="Calculation 13 6 2 3" xfId="26479" xr:uid="{6B90B237-5499-441B-9A4E-15C7C4E66C74}"/>
    <cellStyle name="Calculation 13 6 3" xfId="14742" xr:uid="{3994BB0C-8908-4F66-A0A6-DEC165B322C8}"/>
    <cellStyle name="Calculation 13 6 3 2" xfId="24189" xr:uid="{2731C963-391B-4772-8E75-1CB79FD25ED7}"/>
    <cellStyle name="Calculation 13 6 4" xfId="18464" xr:uid="{C8623723-4719-451C-BEA2-4E44FD19C92C}"/>
    <cellStyle name="Calculation 13 7" xfId="9527" xr:uid="{450E002F-15A0-4A0E-A318-7403A814A331}"/>
    <cellStyle name="Calculation 13 7 2" xfId="13040" xr:uid="{43394994-6A7C-4A5D-9AAD-A6B67A9FD74C}"/>
    <cellStyle name="Calculation 13 7 2 2" xfId="22487" xr:uid="{CE102A95-35BA-4BF1-B208-6450FBF708E5}"/>
    <cellStyle name="Calculation 13 7 2 3" xfId="26879" xr:uid="{2ED3C031-2298-49E8-93A8-A755531D4658}"/>
    <cellStyle name="Calculation 13 7 3" xfId="15228" xr:uid="{9AA7C823-66B2-4EBD-A8D6-5591C47B9A73}"/>
    <cellStyle name="Calculation 13 7 3 2" xfId="24675" xr:uid="{0B5C54DB-7CBE-4EE8-BF89-A347B937B250}"/>
    <cellStyle name="Calculation 13 7 4" xfId="18972" xr:uid="{C5F6CEB6-ADEB-49A1-8B5B-6B04006A6FF7}"/>
    <cellStyle name="Calculation 13 8" xfId="9465" xr:uid="{7E604010-0F20-488D-A5B4-7F3F2237082F}"/>
    <cellStyle name="Calculation 13 8 2" xfId="12989" xr:uid="{63D29B1B-FD5D-4291-BF3F-7CF8428D29AC}"/>
    <cellStyle name="Calculation 13 8 2 2" xfId="22436" xr:uid="{A92F1D22-693C-4A26-8368-6B111CE36882}"/>
    <cellStyle name="Calculation 13 8 2 3" xfId="26830" xr:uid="{A788EC83-3FE4-42C5-BF68-2DDBECA2110E}"/>
    <cellStyle name="Calculation 13 8 3" xfId="15168" xr:uid="{4A251F8C-BD3C-453C-9766-8F9C24F02CAF}"/>
    <cellStyle name="Calculation 13 8 3 2" xfId="24615" xr:uid="{E5951CDB-DE01-44AA-8410-718F0C64F8AD}"/>
    <cellStyle name="Calculation 13 8 4" xfId="18910" xr:uid="{533BB2EA-BA94-4A77-B983-EA91A697CDEF}"/>
    <cellStyle name="Calculation 13 9" xfId="10160" xr:uid="{7E4FD223-9C94-4021-8AE2-C7263184211F}"/>
    <cellStyle name="Calculation 13 9 2" xfId="15859" xr:uid="{00521E4E-BED4-492C-B06D-668F953D7412}"/>
    <cellStyle name="Calculation 13 9 2 2" xfId="25306" xr:uid="{024435A4-61A3-4F68-9EC5-0DC222697B44}"/>
    <cellStyle name="Calculation 13 9 3" xfId="19605" xr:uid="{4FE76046-E01B-45D5-87B6-B222261523B9}"/>
    <cellStyle name="Calculation 14" xfId="2054" xr:uid="{D6CB9423-BB12-43A9-9161-1F1506C4BD38}"/>
    <cellStyle name="Calculation 14 10" xfId="27671" xr:uid="{E98DEBF3-7C3B-4EC7-90DC-2119C2B81C81}"/>
    <cellStyle name="Calculation 14 11" xfId="28654" xr:uid="{1BA5C44F-9A29-4660-99F2-BF09DBDF0CEF}"/>
    <cellStyle name="Calculation 14 2" xfId="3763" xr:uid="{03E47AD1-2C40-42CF-9599-C6E0BACF3219}"/>
    <cellStyle name="Calculation 14 3" xfId="6577" xr:uid="{E18900E7-B676-4649-B499-974B08708874}"/>
    <cellStyle name="Calculation 14 3 2" xfId="7245" xr:uid="{14640A05-0F34-44B8-8D4E-FEE073A05141}"/>
    <cellStyle name="Calculation 14 3 2 2" xfId="10975" xr:uid="{ABDE0E8C-FEB5-46CC-BC0E-EFF4539959ED}"/>
    <cellStyle name="Calculation 14 3 2 2 2" xfId="20421" xr:uid="{C5F49537-D6FD-45A5-867F-A78C3259FC2D}"/>
    <cellStyle name="Calculation 14 3 2 3" xfId="16692" xr:uid="{B6D10BD3-3EE0-4016-B177-D5BCA174B3B2}"/>
    <cellStyle name="Calculation 14 3 3" xfId="10306" xr:uid="{F3EE67FD-A2DC-40C4-9D44-E6683223BBFE}"/>
    <cellStyle name="Calculation 14 3 3 2" xfId="19751" xr:uid="{212B679C-4AB0-4558-9244-1498F0910F71}"/>
    <cellStyle name="Calculation 14 3 4" xfId="16022" xr:uid="{E12D5E6D-DED2-4CFE-9B04-9F9D80DE80DB}"/>
    <cellStyle name="Calculation 14 3 5" xfId="28767" xr:uid="{EE19F9CE-0BCE-4265-8E49-ABFB2FAE8E08}"/>
    <cellStyle name="Calculation 14 3 6" xfId="28433" xr:uid="{5C1A53C4-D769-42F0-A3C5-E3C8E32DEED7}"/>
    <cellStyle name="Calculation 14 3 7" xfId="28320" xr:uid="{78839E46-EDE6-4474-A702-91BF7FEC795E}"/>
    <cellStyle name="Calculation 14 3 8" xfId="29302" xr:uid="{EC6B38F6-0D66-40F3-802E-2BAE3675219E}"/>
    <cellStyle name="Calculation 14 4" xfId="8246" xr:uid="{6AAD822A-C38B-479E-A790-F4CA175F17AF}"/>
    <cellStyle name="Calculation 14 4 2" xfId="11975" xr:uid="{6AE14125-AAE2-4C52-8983-DC8C504DD30B}"/>
    <cellStyle name="Calculation 14 4 2 2" xfId="21422" xr:uid="{B48D582A-EB6F-4003-95B7-A51703CABEBE}"/>
    <cellStyle name="Calculation 14 4 2 3" xfId="25846" xr:uid="{D91A60C2-5CBC-471B-A5EE-6D154F833466}"/>
    <cellStyle name="Calculation 14 4 3" xfId="13981" xr:uid="{24413547-DF75-44C6-93BD-9A08885AB2E7}"/>
    <cellStyle name="Calculation 14 4 3 2" xfId="23428" xr:uid="{34604A6C-6C23-4187-BF68-07C82C6147CC}"/>
    <cellStyle name="Calculation 14 4 4" xfId="17693" xr:uid="{EAC61D43-5CB7-4359-B747-DAE89F929589}"/>
    <cellStyle name="Calculation 14 5" xfId="9083" xr:uid="{4D7C196F-67B9-4DAF-8F4A-966185CBF398}"/>
    <cellStyle name="Calculation 14 5 2" xfId="12679" xr:uid="{6B42D2C5-3F26-4D34-ADCE-5CE9EEE848FA}"/>
    <cellStyle name="Calculation 14 5 2 2" xfId="22126" xr:uid="{BA275E3E-A7EB-4980-9CA7-4E6A35991DE8}"/>
    <cellStyle name="Calculation 14 5 2 3" xfId="26539" xr:uid="{2DFB14EC-224D-4119-9E32-35EE3F1552F7}"/>
    <cellStyle name="Calculation 14 5 3" xfId="14805" xr:uid="{79A48489-D4E8-4D70-B090-FCE4022929F9}"/>
    <cellStyle name="Calculation 14 5 3 2" xfId="24252" xr:uid="{A18516CC-D249-43D5-A75D-6F0609EAF3D3}"/>
    <cellStyle name="Calculation 14 5 4" xfId="18528" xr:uid="{556D620C-34D1-4ED5-89C8-BCAFE53777D2}"/>
    <cellStyle name="Calculation 14 6" xfId="9934" xr:uid="{F2194C92-89EF-46E9-AC41-AC3024863D8D}"/>
    <cellStyle name="Calculation 14 6 2" xfId="13393" xr:uid="{A8BC9B86-DC27-44E4-9235-C3440FC34905}"/>
    <cellStyle name="Calculation 14 6 2 2" xfId="22840" xr:uid="{61119796-17CE-4EC4-8E6E-3E10182118F6}"/>
    <cellStyle name="Calculation 14 6 2 3" xfId="27231" xr:uid="{2FBD7AE2-938B-4035-841D-22E183B0A13F}"/>
    <cellStyle name="Calculation 14 6 3" xfId="15634" xr:uid="{7A245471-AA59-4E75-91E5-97892DFB5A23}"/>
    <cellStyle name="Calculation 14 6 3 2" xfId="25081" xr:uid="{5767515C-5FB8-4DFD-89FD-ED4DC507B32D}"/>
    <cellStyle name="Calculation 14 6 4" xfId="19379" xr:uid="{CFAE3232-8341-4577-B469-D39077F04F21}"/>
    <cellStyle name="Calculation 14 7" xfId="8926" xr:uid="{A7E7249F-DF47-40BE-A2EA-68B3EB20FA48}"/>
    <cellStyle name="Calculation 14 7 2" xfId="12544" xr:uid="{5F3C11B7-2797-4B80-A476-B83ACF735D13}"/>
    <cellStyle name="Calculation 14 7 2 2" xfId="21991" xr:uid="{50895BEC-A39D-4C25-8658-1089ABF22658}"/>
    <cellStyle name="Calculation 14 7 2 3" xfId="26405" xr:uid="{A8C85D05-6A5B-4084-B666-4CE8EF84CD44}"/>
    <cellStyle name="Calculation 14 7 3" xfId="14649" xr:uid="{3B3CFA3D-2283-4804-92E8-4CFD259DB0AC}"/>
    <cellStyle name="Calculation 14 7 3 2" xfId="24096" xr:uid="{4A08BD29-7A6C-4FE0-9AED-270FDD77FA38}"/>
    <cellStyle name="Calculation 14 7 4" xfId="18371" xr:uid="{6A2E1C67-C59C-44BF-B3AB-966F51AFD296}"/>
    <cellStyle name="Calculation 14 8" xfId="8763" xr:uid="{E610DB58-3597-4100-A952-A87708965ED2}"/>
    <cellStyle name="Calculation 14 8 2" xfId="12409" xr:uid="{9C7D1236-2DB5-4BE6-9D58-37586957D078}"/>
    <cellStyle name="Calculation 14 8 2 2" xfId="21856" xr:uid="{1A89527F-2DDF-4E3B-A63C-4FE6E63CA24C}"/>
    <cellStyle name="Calculation 14 8 2 3" xfId="26274" xr:uid="{C74BA905-7E18-40EC-846C-4EF37A280041}"/>
    <cellStyle name="Calculation 14 8 3" xfId="14490" xr:uid="{EDC1622B-ECC7-49AD-9F03-3E1573601530}"/>
    <cellStyle name="Calculation 14 8 3 2" xfId="23937" xr:uid="{F834830C-E59B-40F7-AC3E-B51F9C2CCE74}"/>
    <cellStyle name="Calculation 14 8 4" xfId="18208" xr:uid="{8E318060-2B14-45D7-B494-BD512DD01627}"/>
    <cellStyle name="Calculation 14 9" xfId="9705" xr:uid="{E9DCBFAD-C3A6-466E-B5BA-758FB29182D9}"/>
    <cellStyle name="Calculation 14 9 2" xfId="15406" xr:uid="{DAE89F8C-8C78-4F1B-9422-2CC90E624472}"/>
    <cellStyle name="Calculation 14 9 2 2" xfId="24853" xr:uid="{E13CBF02-281B-452A-89E4-18EB52A4DB0F}"/>
    <cellStyle name="Calculation 14 9 3" xfId="19150" xr:uid="{99A9D243-406A-466A-AE62-F2165D64C88F}"/>
    <cellStyle name="Calculation 15" xfId="2055" xr:uid="{84E4172F-8995-4D2F-8A55-24349589DA30}"/>
    <cellStyle name="Calculation 15 10" xfId="27672" xr:uid="{77D637E3-16FB-42CB-BF8E-1293CB8C637F}"/>
    <cellStyle name="Calculation 15 11" xfId="28338" xr:uid="{190FB733-9B81-4DF8-80A5-3910BEC7F21B}"/>
    <cellStyle name="Calculation 15 2" xfId="3764" xr:uid="{1A4DF4F7-CF6E-4458-B330-63CFAD0CEA12}"/>
    <cellStyle name="Calculation 15 3" xfId="6578" xr:uid="{128BB63A-4A42-46A1-AF18-902FC018B195}"/>
    <cellStyle name="Calculation 15 3 2" xfId="7246" xr:uid="{2B4B54F1-C135-4972-8257-34CFDF1EEAD1}"/>
    <cellStyle name="Calculation 15 3 2 2" xfId="10976" xr:uid="{54F9B6DB-4933-4EA0-B3E3-AC15156FF004}"/>
    <cellStyle name="Calculation 15 3 2 2 2" xfId="20422" xr:uid="{AFA45FAB-FC3D-4894-B65F-A778AC2E3DE9}"/>
    <cellStyle name="Calculation 15 3 2 3" xfId="16693" xr:uid="{515A6866-527E-4C1B-8DBC-A7494397C525}"/>
    <cellStyle name="Calculation 15 3 3" xfId="10307" xr:uid="{FA484A5D-91D2-4ED6-B7CC-B706B3732880}"/>
    <cellStyle name="Calculation 15 3 3 2" xfId="19752" xr:uid="{12F74937-E3F7-4C25-A392-597D7E5FD312}"/>
    <cellStyle name="Calculation 15 3 4" xfId="16023" xr:uid="{EE59B0E3-B37A-474F-8EB7-041C67D89C60}"/>
    <cellStyle name="Calculation 15 3 5" xfId="28768" xr:uid="{75CCF96E-8FF6-4B49-9687-75FB5D1B2781}"/>
    <cellStyle name="Calculation 15 3 6" xfId="28044" xr:uid="{231D51F4-6A1A-4C36-8146-1BE8DE145988}"/>
    <cellStyle name="Calculation 15 3 7" xfId="28157" xr:uid="{CCA65E4F-9988-44F2-91FB-2208BB871D4A}"/>
    <cellStyle name="Calculation 15 3 8" xfId="29303" xr:uid="{BEF3C989-602A-4950-9883-FF252F65E934}"/>
    <cellStyle name="Calculation 15 4" xfId="8158" xr:uid="{A970D2F1-12CE-472D-A8FA-FF995B8770FA}"/>
    <cellStyle name="Calculation 15 4 2" xfId="11887" xr:uid="{FCB6D40B-E27F-4192-8D53-165CACED2617}"/>
    <cellStyle name="Calculation 15 4 2 2" xfId="21334" xr:uid="{C2E006D9-6DC3-4CFD-A581-AD6576090BFD}"/>
    <cellStyle name="Calculation 15 4 2 3" xfId="25758" xr:uid="{51A5E5B7-DB65-4951-B941-A32AE9E6A682}"/>
    <cellStyle name="Calculation 15 4 3" xfId="13893" xr:uid="{76AF432C-152B-4E9A-B5ED-EEB72F32F979}"/>
    <cellStyle name="Calculation 15 4 3 2" xfId="23340" xr:uid="{EE1D3145-67CA-428F-83F7-E7AC12CBF709}"/>
    <cellStyle name="Calculation 15 4 4" xfId="17605" xr:uid="{51BD33E8-E03B-4A71-BD53-B2922963EF2A}"/>
    <cellStyle name="Calculation 15 5" xfId="8271" xr:uid="{3079221B-1B95-443F-A77F-53C6F84EFC22}"/>
    <cellStyle name="Calculation 15 5 2" xfId="11996" xr:uid="{046555A5-0EC8-4671-9D2F-535285BDE464}"/>
    <cellStyle name="Calculation 15 5 2 2" xfId="21443" xr:uid="{A7967C6C-C5B4-4FA3-A1D3-8137B76AB2BC}"/>
    <cellStyle name="Calculation 15 5 2 3" xfId="25863" xr:uid="{4923C662-5491-4685-B50A-50C213166793}"/>
    <cellStyle name="Calculation 15 5 3" xfId="14000" xr:uid="{692E672E-B574-4995-95B5-2334E55DBBF3}"/>
    <cellStyle name="Calculation 15 5 3 2" xfId="23447" xr:uid="{75B7A246-E301-41AC-AD88-F05254FB1F40}"/>
    <cellStyle name="Calculation 15 5 4" xfId="17716" xr:uid="{82E1AB94-CD65-4B5E-B506-C63B8DA0E4C6}"/>
    <cellStyle name="Calculation 15 6" xfId="9640" xr:uid="{AABFCA93-BE87-4D0D-B882-5B77790FBE49}"/>
    <cellStyle name="Calculation 15 6 2" xfId="13133" xr:uid="{80372DCD-32AF-46BC-9564-E3DB8B2F075F}"/>
    <cellStyle name="Calculation 15 6 2 2" xfId="22580" xr:uid="{9D8329A2-BDD5-4207-A8CD-23B9DB38FAA0}"/>
    <cellStyle name="Calculation 15 6 2 3" xfId="26972" xr:uid="{8C00EC49-FF0C-403F-864A-29F643171A04}"/>
    <cellStyle name="Calculation 15 6 3" xfId="15341" xr:uid="{0C20AFCE-0467-4B0A-9F63-DDBF5905D3E6}"/>
    <cellStyle name="Calculation 15 6 3 2" xfId="24788" xr:uid="{CD04CBFC-4FB7-45D0-8498-ED03B8E7958D}"/>
    <cellStyle name="Calculation 15 6 4" xfId="19085" xr:uid="{BBE7E024-41CE-4376-8DE7-9ECF69362D32}"/>
    <cellStyle name="Calculation 15 7" xfId="8634" xr:uid="{BD9C01B9-B769-41F4-9E91-C680E94EAC71}"/>
    <cellStyle name="Calculation 15 7 2" xfId="12295" xr:uid="{57080E82-CAC4-4930-A3B1-E3215D5B9E80}"/>
    <cellStyle name="Calculation 15 7 2 2" xfId="21742" xr:uid="{2C0D8460-C41E-44BF-B47F-9F8BDA7BC897}"/>
    <cellStyle name="Calculation 15 7 2 3" xfId="26160" xr:uid="{E05A0665-4CD3-4CDB-BB66-05321098BC97}"/>
    <cellStyle name="Calculation 15 7 3" xfId="14361" xr:uid="{16F0E79A-78C4-4E1E-A47C-0E23E110839D}"/>
    <cellStyle name="Calculation 15 7 3 2" xfId="23808" xr:uid="{5D44940E-1A3A-4E32-8B76-130C4381C0D3}"/>
    <cellStyle name="Calculation 15 7 4" xfId="18079" xr:uid="{DAC3859F-EE18-4504-89CC-ACC75DAF76D4}"/>
    <cellStyle name="Calculation 15 8" xfId="8459" xr:uid="{40E05BDE-E2DF-450A-ABDC-72659DCA997B}"/>
    <cellStyle name="Calculation 15 8 2" xfId="12147" xr:uid="{39EED7D8-FF39-41AE-8273-03E2F1ADE029}"/>
    <cellStyle name="Calculation 15 8 2 2" xfId="21594" xr:uid="{E1FF860F-C352-4D37-A9B4-01BE5C8D644B}"/>
    <cellStyle name="Calculation 15 8 2 3" xfId="26013" xr:uid="{80167650-3380-466F-A38F-8ED0FC90FE9A}"/>
    <cellStyle name="Calculation 15 8 3" xfId="14187" xr:uid="{1F236042-F658-4485-A085-98270E37BD58}"/>
    <cellStyle name="Calculation 15 8 3 2" xfId="23634" xr:uid="{6FC9AC34-1368-46FB-AAAF-9246E9CECA51}"/>
    <cellStyle name="Calculation 15 8 4" xfId="17904" xr:uid="{B36D34C8-61AC-490B-86D4-F2175B772DE8}"/>
    <cellStyle name="Calculation 15 9" xfId="9682" xr:uid="{D409C6A9-D8AC-49A8-9383-D37A04C19B44}"/>
    <cellStyle name="Calculation 15 9 2" xfId="15383" xr:uid="{C5E6F13A-405B-4B56-81B2-C969E70ABB89}"/>
    <cellStyle name="Calculation 15 9 2 2" xfId="24830" xr:uid="{35499E3B-CABE-4007-B00C-32CC3E6C8BC2}"/>
    <cellStyle name="Calculation 15 9 3" xfId="19127" xr:uid="{614FCA1C-61B3-48DC-B5A5-CCAB9D5397BB}"/>
    <cellStyle name="Calculation 16" xfId="2056" xr:uid="{6BF08D0E-B1B0-4F4E-AF5A-502E1E751E97}"/>
    <cellStyle name="Calculation 16 10" xfId="27673" xr:uid="{D74AA5E7-DCFC-4C61-BD09-C7F53D818ED9}"/>
    <cellStyle name="Calculation 16 11" xfId="28653" xr:uid="{FBED2D49-587E-4838-9C15-7243871E718D}"/>
    <cellStyle name="Calculation 16 2" xfId="3765" xr:uid="{47AFE003-0402-435E-8E29-C708B0F9902E}"/>
    <cellStyle name="Calculation 16 3" xfId="6579" xr:uid="{A4808242-147C-4A4B-9A7B-DB914D89F57A}"/>
    <cellStyle name="Calculation 16 3 2" xfId="7247" xr:uid="{BE4DA915-2661-40A1-84F4-C56D26801348}"/>
    <cellStyle name="Calculation 16 3 2 2" xfId="10977" xr:uid="{51B57015-B8C0-44D7-B94E-C871EF53AAB0}"/>
    <cellStyle name="Calculation 16 3 2 2 2" xfId="20423" xr:uid="{A5E8AB1B-3901-4858-8A73-82C6DD3C466E}"/>
    <cellStyle name="Calculation 16 3 2 3" xfId="16694" xr:uid="{03E4A184-A892-48F0-88AE-28D6DBCF6AB1}"/>
    <cellStyle name="Calculation 16 3 3" xfId="10308" xr:uid="{2B658086-9244-457E-8C0A-1504E2537032}"/>
    <cellStyle name="Calculation 16 3 3 2" xfId="19753" xr:uid="{A248C09A-C795-445F-B8C0-A92CAA4ABB50}"/>
    <cellStyle name="Calculation 16 3 4" xfId="16024" xr:uid="{F2D6C4E6-105E-4213-980A-9470EC95EC7E}"/>
    <cellStyle name="Calculation 16 3 5" xfId="28769" xr:uid="{493955D9-4AA4-4A0A-8019-5C6AF163E55F}"/>
    <cellStyle name="Calculation 16 3 6" xfId="28562" xr:uid="{2AF81679-10EE-4373-8A08-C104E53FE7E8}"/>
    <cellStyle name="Calculation 16 3 7" xfId="27713" xr:uid="{5F80BBA6-EFD0-4D5C-BE98-965B8CE452F5}"/>
    <cellStyle name="Calculation 16 3 8" xfId="29304" xr:uid="{5587971F-F993-465A-86BF-8577C44157F5}"/>
    <cellStyle name="Calculation 16 4" xfId="8157" xr:uid="{932F9208-6C30-42F0-964D-2011DFEDA74D}"/>
    <cellStyle name="Calculation 16 4 2" xfId="11886" xr:uid="{909B8E0A-E6BF-4423-A033-90694ED1BE6D}"/>
    <cellStyle name="Calculation 16 4 2 2" xfId="21333" xr:uid="{D77C503F-6A36-4B1A-81FF-499454602E66}"/>
    <cellStyle name="Calculation 16 4 2 3" xfId="25757" xr:uid="{E02EBA22-56A4-4EA5-8B7D-1149A79B41F4}"/>
    <cellStyle name="Calculation 16 4 3" xfId="13892" xr:uid="{CAE31F27-B0EC-40F0-8D5B-7DA416109C8A}"/>
    <cellStyle name="Calculation 16 4 3 2" xfId="23339" xr:uid="{3993757B-4294-4BE8-9B2F-1A8590295579}"/>
    <cellStyle name="Calculation 16 4 4" xfId="17604" xr:uid="{B6150D02-D9A8-4856-AFE5-F1B3379A50E7}"/>
    <cellStyle name="Calculation 16 5" xfId="9842" xr:uid="{F9A94411-EF2D-4A38-B206-5E8315E33710}"/>
    <cellStyle name="Calculation 16 5 2" xfId="13319" xr:uid="{9F1AF389-C9E8-4E52-84AB-5221232B0F3A}"/>
    <cellStyle name="Calculation 16 5 2 2" xfId="22766" xr:uid="{485638F9-8C22-4C95-939F-52E1AA44D968}"/>
    <cellStyle name="Calculation 16 5 2 3" xfId="27158" xr:uid="{78AC53C7-30EF-45AA-8F17-C288488F8B89}"/>
    <cellStyle name="Calculation 16 5 3" xfId="15543" xr:uid="{009998D7-5BE7-47AB-A274-13C930C2B73A}"/>
    <cellStyle name="Calculation 16 5 3 2" xfId="24990" xr:uid="{F93A1AC7-F1AE-4F73-B301-ACD118DC19F7}"/>
    <cellStyle name="Calculation 16 5 4" xfId="19287" xr:uid="{997445BD-DCD8-4942-AA86-E87D9765F1DF}"/>
    <cellStyle name="Calculation 16 6" xfId="8327" xr:uid="{5E06685F-4CF8-408D-AE95-A3539201EF82}"/>
    <cellStyle name="Calculation 16 6 2" xfId="12041" xr:uid="{CACFFF30-1EDF-4E80-8CAA-9BBEB9573CB3}"/>
    <cellStyle name="Calculation 16 6 2 2" xfId="21488" xr:uid="{13788329-EE7F-4CEB-8A90-B1015DB7F6E6}"/>
    <cellStyle name="Calculation 16 6 2 3" xfId="25907" xr:uid="{D0304511-873A-4301-BF01-531BDB8EDD65}"/>
    <cellStyle name="Calculation 16 6 3" xfId="14055" xr:uid="{ABF5D0D0-F077-4993-8728-7E2CE76D92F0}"/>
    <cellStyle name="Calculation 16 6 3 2" xfId="23502" xr:uid="{3EBE327D-D6A4-4DD1-9F51-69C907BBBCF8}"/>
    <cellStyle name="Calculation 16 6 4" xfId="17772" xr:uid="{863E8ED2-079C-42C3-B113-8D0F6AE7D697}"/>
    <cellStyle name="Calculation 16 7" xfId="9950" xr:uid="{6FAB6EBD-0EAF-4A70-84F8-9464C4E2F85D}"/>
    <cellStyle name="Calculation 16 7 2" xfId="13407" xr:uid="{121C3A57-62C9-48E8-BFB0-8A1F7FA946D9}"/>
    <cellStyle name="Calculation 16 7 2 2" xfId="22854" xr:uid="{7474D19E-9164-42A1-BD9E-EFB379959FEA}"/>
    <cellStyle name="Calculation 16 7 2 3" xfId="27244" xr:uid="{3B0EBB6B-CE92-436D-8FEC-94F52B3C68B3}"/>
    <cellStyle name="Calculation 16 7 3" xfId="15649" xr:uid="{608F33E6-FBD4-409E-8DD6-85A2FA2A7871}"/>
    <cellStyle name="Calculation 16 7 3 2" xfId="25096" xr:uid="{A2D99C8A-7455-45B1-9B41-A550ECADF9A9}"/>
    <cellStyle name="Calculation 16 7 4" xfId="19395" xr:uid="{9002A25D-72FE-4083-94E9-E006AB312B2E}"/>
    <cellStyle name="Calculation 16 8" xfId="8378" xr:uid="{4AD788D9-A50D-4214-9A34-95169E07B730}"/>
    <cellStyle name="Calculation 16 8 2" xfId="12087" xr:uid="{628E8155-4ED8-438E-866F-AC275E03B9AD}"/>
    <cellStyle name="Calculation 16 8 2 2" xfId="21534" xr:uid="{E09DF87D-8B14-4C36-8B9B-5A58C7904715}"/>
    <cellStyle name="Calculation 16 8 2 3" xfId="25953" xr:uid="{0FA1CADC-1541-4198-8660-A189E539338E}"/>
    <cellStyle name="Calculation 16 8 3" xfId="14106" xr:uid="{4A06C9EB-1D57-481C-B343-09B947DB76E5}"/>
    <cellStyle name="Calculation 16 8 3 2" xfId="23553" xr:uid="{97A8B429-7776-49FC-9B02-C9EC2AE9EAB8}"/>
    <cellStyle name="Calculation 16 8 4" xfId="17823" xr:uid="{C633F5E4-8492-446B-9377-48882E7A3394}"/>
    <cellStyle name="Calculation 16 9" xfId="10175" xr:uid="{AA406540-CCFD-402C-B1D2-62AD80520853}"/>
    <cellStyle name="Calculation 16 9 2" xfId="15874" xr:uid="{2F0F18D7-A753-4817-9F9E-2676C7FD5B0F}"/>
    <cellStyle name="Calculation 16 9 2 2" xfId="25321" xr:uid="{23C123D3-0952-4D53-92D3-F479AAD8DAC8}"/>
    <cellStyle name="Calculation 16 9 3" xfId="19620" xr:uid="{25A158B0-7B86-4209-A2F1-DFD3F75CE8EC}"/>
    <cellStyle name="Calculation 17" xfId="2057" xr:uid="{25FB8650-BE47-43CD-A0D4-4AEAD9C7F395}"/>
    <cellStyle name="Calculation 17 10" xfId="27674" xr:uid="{C01140CC-6EA8-485E-88C8-154828930712}"/>
    <cellStyle name="Calculation 17 11" xfId="28337" xr:uid="{001A9072-BD17-4EAB-84EF-11D6AD1C89F6}"/>
    <cellStyle name="Calculation 17 2" xfId="3766" xr:uid="{2FDDC900-0AF6-47E1-A446-848FA9283180}"/>
    <cellStyle name="Calculation 17 3" xfId="6580" xr:uid="{10AF4E8B-B800-4CCB-8424-6A64E27C9737}"/>
    <cellStyle name="Calculation 17 3 2" xfId="7248" xr:uid="{7276B3F8-017A-4DBF-AC85-B3AB802A2E0D}"/>
    <cellStyle name="Calculation 17 3 2 2" xfId="10978" xr:uid="{C67EB01F-89C4-4F9C-B6A7-7315B65A23FB}"/>
    <cellStyle name="Calculation 17 3 2 2 2" xfId="20424" xr:uid="{2517A89B-6B3D-4309-92ED-258B2407493F}"/>
    <cellStyle name="Calculation 17 3 2 3" xfId="16695" xr:uid="{C3F65D22-A52A-4B0A-B62E-B81C7F5E0846}"/>
    <cellStyle name="Calculation 17 3 3" xfId="10309" xr:uid="{F56FF1F3-BD9C-4B68-A0B3-62489CC2F732}"/>
    <cellStyle name="Calculation 17 3 3 2" xfId="19754" xr:uid="{581E8660-727D-49C1-8EC2-A56B4A8CFD5B}"/>
    <cellStyle name="Calculation 17 3 4" xfId="16025" xr:uid="{A0971CF6-5BDF-4409-BA71-92E0ABAEA932}"/>
    <cellStyle name="Calculation 17 3 5" xfId="28770" xr:uid="{B0626614-0F4A-4CF9-9518-0AB9D2E524CB}"/>
    <cellStyle name="Calculation 17 3 6" xfId="28753" xr:uid="{F79EA9B1-B917-46FD-815D-5503A8D1395C}"/>
    <cellStyle name="Calculation 17 3 7" xfId="27659" xr:uid="{2871B52D-C302-4C8C-9EFF-4434169DC76B}"/>
    <cellStyle name="Calculation 17 3 8" xfId="29305" xr:uid="{30B3277F-538D-423F-AA9E-232C07359610}"/>
    <cellStyle name="Calculation 17 4" xfId="8245" xr:uid="{CC9EAE75-32B2-4933-9DAD-8C764EC795BB}"/>
    <cellStyle name="Calculation 17 4 2" xfId="11974" xr:uid="{A0445A63-DA4E-4CB8-8FD9-8CF0DD28162D}"/>
    <cellStyle name="Calculation 17 4 2 2" xfId="21421" xr:uid="{68F5992A-6847-4C13-BF1D-948AEC722196}"/>
    <cellStyle name="Calculation 17 4 2 3" xfId="25845" xr:uid="{FD0F484F-03D5-4DCC-93B7-A5D951F1B45F}"/>
    <cellStyle name="Calculation 17 4 3" xfId="13980" xr:uid="{05A8D9CB-4131-4ED1-A471-CF5CE64C2118}"/>
    <cellStyle name="Calculation 17 4 3 2" xfId="23427" xr:uid="{BAF71197-C625-4BD6-9ED6-F76D00A7CBD9}"/>
    <cellStyle name="Calculation 17 4 4" xfId="17692" xr:uid="{E86229BD-AB05-443D-8B73-D572CB11A669}"/>
    <cellStyle name="Calculation 17 5" xfId="9395" xr:uid="{A717A21F-FEA0-465C-B2FF-76A8831CC295}"/>
    <cellStyle name="Calculation 17 5 2" xfId="12935" xr:uid="{36AF512B-C645-43FC-9A40-371E62E3A058}"/>
    <cellStyle name="Calculation 17 5 2 2" xfId="22382" xr:uid="{8B592D4C-0661-4B8E-BD9C-A5D51DC1E811}"/>
    <cellStyle name="Calculation 17 5 2 3" xfId="26776" xr:uid="{7DFA8D8B-EDE7-4FAC-9FBC-8454D499EA16}"/>
    <cellStyle name="Calculation 17 5 3" xfId="15098" xr:uid="{1D37564C-AF39-405B-B8CB-805A1C0512EB}"/>
    <cellStyle name="Calculation 17 5 3 2" xfId="24545" xr:uid="{02B52051-875D-4AB7-9E65-46D68A6CEAF4}"/>
    <cellStyle name="Calculation 17 5 4" xfId="18840" xr:uid="{D8BEB7CC-1375-4629-83D8-09908B0A42D2}"/>
    <cellStyle name="Calculation 17 6" xfId="8476" xr:uid="{6A41C6F8-F26F-4A84-8630-90F0C544E89A}"/>
    <cellStyle name="Calculation 17 6 2" xfId="12153" xr:uid="{21CFC2CC-CDFE-471C-9E85-CE7694CB51E8}"/>
    <cellStyle name="Calculation 17 6 2 2" xfId="21600" xr:uid="{78682380-DB11-426B-BDA9-8BE24208C575}"/>
    <cellStyle name="Calculation 17 6 2 3" xfId="26019" xr:uid="{7A5346AF-CEB7-4378-8C9C-3B5517D41068}"/>
    <cellStyle name="Calculation 17 6 3" xfId="14204" xr:uid="{9B1ACAC6-97A5-4026-93FD-D0597EA2BD4A}"/>
    <cellStyle name="Calculation 17 6 3 2" xfId="23651" xr:uid="{72551ACD-5FA7-4005-80CE-E5CB85349A02}"/>
    <cellStyle name="Calculation 17 6 4" xfId="17921" xr:uid="{8E24C19C-DA7E-4B4C-85FE-96D1637944DB}"/>
    <cellStyle name="Calculation 17 7" xfId="8635" xr:uid="{42316FF2-70FF-4103-96E2-29A1E8F6129B}"/>
    <cellStyle name="Calculation 17 7 2" xfId="12296" xr:uid="{F00B6504-B063-4B5D-9B24-EF37FB330530}"/>
    <cellStyle name="Calculation 17 7 2 2" xfId="21743" xr:uid="{83D4E6AA-1B17-4D64-833B-EA957B4AAF95}"/>
    <cellStyle name="Calculation 17 7 2 3" xfId="26161" xr:uid="{8BDD8F9C-9732-4A88-8B09-1BFA89E8704C}"/>
    <cellStyle name="Calculation 17 7 3" xfId="14362" xr:uid="{3EE34033-346C-4C71-A0C7-296813D2C52E}"/>
    <cellStyle name="Calculation 17 7 3 2" xfId="23809" xr:uid="{C5DA3E08-AF48-43A4-8E69-D141C9E22B47}"/>
    <cellStyle name="Calculation 17 7 4" xfId="18080" xr:uid="{6591398F-6608-4D32-92BB-8A40CC9EA607}"/>
    <cellStyle name="Calculation 17 8" xfId="8973" xr:uid="{E63EF935-EAFD-4811-8785-AF1FB29B24BC}"/>
    <cellStyle name="Calculation 17 8 2" xfId="12579" xr:uid="{D757661E-CFB2-4E8E-BCD8-63BF88EDE650}"/>
    <cellStyle name="Calculation 17 8 2 2" xfId="22026" xr:uid="{B4679B33-B7D1-4F04-9450-12E74ABC0899}"/>
    <cellStyle name="Calculation 17 8 2 3" xfId="26440" xr:uid="{25D6C985-405C-4DFE-8FA8-5735061330D4}"/>
    <cellStyle name="Calculation 17 8 3" xfId="14696" xr:uid="{8E327D65-DBEF-4CF9-B7D0-67201D100887}"/>
    <cellStyle name="Calculation 17 8 3 2" xfId="24143" xr:uid="{752D4AED-DEC9-4741-A777-86CEF77F5614}"/>
    <cellStyle name="Calculation 17 8 4" xfId="18418" xr:uid="{C8ECBB53-C61A-418F-891F-A9D3DFCA1043}"/>
    <cellStyle name="Calculation 17 9" xfId="8929" xr:uid="{269E80FE-1E53-4775-9EDA-179C31213AFE}"/>
    <cellStyle name="Calculation 17 9 2" xfId="14652" xr:uid="{F285590B-A046-4F82-8AD2-F502CFC78849}"/>
    <cellStyle name="Calculation 17 9 2 2" xfId="24099" xr:uid="{48611B2F-165B-4181-A7E2-B36A4E21FD9B}"/>
    <cellStyle name="Calculation 17 9 3" xfId="18374" xr:uid="{7FC641EE-AF19-495F-A54F-39056AF84BC5}"/>
    <cellStyle name="Calculation 18" xfId="2058" xr:uid="{CF918DD8-D014-4EB7-9E74-043E574E857F}"/>
    <cellStyle name="Calculation 18 10" xfId="27675" xr:uid="{1F570E97-0847-4C10-8E93-4830767FBE10}"/>
    <cellStyle name="Calculation 18 11" xfId="28652" xr:uid="{F29304F8-62B6-4FBE-A209-72DFFAFC7855}"/>
    <cellStyle name="Calculation 18 2" xfId="3767" xr:uid="{A2D7DF3F-06D5-481F-9891-3581E1932B92}"/>
    <cellStyle name="Calculation 18 3" xfId="6581" xr:uid="{39BB2783-5677-455B-9FF8-4EF5392988AD}"/>
    <cellStyle name="Calculation 18 3 2" xfId="7249" xr:uid="{B4735C66-0EFB-440C-BEC5-69099DA3DCA6}"/>
    <cellStyle name="Calculation 18 3 2 2" xfId="10979" xr:uid="{0E9FA96F-1B22-408E-80F7-5DD103A3B6EA}"/>
    <cellStyle name="Calculation 18 3 2 2 2" xfId="20425" xr:uid="{3B0FA64C-6466-44D0-A8DC-9490584A5A66}"/>
    <cellStyle name="Calculation 18 3 2 3" xfId="16696" xr:uid="{74B653D0-6E5B-455F-9975-217C7A5A29A8}"/>
    <cellStyle name="Calculation 18 3 3" xfId="10310" xr:uid="{42AB050D-37DE-46AD-840A-14B79AF662F6}"/>
    <cellStyle name="Calculation 18 3 3 2" xfId="19755" xr:uid="{E0FCC6A0-BF3A-4EDB-BA1C-188C12507698}"/>
    <cellStyle name="Calculation 18 3 4" xfId="16026" xr:uid="{DC17ED3C-1D5C-42E3-8A39-CA6F88AB2E27}"/>
    <cellStyle name="Calculation 18 3 5" xfId="28771" xr:uid="{9C1C03B0-1E19-4988-BF50-A40C3719A5B1}"/>
    <cellStyle name="Calculation 18 3 6" xfId="28526" xr:uid="{483E2BFA-4FFE-42E4-858E-6C84D858B629}"/>
    <cellStyle name="Calculation 18 3 7" xfId="28421" xr:uid="{40C0523A-FEBA-47ED-8AFE-ACFDF17E6572}"/>
    <cellStyle name="Calculation 18 3 8" xfId="29306" xr:uid="{200B1F5F-1A8F-4759-BEDA-684D5BC66C5F}"/>
    <cellStyle name="Calculation 18 4" xfId="8156" xr:uid="{ADD6BC87-CCBA-42DD-8262-553367B2FEFA}"/>
    <cellStyle name="Calculation 18 4 2" xfId="11885" xr:uid="{F50A9A96-C78E-43CE-89AE-703DF4C8BB00}"/>
    <cellStyle name="Calculation 18 4 2 2" xfId="21332" xr:uid="{7E583530-BCCB-4D71-8A62-D02444CB1F60}"/>
    <cellStyle name="Calculation 18 4 2 3" xfId="25756" xr:uid="{1D108EE8-252E-480D-9C8D-8A37707D08E5}"/>
    <cellStyle name="Calculation 18 4 3" xfId="13891" xr:uid="{A3D3E918-6C29-4EAB-BFE7-F04BFD5EB33A}"/>
    <cellStyle name="Calculation 18 4 3 2" xfId="23338" xr:uid="{F0773A91-0B76-4F1B-9252-38E86ABB5939}"/>
    <cellStyle name="Calculation 18 4 4" xfId="17603" xr:uid="{BA0168C3-2FE8-4BF2-941B-4FE1510F17E8}"/>
    <cellStyle name="Calculation 18 5" xfId="9394" xr:uid="{81B42EBF-7A32-46AF-9E05-EBEEF66CD262}"/>
    <cellStyle name="Calculation 18 5 2" xfId="12934" xr:uid="{1A1C07C3-949E-41F1-B38D-A33485745CBC}"/>
    <cellStyle name="Calculation 18 5 2 2" xfId="22381" xr:uid="{FB6E579D-B215-4494-A7A0-FCE1BFA18BA9}"/>
    <cellStyle name="Calculation 18 5 2 3" xfId="26775" xr:uid="{8EF17B94-D0C6-44D7-8D2C-3D73B31FFC1A}"/>
    <cellStyle name="Calculation 18 5 3" xfId="15097" xr:uid="{448B1818-7715-4D8D-958A-F0F88F84F793}"/>
    <cellStyle name="Calculation 18 5 3 2" xfId="24544" xr:uid="{025FF22C-C522-46D0-B7D3-98D8F9C68A5B}"/>
    <cellStyle name="Calculation 18 5 4" xfId="18839" xr:uid="{0764F5FF-5F66-46FA-B532-7AC5CE7C9201}"/>
    <cellStyle name="Calculation 18 6" xfId="8834" xr:uid="{F2EDC380-F205-4C1D-BC49-B76AE6D43E7E}"/>
    <cellStyle name="Calculation 18 6 2" xfId="12469" xr:uid="{8888FE64-A6AC-41EF-B74D-CBAB5E065F63}"/>
    <cellStyle name="Calculation 18 6 2 2" xfId="21916" xr:uid="{6BCD15CE-2A53-4FB8-B6CB-96B69D4D5412}"/>
    <cellStyle name="Calculation 18 6 2 3" xfId="26332" xr:uid="{EAF5CFAE-7794-4672-990D-17DF3832745E}"/>
    <cellStyle name="Calculation 18 6 3" xfId="14559" xr:uid="{767710E5-1BA3-4526-8773-3DB7C900F8E5}"/>
    <cellStyle name="Calculation 18 6 3 2" xfId="24006" xr:uid="{DF300D09-ADAF-4279-BF8C-80BA92D02C89}"/>
    <cellStyle name="Calculation 18 6 4" xfId="18279" xr:uid="{AE824FAA-89A2-421D-A219-E2B51D865415}"/>
    <cellStyle name="Calculation 18 7" xfId="9507" xr:uid="{19DACBA4-FB81-4FBF-AEBA-F293C43BEBF9}"/>
    <cellStyle name="Calculation 18 7 2" xfId="13024" xr:uid="{BEECC54C-76C2-4F17-87D6-9A7635F2A555}"/>
    <cellStyle name="Calculation 18 7 2 2" xfId="22471" xr:uid="{8C679D3A-310E-4815-B05B-CA5381F65D92}"/>
    <cellStyle name="Calculation 18 7 2 3" xfId="26864" xr:uid="{A7B7FBC2-125F-4B73-BAE4-FA05E1E6A3F0}"/>
    <cellStyle name="Calculation 18 7 3" xfId="15209" xr:uid="{810E8F31-17E4-41B1-932F-CD5AD39DAA29}"/>
    <cellStyle name="Calculation 18 7 3 2" xfId="24656" xr:uid="{1509706C-DA74-4AA6-892D-E72C2B8EBD60}"/>
    <cellStyle name="Calculation 18 7 4" xfId="18952" xr:uid="{829D2A14-E2AC-43EF-B176-A5AA5361959D}"/>
    <cellStyle name="Calculation 18 8" xfId="9125" xr:uid="{4987385A-902D-47F7-91FA-6731AD85CED3}"/>
    <cellStyle name="Calculation 18 8 2" xfId="12706" xr:uid="{24359767-B3E5-4DED-A967-29B5978EE5D9}"/>
    <cellStyle name="Calculation 18 8 2 2" xfId="22153" xr:uid="{A7F11D30-FB9C-43F3-B1D2-8D69F5828737}"/>
    <cellStyle name="Calculation 18 8 2 3" xfId="26566" xr:uid="{8DFD02D9-520E-4BAD-BC2A-19244DF47C62}"/>
    <cellStyle name="Calculation 18 8 3" xfId="14847" xr:uid="{984EB683-D9AC-46E7-BC12-D7341663DC31}"/>
    <cellStyle name="Calculation 18 8 3 2" xfId="24294" xr:uid="{965EF2AA-B899-4064-81F8-8FB265A2C216}"/>
    <cellStyle name="Calculation 18 8 4" xfId="18570" xr:uid="{9225192A-B7C1-4671-B6D1-3DA289DD6C83}"/>
    <cellStyle name="Calculation 18 9" xfId="9183" xr:uid="{B6096F0A-D549-474C-839E-78779D870DA1}"/>
    <cellStyle name="Calculation 18 9 2" xfId="14887" xr:uid="{6DB362CD-80AE-44EE-874F-2A0DFE50139F}"/>
    <cellStyle name="Calculation 18 9 2 2" xfId="24334" xr:uid="{6DF00C64-EA74-485C-ADA7-4A3BF56F24DB}"/>
    <cellStyle name="Calculation 18 9 3" xfId="18628" xr:uid="{7ACB6C1D-E20F-4D4C-A860-66B09B94B3B3}"/>
    <cellStyle name="Calculation 19" xfId="3768" xr:uid="{AC38CFED-B9AC-4C52-BCF3-5F36EA93E080}"/>
    <cellStyle name="Calculation 2" xfId="842" xr:uid="{BC1037AD-3F19-40DB-90A3-E994AC0D9136}"/>
    <cellStyle name="Calculation 2 10" xfId="2060" xr:uid="{5C1C6C13-E8DD-4416-8D6E-4C00164D087F}"/>
    <cellStyle name="Calculation 2 10 10" xfId="28651" xr:uid="{C8F3AABF-B025-40FB-BE39-E8BE5F8F81F6}"/>
    <cellStyle name="Calculation 2 10 2" xfId="6583" xr:uid="{AAC05FF3-5521-4ED4-95C0-5A95914A0DDF}"/>
    <cellStyle name="Calculation 2 10 2 2" xfId="7251" xr:uid="{D9E7351F-8F5D-4694-AC41-434061EBFC83}"/>
    <cellStyle name="Calculation 2 10 2 2 2" xfId="10981" xr:uid="{7CE65C2E-B3D2-40DA-A190-EC2A67355C1A}"/>
    <cellStyle name="Calculation 2 10 2 2 2 2" xfId="20427" xr:uid="{DD4B96D1-F190-440A-99CA-BC18115E50CC}"/>
    <cellStyle name="Calculation 2 10 2 2 3" xfId="16698" xr:uid="{636F7B43-5743-482C-BC99-2252E3258738}"/>
    <cellStyle name="Calculation 2 10 2 3" xfId="10312" xr:uid="{F63E3C29-5D40-4813-A669-E1B95325A9D5}"/>
    <cellStyle name="Calculation 2 10 2 3 2" xfId="19757" xr:uid="{07DE6E11-40B7-4AC0-899C-8B0B679378EE}"/>
    <cellStyle name="Calculation 2 10 2 4" xfId="16028" xr:uid="{426AAB54-7B39-432D-9E01-695FA37ECB44}"/>
    <cellStyle name="Calculation 2 10 2 5" xfId="28773" xr:uid="{2821FD77-26FB-49F7-8D5C-2FF9CD9EDA25}"/>
    <cellStyle name="Calculation 2 10 2 6" xfId="28435" xr:uid="{0512267F-D6FF-4A1B-91E5-AAE21A6E90CD}"/>
    <cellStyle name="Calculation 2 10 2 7" xfId="28104" xr:uid="{B64C432D-C609-4E9E-A96C-CEE8EE57152F}"/>
    <cellStyle name="Calculation 2 10 2 8" xfId="29308" xr:uid="{8F1C3196-7DBA-4617-9A54-2FC08B7FB1AD}"/>
    <cellStyle name="Calculation 2 10 3" xfId="8155" xr:uid="{20F4C051-901E-4EA9-A9FB-AB460FDC9D60}"/>
    <cellStyle name="Calculation 2 10 3 2" xfId="11884" xr:uid="{CDF15F4A-3194-417C-A63E-023210560428}"/>
    <cellStyle name="Calculation 2 10 3 2 2" xfId="21331" xr:uid="{9B165675-BEA4-4203-B430-08D8477F214D}"/>
    <cellStyle name="Calculation 2 10 3 2 3" xfId="25755" xr:uid="{84BDFAD8-3E29-4EB6-8CF0-1CD63F0016E2}"/>
    <cellStyle name="Calculation 2 10 3 3" xfId="13890" xr:uid="{5F844E24-5B5A-49F2-A98E-2C753D95F19D}"/>
    <cellStyle name="Calculation 2 10 3 3 2" xfId="23337" xr:uid="{E7B38546-634F-454A-9E96-7FF7C8F42AD3}"/>
    <cellStyle name="Calculation 2 10 3 4" xfId="17602" xr:uid="{56D7E6ED-FC25-4A83-8D1B-BD411E2E7BB6}"/>
    <cellStyle name="Calculation 2 10 4" xfId="9393" xr:uid="{88F67388-E7F4-4C8C-B4AF-49E3A4A0E747}"/>
    <cellStyle name="Calculation 2 10 4 2" xfId="12933" xr:uid="{BE0C68F8-7DB9-4C54-9082-EEBB774F8BF8}"/>
    <cellStyle name="Calculation 2 10 4 2 2" xfId="22380" xr:uid="{4CF96D11-FA03-49A5-84D3-90D0726DE08E}"/>
    <cellStyle name="Calculation 2 10 4 2 3" xfId="26774" xr:uid="{C0D6BBC2-9220-48E3-B383-EC98B5246AD1}"/>
    <cellStyle name="Calculation 2 10 4 3" xfId="15096" xr:uid="{849C4B74-B87F-428F-9CF4-0CA9D24395DB}"/>
    <cellStyle name="Calculation 2 10 4 3 2" xfId="24543" xr:uid="{AC23D054-E390-4F6D-80FC-087226E3AA3D}"/>
    <cellStyle name="Calculation 2 10 4 4" xfId="18838" xr:uid="{02EE88E5-C322-41B9-B2B2-1A6A9CE5A0AE}"/>
    <cellStyle name="Calculation 2 10 5" xfId="9578" xr:uid="{AF553E66-6A67-4325-A66B-1365E4D44907}"/>
    <cellStyle name="Calculation 2 10 5 2" xfId="13085" xr:uid="{09FF0BE4-5588-4489-8C51-F48819AE1E8B}"/>
    <cellStyle name="Calculation 2 10 5 2 2" xfId="22532" xr:uid="{E86B6F56-C25C-460F-A336-1DC287ED0B0A}"/>
    <cellStyle name="Calculation 2 10 5 2 3" xfId="26924" xr:uid="{77674E7D-3578-409D-8BAA-5837EB517607}"/>
    <cellStyle name="Calculation 2 10 5 3" xfId="15279" xr:uid="{A2ED91D9-DFE2-4762-85C2-66A4DB221CDB}"/>
    <cellStyle name="Calculation 2 10 5 3 2" xfId="24726" xr:uid="{DEFACBDB-F7B4-4E37-B8A8-13A90822734D}"/>
    <cellStyle name="Calculation 2 10 5 4" xfId="19023" xr:uid="{B677B6A1-A7E7-4631-B2C3-47A2339D585B}"/>
    <cellStyle name="Calculation 2 10 6" xfId="9273" xr:uid="{4B604520-D056-4E86-B883-1C8C3BB58071}"/>
    <cellStyle name="Calculation 2 10 6 2" xfId="12827" xr:uid="{EFA2F647-CA2E-4D15-8556-88E66E5FAC24}"/>
    <cellStyle name="Calculation 2 10 6 2 2" xfId="22274" xr:uid="{F217E31A-3036-4FC3-BA1F-08E73B4784FE}"/>
    <cellStyle name="Calculation 2 10 6 2 3" xfId="26669" xr:uid="{7A9A52E5-38F6-4CDB-8D98-8F94A6E54178}"/>
    <cellStyle name="Calculation 2 10 6 3" xfId="14977" xr:uid="{C6D167D9-7445-4B2B-B98E-817B155DBD9C}"/>
    <cellStyle name="Calculation 2 10 6 3 2" xfId="24424" xr:uid="{97737485-043D-4936-9D89-A0798F32D9C2}"/>
    <cellStyle name="Calculation 2 10 6 4" xfId="18718" xr:uid="{436EC6B9-A99E-4886-8B4D-37CE46DF3673}"/>
    <cellStyle name="Calculation 2 10 7" xfId="10117" xr:uid="{7F9CF846-9EA2-43A1-8746-2C6269516201}"/>
    <cellStyle name="Calculation 2 10 7 2" xfId="13545" xr:uid="{840E8EBE-9D83-46AC-909F-3CB3591FECB2}"/>
    <cellStyle name="Calculation 2 10 7 2 2" xfId="22992" xr:uid="{65F7EFE7-4F01-4A85-9B19-D4591AB99CE8}"/>
    <cellStyle name="Calculation 2 10 7 2 3" xfId="27382" xr:uid="{2A72C9DF-E13E-4C0C-84C3-49762207C920}"/>
    <cellStyle name="Calculation 2 10 7 3" xfId="15816" xr:uid="{5044EDE4-995C-4BEB-B040-F3A2EFAAF25D}"/>
    <cellStyle name="Calculation 2 10 7 3 2" xfId="25263" xr:uid="{A808648D-D587-4A4F-8B53-1A02B61F0153}"/>
    <cellStyle name="Calculation 2 10 7 4" xfId="19562" xr:uid="{B8B85224-32CE-46ED-963C-7C7126BBFD38}"/>
    <cellStyle name="Calculation 2 10 8" xfId="9188" xr:uid="{77FFF399-DFF5-4F48-9855-0B2D28FB15FA}"/>
    <cellStyle name="Calculation 2 10 8 2" xfId="14892" xr:uid="{A982D083-9460-4B25-8407-5A00B3B3680E}"/>
    <cellStyle name="Calculation 2 10 8 2 2" xfId="24339" xr:uid="{E8B194C2-C007-4FD7-A632-97011B07E280}"/>
    <cellStyle name="Calculation 2 10 8 3" xfId="18633" xr:uid="{ABB62849-C1EA-4DE4-AE88-87CE643CE907}"/>
    <cellStyle name="Calculation 2 10 9" xfId="27677" xr:uid="{1109FA65-E0A1-4197-908C-2BC92D15EA32}"/>
    <cellStyle name="Calculation 2 11" xfId="2061" xr:uid="{EB85E62D-7F20-430E-96A9-6C7A91E3A29B}"/>
    <cellStyle name="Calculation 2 11 10" xfId="28335" xr:uid="{F3A18519-4481-4B50-9B35-39392C4F2706}"/>
    <cellStyle name="Calculation 2 11 2" xfId="6584" xr:uid="{2DD0D396-647A-4105-BEDA-8084E79D4A8B}"/>
    <cellStyle name="Calculation 2 11 2 2" xfId="7252" xr:uid="{0E653B91-D09E-415B-9631-9F8B3BD4AA21}"/>
    <cellStyle name="Calculation 2 11 2 2 2" xfId="10982" xr:uid="{620DBA32-E8E8-40DA-9224-291892B6665A}"/>
    <cellStyle name="Calculation 2 11 2 2 2 2" xfId="20428" xr:uid="{CD63F9EA-2C0E-444A-B216-4CC16F6E58EF}"/>
    <cellStyle name="Calculation 2 11 2 2 3" xfId="16699" xr:uid="{611F941D-395F-4E4A-942F-2B6EFD0C532D}"/>
    <cellStyle name="Calculation 2 11 2 3" xfId="10313" xr:uid="{30E608A2-D7F5-4608-92DD-F2F11305444F}"/>
    <cellStyle name="Calculation 2 11 2 3 2" xfId="19758" xr:uid="{BDC6D895-C30D-40CF-B577-0F39C57ED071}"/>
    <cellStyle name="Calculation 2 11 2 4" xfId="16029" xr:uid="{01C44DB8-53F4-401D-A05B-A609AF89ABA9}"/>
    <cellStyle name="Calculation 2 11 2 5" xfId="28774" xr:uid="{437EBFD0-8FA9-40AF-B9E1-AB660910CB10}"/>
    <cellStyle name="Calculation 2 11 2 6" xfId="27579" xr:uid="{D468506D-5AD8-4E2D-A59D-7D8B0B2A8E6A}"/>
    <cellStyle name="Calculation 2 11 2 7" xfId="28321" xr:uid="{669399D9-110C-4193-B967-A5C25FB59FE2}"/>
    <cellStyle name="Calculation 2 11 2 8" xfId="29309" xr:uid="{BBC44C1F-0682-4FD5-90CD-D067767003F6}"/>
    <cellStyle name="Calculation 2 11 3" xfId="8243" xr:uid="{9D8E093C-C514-41CE-9E17-706A1DEDF227}"/>
    <cellStyle name="Calculation 2 11 3 2" xfId="11972" xr:uid="{913637DC-892E-444F-B0A2-E0271A3749CE}"/>
    <cellStyle name="Calculation 2 11 3 2 2" xfId="21419" xr:uid="{B897F97A-B834-401E-9F77-75E6B888A52E}"/>
    <cellStyle name="Calculation 2 11 3 2 3" xfId="25843" xr:uid="{8AAEFBDE-3760-4800-B774-875F9F161BC3}"/>
    <cellStyle name="Calculation 2 11 3 3" xfId="13978" xr:uid="{89241069-B8D7-4000-B324-D1B1B9E7EA75}"/>
    <cellStyle name="Calculation 2 11 3 3 2" xfId="23425" xr:uid="{EBAE483A-3D08-4FEE-99E0-1523AEF5756E}"/>
    <cellStyle name="Calculation 2 11 3 4" xfId="17690" xr:uid="{7BEA2792-07AB-4672-B00D-40CA165EBEF7}"/>
    <cellStyle name="Calculation 2 11 4" xfId="9840" xr:uid="{ABF199E4-308D-4163-96A3-F49BDE9B04EE}"/>
    <cellStyle name="Calculation 2 11 4 2" xfId="13317" xr:uid="{0C14AA6A-38E8-455F-9905-1B644F818906}"/>
    <cellStyle name="Calculation 2 11 4 2 2" xfId="22764" xr:uid="{48A3823C-F3B6-49DD-B633-BCC19974F599}"/>
    <cellStyle name="Calculation 2 11 4 2 3" xfId="27156" xr:uid="{F328CAA6-2146-49F4-B7E2-32174EC8336D}"/>
    <cellStyle name="Calculation 2 11 4 3" xfId="15541" xr:uid="{4FBE6A0B-CA0B-4DF9-A97E-383B984E9EF2}"/>
    <cellStyle name="Calculation 2 11 4 3 2" xfId="24988" xr:uid="{B1946395-DF95-47EE-B5F4-85CF1B988A5B}"/>
    <cellStyle name="Calculation 2 11 4 4" xfId="19285" xr:uid="{2FFA55E7-DAF8-40C7-AF06-7C310532B90D}"/>
    <cellStyle name="Calculation 2 11 5" xfId="9641" xr:uid="{B4FB956C-E40C-4732-9809-4BEB254B6300}"/>
    <cellStyle name="Calculation 2 11 5 2" xfId="13134" xr:uid="{263796CD-87DE-4CE8-8B26-7039F8589F23}"/>
    <cellStyle name="Calculation 2 11 5 2 2" xfId="22581" xr:uid="{9BF69E93-8A4A-4423-81A8-B859D9D20116}"/>
    <cellStyle name="Calculation 2 11 5 2 3" xfId="26973" xr:uid="{6495661E-BE6D-41AB-861C-8848005DE986}"/>
    <cellStyle name="Calculation 2 11 5 3" xfId="15342" xr:uid="{3F82DB5F-E4BE-4CA7-84FB-DD5CF7D6855A}"/>
    <cellStyle name="Calculation 2 11 5 3 2" xfId="24789" xr:uid="{13F3EDAE-F428-4CB3-973C-2DE8A10819E2}"/>
    <cellStyle name="Calculation 2 11 5 4" xfId="19086" xr:uid="{E0E521D4-C954-4CA1-9195-2A19DDE38781}"/>
    <cellStyle name="Calculation 2 11 6" xfId="8633" xr:uid="{EF69F2C2-1C1B-423D-91F9-6477286D3C49}"/>
    <cellStyle name="Calculation 2 11 6 2" xfId="12294" xr:uid="{4E6409F5-AC82-458F-BADF-47B391487E5D}"/>
    <cellStyle name="Calculation 2 11 6 2 2" xfId="21741" xr:uid="{7D97BC22-7AF2-455C-9826-D323A18ACF9A}"/>
    <cellStyle name="Calculation 2 11 6 2 3" xfId="26159" xr:uid="{544AF68A-827C-4034-ACA6-D33495B17D73}"/>
    <cellStyle name="Calculation 2 11 6 3" xfId="14360" xr:uid="{A7B810BE-8A67-484F-839B-DECB1ED5BAE0}"/>
    <cellStyle name="Calculation 2 11 6 3 2" xfId="23807" xr:uid="{B5098F72-316B-4156-A7FE-62BAED719831}"/>
    <cellStyle name="Calculation 2 11 6 4" xfId="18078" xr:uid="{566A661F-5B44-46BD-ADF4-F198E2C5EDBC}"/>
    <cellStyle name="Calculation 2 11 7" xfId="9623" xr:uid="{87062E85-6226-4A29-8DBC-C69E349189C4}"/>
    <cellStyle name="Calculation 2 11 7 2" xfId="13119" xr:uid="{3152C3DF-FE3E-480D-B284-2465AAF9A868}"/>
    <cellStyle name="Calculation 2 11 7 2 2" xfId="22566" xr:uid="{5C28149C-3E87-445D-9381-AF01C1A4EAA3}"/>
    <cellStyle name="Calculation 2 11 7 2 3" xfId="26958" xr:uid="{599FE456-D3D7-4F35-BC45-0CB5247F3A8C}"/>
    <cellStyle name="Calculation 2 11 7 3" xfId="15324" xr:uid="{DF04FA5B-871A-4D39-B85E-683F9FC943C1}"/>
    <cellStyle name="Calculation 2 11 7 3 2" xfId="24771" xr:uid="{7EF95028-C5E1-444F-9410-5A3CE839B470}"/>
    <cellStyle name="Calculation 2 11 7 4" xfId="19068" xr:uid="{F82F9B87-737D-4461-B32B-273DA4128F60}"/>
    <cellStyle name="Calculation 2 11 8" xfId="8838" xr:uid="{6D4EF2F3-9C45-40EF-8D35-4A6E9C154578}"/>
    <cellStyle name="Calculation 2 11 8 2" xfId="14563" xr:uid="{44C400D4-2C7A-48E7-BB16-22F156160495}"/>
    <cellStyle name="Calculation 2 11 8 2 2" xfId="24010" xr:uid="{067E19FC-57D9-45F9-8799-98266F246925}"/>
    <cellStyle name="Calculation 2 11 8 3" xfId="18283" xr:uid="{94C4DDAD-C714-49B2-8163-AE26C3106DB5}"/>
    <cellStyle name="Calculation 2 11 9" xfId="27678" xr:uid="{F018877F-1BFA-4476-815E-34A2B7517600}"/>
    <cellStyle name="Calculation 2 12" xfId="3769" xr:uid="{BDE0359A-635C-4D08-B77B-3FDE5B0C0B0A}"/>
    <cellStyle name="Calculation 2 12 10" xfId="28154" xr:uid="{14C9CF3D-82A1-477C-831C-5A6137C2D39A}"/>
    <cellStyle name="Calculation 2 12 2" xfId="6779" xr:uid="{6DCDDC38-6324-4C54-B08D-CE6EE160C6B9}"/>
    <cellStyle name="Calculation 2 12 2 2" xfId="7447" xr:uid="{A74ABB18-7688-4E3B-9923-FE837BF5A160}"/>
    <cellStyle name="Calculation 2 12 2 2 2" xfId="11177" xr:uid="{AEE874D9-C052-43C8-B97C-BF5E7EF8C204}"/>
    <cellStyle name="Calculation 2 12 2 2 2 2" xfId="20623" xr:uid="{57DD9F89-2827-4BD5-ADEF-C0986261310B}"/>
    <cellStyle name="Calculation 2 12 2 2 3" xfId="16894" xr:uid="{808A5226-703A-477B-BC2C-5AC53058D4F5}"/>
    <cellStyle name="Calculation 2 12 2 3" xfId="10508" xr:uid="{50EE7929-8F67-4A57-8E0B-13AA10D2E2F0}"/>
    <cellStyle name="Calculation 2 12 2 3 2" xfId="19953" xr:uid="{7DC6BEA4-7371-4B9B-B7B5-C65C653EE0C8}"/>
    <cellStyle name="Calculation 2 12 2 4" xfId="16224" xr:uid="{9A225B1A-E854-42ED-B974-E655647B1322}"/>
    <cellStyle name="Calculation 2 12 2 5" xfId="28955" xr:uid="{DE1860EA-F4B2-4447-85BB-397BA310DA25}"/>
    <cellStyle name="Calculation 2 12 2 6" xfId="28476" xr:uid="{7C4451B7-DC2F-473E-AA8D-E6639E81AAE8}"/>
    <cellStyle name="Calculation 2 12 2 7" xfId="28324" xr:uid="{24FE2A7D-EF07-46E3-A3E4-E117B083D14D}"/>
    <cellStyle name="Calculation 2 12 2 8" xfId="29488" xr:uid="{B948269A-B0BF-4563-878F-DA2CC41424B1}"/>
    <cellStyle name="Calculation 2 12 3" xfId="7880" xr:uid="{23F9E2AF-9E4E-4485-ACF7-A64415A03891}"/>
    <cellStyle name="Calculation 2 12 3 2" xfId="11609" xr:uid="{62E6FA3F-3665-44CD-B49A-9540E035E98E}"/>
    <cellStyle name="Calculation 2 12 3 2 2" xfId="21056" xr:uid="{8D6E44E7-301D-4F7A-A520-C4D0AE580241}"/>
    <cellStyle name="Calculation 2 12 3 2 3" xfId="25480" xr:uid="{569ED484-EB61-4716-B878-8B607126EC9F}"/>
    <cellStyle name="Calculation 2 12 3 3" xfId="13615" xr:uid="{5BC26FB6-DEE9-4D3B-97F8-4F397C672E4E}"/>
    <cellStyle name="Calculation 2 12 3 3 2" xfId="23062" xr:uid="{33A583D9-7DDA-4A4A-B5E6-9E568DC555D7}"/>
    <cellStyle name="Calculation 2 12 3 4" xfId="17327" xr:uid="{A93A8B44-60E4-4AB1-A8B3-BEDC2E6B1223}"/>
    <cellStyle name="Calculation 2 12 4" xfId="9152" xr:uid="{DFEB94A7-C882-4DEB-9443-BFB4EA5AEF9C}"/>
    <cellStyle name="Calculation 2 12 4 2" xfId="12727" xr:uid="{508FAFF2-EBDF-47E5-B7B0-98E949A6CEED}"/>
    <cellStyle name="Calculation 2 12 4 2 2" xfId="22174" xr:uid="{A6C2B542-63E7-402C-B811-54DD7A55D8D1}"/>
    <cellStyle name="Calculation 2 12 4 2 3" xfId="26583" xr:uid="{F91A9D38-C3AB-4931-933C-CFA63C4ABF4E}"/>
    <cellStyle name="Calculation 2 12 4 3" xfId="14870" xr:uid="{5F98DE65-A349-403F-BC84-8FD014833FBB}"/>
    <cellStyle name="Calculation 2 12 4 3 2" xfId="24317" xr:uid="{9AE8CACD-D146-4798-9CEE-2C08AF5B317B}"/>
    <cellStyle name="Calculation 2 12 4 4" xfId="18597" xr:uid="{C50CAFC1-4C5A-4C8A-969A-1062E7356895}"/>
    <cellStyle name="Calculation 2 12 5" xfId="8398" xr:uid="{655EDF60-A25A-4D13-A4A6-7D51E91C5B50}"/>
    <cellStyle name="Calculation 2 12 5 2" xfId="12097" xr:uid="{33CC6C8F-7F38-4A4D-B52A-9DFE7D26FFA6}"/>
    <cellStyle name="Calculation 2 12 5 2 2" xfId="21544" xr:uid="{2FA6FF12-BF5E-4D87-9E82-E3AB07DC4C2F}"/>
    <cellStyle name="Calculation 2 12 5 2 3" xfId="25963" xr:uid="{5D852EB5-E9AA-4AB1-BC68-FA269A9A760D}"/>
    <cellStyle name="Calculation 2 12 5 3" xfId="14126" xr:uid="{44FEA413-EA75-4AD3-8B28-CF87706D1282}"/>
    <cellStyle name="Calculation 2 12 5 3 2" xfId="23573" xr:uid="{93C5B1B9-4FB0-4766-8B4C-148813B4BA16}"/>
    <cellStyle name="Calculation 2 12 5 4" xfId="17843" xr:uid="{74B73A1C-B278-4BFD-A8A8-D500F11C93F5}"/>
    <cellStyle name="Calculation 2 12 6" xfId="9953" xr:uid="{29854CBB-6179-4408-9ACE-E7F75F4508CB}"/>
    <cellStyle name="Calculation 2 12 6 2" xfId="13410" xr:uid="{7CFC878A-ECF9-4059-943A-6FEDEDA0970C}"/>
    <cellStyle name="Calculation 2 12 6 2 2" xfId="22857" xr:uid="{72347F34-0C40-444E-BD29-4C5C87FBD728}"/>
    <cellStyle name="Calculation 2 12 6 2 3" xfId="27247" xr:uid="{C5F8C6CE-B9E4-4F11-9341-82B7A68D22D2}"/>
    <cellStyle name="Calculation 2 12 6 3" xfId="15652" xr:uid="{6F7383AD-14E7-4FB9-B30E-0F8096CF657F}"/>
    <cellStyle name="Calculation 2 12 6 3 2" xfId="25099" xr:uid="{35171583-AE12-411C-9EEB-8ED8C659EA84}"/>
    <cellStyle name="Calculation 2 12 6 4" xfId="19398" xr:uid="{050FF987-AF3D-46BA-9CA6-3D6E4D998985}"/>
    <cellStyle name="Calculation 2 12 7" xfId="8678" xr:uid="{D71A1124-7015-43AE-B7DC-2D2037D1A880}"/>
    <cellStyle name="Calculation 2 12 7 2" xfId="12331" xr:uid="{7AB0D2F7-3B38-4E77-852B-B9F5E0A939C5}"/>
    <cellStyle name="Calculation 2 12 7 2 2" xfId="21778" xr:uid="{112DD48B-9078-41F0-A7AA-6EA9FB865783}"/>
    <cellStyle name="Calculation 2 12 7 2 3" xfId="26196" xr:uid="{14AE47C7-CF34-47C8-B63A-45760AFAF9FC}"/>
    <cellStyle name="Calculation 2 12 7 3" xfId="14405" xr:uid="{6D28EBE7-3CA2-4D50-8E95-1053DB26F9C7}"/>
    <cellStyle name="Calculation 2 12 7 3 2" xfId="23852" xr:uid="{4EAB454B-57FE-466A-BF13-2188918BECAB}"/>
    <cellStyle name="Calculation 2 12 7 4" xfId="18123" xr:uid="{A5BB354D-BC5A-47D7-B23A-DB5A5A8578F7}"/>
    <cellStyle name="Calculation 2 12 8" xfId="9117" xr:uid="{3457D783-F9BD-4F27-A975-1E339C8C0B83}"/>
    <cellStyle name="Calculation 2 12 8 2" xfId="14839" xr:uid="{4281E15B-7342-42DB-ADAD-186751B53424}"/>
    <cellStyle name="Calculation 2 12 8 2 2" xfId="24286" xr:uid="{EB76B30F-534B-4F74-BFEE-A7A1F39DC44C}"/>
    <cellStyle name="Calculation 2 12 8 3" xfId="18562" xr:uid="{0AAE8DD4-4AE2-444C-AA59-E4109E5375E9}"/>
    <cellStyle name="Calculation 2 12 9" xfId="28139" xr:uid="{F6AB67C9-530A-4673-A35D-F4EA95AF2EE4}"/>
    <cellStyle name="Calculation 2 13" xfId="5167" xr:uid="{53C69EAB-6ECE-413A-A2F3-F99F6B8E4CBF}"/>
    <cellStyle name="Calculation 2 14" xfId="5712" xr:uid="{CC098D7F-F080-4D2A-8340-C5E8A5123541}"/>
    <cellStyle name="Calculation 2 14 10" xfId="28026" xr:uid="{56804BEE-E824-4A17-9898-5849D2D5ECBA}"/>
    <cellStyle name="Calculation 2 14 2" xfId="7094" xr:uid="{BD718DE6-5E23-4756-9B24-4F0EBCEAAE3B}"/>
    <cellStyle name="Calculation 2 14 2 2" xfId="7762" xr:uid="{10C88DB4-78BF-4013-AFA8-0E45983183D3}"/>
    <cellStyle name="Calculation 2 14 2 2 2" xfId="11492" xr:uid="{77C283FA-4F53-4477-83BF-43391FACA839}"/>
    <cellStyle name="Calculation 2 14 2 2 2 2" xfId="20939" xr:uid="{35B5EC7A-DD5F-4EFE-8A9E-5A80981CAEE7}"/>
    <cellStyle name="Calculation 2 14 2 2 3" xfId="17210" xr:uid="{2FBD5CD3-F3C9-4CA2-8A35-9B4A670F1C19}"/>
    <cellStyle name="Calculation 2 14 2 3" xfId="10823" xr:uid="{A2AE385B-E44A-49AC-BDBF-77FADEAAC47A}"/>
    <cellStyle name="Calculation 2 14 2 3 2" xfId="20269" xr:uid="{77C587EE-1F17-44B9-BBCB-FE936D26B420}"/>
    <cellStyle name="Calculation 2 14 2 4" xfId="16540" xr:uid="{282015C1-E6E0-4F41-99EB-8CC289DD7EF5}"/>
    <cellStyle name="Calculation 2 14 2 5" xfId="29093" xr:uid="{B96E7D8C-B8E8-4111-939E-B28159F2A0B9}"/>
    <cellStyle name="Calculation 2 14 2 6" xfId="29256" xr:uid="{7266A14C-53C5-4236-A330-41F682363465}"/>
    <cellStyle name="Calculation 2 14 2 7" xfId="28007" xr:uid="{7E3B828F-99BB-4598-9B6C-FCA717CEC7EE}"/>
    <cellStyle name="Calculation 2 14 2 8" xfId="29601" xr:uid="{5C6C3346-C6A2-4A6A-B30C-F85A447BC102}"/>
    <cellStyle name="Calculation 2 14 3" xfId="8035" xr:uid="{9B575CAA-C329-4F0E-8535-D39C5510E3A7}"/>
    <cellStyle name="Calculation 2 14 3 2" xfId="11764" xr:uid="{A11AFCED-1AD1-4058-B114-3A3BEA18C91B}"/>
    <cellStyle name="Calculation 2 14 3 2 2" xfId="21211" xr:uid="{5D18055D-C4EA-403F-BE31-69C3DFC85F9D}"/>
    <cellStyle name="Calculation 2 14 3 2 3" xfId="25635" xr:uid="{F3F4BFC3-0877-4176-B126-59A5DCFEDE2C}"/>
    <cellStyle name="Calculation 2 14 3 3" xfId="13770" xr:uid="{57E622A1-C237-427F-8094-056B30594786}"/>
    <cellStyle name="Calculation 2 14 3 3 2" xfId="23217" xr:uid="{6CB14F63-86BE-4922-88B9-434422B395C2}"/>
    <cellStyle name="Calculation 2 14 3 4" xfId="17482" xr:uid="{2C4F3ED7-E8D3-4709-B81D-20942B937429}"/>
    <cellStyle name="Calculation 2 14 4" xfId="8888" xr:uid="{0D6708D0-978E-4645-8F58-375EC589EC72}"/>
    <cellStyle name="Calculation 2 14 4 2" xfId="12516" xr:uid="{20DF456F-8D0E-4DF0-B50F-73A8B0C0EBC8}"/>
    <cellStyle name="Calculation 2 14 4 2 2" xfId="21963" xr:uid="{54E049DB-D01C-40BA-AA03-B4409AC61DDF}"/>
    <cellStyle name="Calculation 2 14 4 2 3" xfId="26379" xr:uid="{A21416E6-A408-4D8A-BEDA-9CE73E89BA7B}"/>
    <cellStyle name="Calculation 2 14 4 3" xfId="14613" xr:uid="{6FFBB2DB-24A7-4F7C-87D2-F5CD7C1A2955}"/>
    <cellStyle name="Calculation 2 14 4 3 2" xfId="24060" xr:uid="{1C1AFBB7-E2CB-418D-B189-34D3C0D0AB39}"/>
    <cellStyle name="Calculation 2 14 4 4" xfId="18333" xr:uid="{1359DC22-97EF-4C91-B0B5-4A1C054377DF}"/>
    <cellStyle name="Calculation 2 14 5" xfId="8761" xr:uid="{FEB69D9D-DAEE-4F08-9DC4-E793C2983DB3}"/>
    <cellStyle name="Calculation 2 14 5 2" xfId="12407" xr:uid="{8BAE2366-DFA4-42FC-9F1A-5A71224ABD4A}"/>
    <cellStyle name="Calculation 2 14 5 2 2" xfId="21854" xr:uid="{ACF9D1EB-0091-4AB3-82F8-8D2F89CC12D0}"/>
    <cellStyle name="Calculation 2 14 5 2 3" xfId="26272" xr:uid="{0AB420C0-2D76-4F1B-B78D-146F2BBF8675}"/>
    <cellStyle name="Calculation 2 14 5 3" xfId="14488" xr:uid="{58979298-3392-4ED9-BD27-FFBC01B49785}"/>
    <cellStyle name="Calculation 2 14 5 3 2" xfId="23935" xr:uid="{8BD9135F-E443-42CA-A18B-23D749A9B40C}"/>
    <cellStyle name="Calculation 2 14 5 4" xfId="18206" xr:uid="{179D5A5E-11A6-4247-9439-D75DF0ABAA0C}"/>
    <cellStyle name="Calculation 2 14 6" xfId="8969" xr:uid="{62A9D1B8-6242-4BB4-96F2-D5336FD3F0C9}"/>
    <cellStyle name="Calculation 2 14 6 2" xfId="12577" xr:uid="{852B04A8-0644-4E59-947B-C78072B500D2}"/>
    <cellStyle name="Calculation 2 14 6 2 2" xfId="22024" xr:uid="{1CBD7443-1336-4719-87DA-F58839BABFFC}"/>
    <cellStyle name="Calculation 2 14 6 2 3" xfId="26438" xr:uid="{3CE13E6F-13B3-49AC-9D60-C5E312A36048}"/>
    <cellStyle name="Calculation 2 14 6 3" xfId="14692" xr:uid="{EA984722-8455-47B2-A0E4-145D4A9DD5A2}"/>
    <cellStyle name="Calculation 2 14 6 3 2" xfId="24139" xr:uid="{46D36644-3008-4FBE-BC85-0F296B12DBAD}"/>
    <cellStyle name="Calculation 2 14 6 4" xfId="18414" xr:uid="{D2473A27-812F-4FD4-9A7E-41F6D21B0A15}"/>
    <cellStyle name="Calculation 2 14 7" xfId="9118" xr:uid="{251552A3-A077-4108-BD73-6417BB37DC8F}"/>
    <cellStyle name="Calculation 2 14 7 2" xfId="12700" xr:uid="{7B0EAF89-A01D-42DB-94FB-A9997B89B9B5}"/>
    <cellStyle name="Calculation 2 14 7 2 2" xfId="22147" xr:uid="{445A2F22-F7CA-4547-AD3E-4E882EACBA72}"/>
    <cellStyle name="Calculation 2 14 7 2 3" xfId="26560" xr:uid="{27730709-15B1-451E-B33C-97A6BC2ABD7C}"/>
    <cellStyle name="Calculation 2 14 7 3" xfId="14840" xr:uid="{3C62D94B-2351-43BF-A579-36921846A62F}"/>
    <cellStyle name="Calculation 2 14 7 3 2" xfId="24287" xr:uid="{1DF655FF-0C5B-4EF4-A8EC-EB4C2D57C5F9}"/>
    <cellStyle name="Calculation 2 14 7 4" xfId="18563" xr:uid="{5345A82D-9A81-4BAF-AAE7-1AABF3137A47}"/>
    <cellStyle name="Calculation 2 14 8" xfId="10061" xr:uid="{84BD0051-DF7C-43FF-8DA8-F72B27018E06}"/>
    <cellStyle name="Calculation 2 14 8 2" xfId="15760" xr:uid="{E62FE6B8-4FCD-4EF7-A2F4-69D23BECF789}"/>
    <cellStyle name="Calculation 2 14 8 2 2" xfId="25207" xr:uid="{2CE4C54E-23EA-47D5-BE53-38F442B2ABBA}"/>
    <cellStyle name="Calculation 2 14 8 3" xfId="19506" xr:uid="{74DC5256-389E-4C26-8451-D87BBCD02F19}"/>
    <cellStyle name="Calculation 2 14 9" xfId="28550" xr:uid="{38C9446A-C58C-4035-8739-975CF827129B}"/>
    <cellStyle name="Calculation 2 15" xfId="6582" xr:uid="{0760FDED-C22F-4D31-A858-F915157D23DB}"/>
    <cellStyle name="Calculation 2 15 2" xfId="7250" xr:uid="{D70DEF19-FBA5-4ECD-AF05-1478F6D338A1}"/>
    <cellStyle name="Calculation 2 15 2 2" xfId="10980" xr:uid="{A646291E-FDC8-4E8C-BD1F-96E9370CBA53}"/>
    <cellStyle name="Calculation 2 15 2 2 2" xfId="20426" xr:uid="{85A44670-9FDA-4E20-9024-1DB77D2D46D5}"/>
    <cellStyle name="Calculation 2 15 2 3" xfId="16697" xr:uid="{8EF3CDD4-841B-4782-8AD2-E733F3A5E2FF}"/>
    <cellStyle name="Calculation 2 15 3" xfId="10311" xr:uid="{73198176-2F75-40B2-8024-DB5700D6982A}"/>
    <cellStyle name="Calculation 2 15 3 2" xfId="19756" xr:uid="{82130831-F141-4F65-A7BC-79D03F907ECE}"/>
    <cellStyle name="Calculation 2 15 4" xfId="16027" xr:uid="{43319AA4-9B1F-4605-8671-45283F4469B5}"/>
    <cellStyle name="Calculation 2 15 5" xfId="28772" xr:uid="{D56DE905-F4D0-4C36-8220-A66DF883E61A}"/>
    <cellStyle name="Calculation 2 15 6" xfId="27721" xr:uid="{E5BA092A-5794-4CFD-B234-3AB26BA4F49F}"/>
    <cellStyle name="Calculation 2 15 7" xfId="28971" xr:uid="{80C251FF-7CFC-4A26-B036-0E25F8EFA1EA}"/>
    <cellStyle name="Calculation 2 15 8" xfId="29307" xr:uid="{1C5F6B3B-D3C0-4C18-B9B6-497E0EAF3E48}"/>
    <cellStyle name="Calculation 2 16" xfId="8244" xr:uid="{ECF9977C-783D-4458-947A-5D0B2FAFF288}"/>
    <cellStyle name="Calculation 2 16 2" xfId="11973" xr:uid="{7C035397-9F57-450E-8105-125DC21661E7}"/>
    <cellStyle name="Calculation 2 16 2 2" xfId="21420" xr:uid="{99D747E7-7348-44A7-89C9-EF879C6AEEA0}"/>
    <cellStyle name="Calculation 2 16 2 3" xfId="25844" xr:uid="{76CB3D0C-2C20-4FD4-87E9-FA08D6D6C674}"/>
    <cellStyle name="Calculation 2 16 3" xfId="13979" xr:uid="{1476E856-9F7C-44B1-9534-E6DB60076983}"/>
    <cellStyle name="Calculation 2 16 3 2" xfId="23426" xr:uid="{F5B400BE-3A74-4A2C-9198-D9FBA7B9C6EE}"/>
    <cellStyle name="Calculation 2 16 4" xfId="17691" xr:uid="{428AE74A-18BC-443B-97F9-C329B0A32DE1}"/>
    <cellStyle name="Calculation 2 17" xfId="9841" xr:uid="{63E8DE82-F3BC-4E7B-8364-F61A594DF3FF}"/>
    <cellStyle name="Calculation 2 17 2" xfId="13318" xr:uid="{A14C3850-A2FC-4A4A-813B-D02AD96E942D}"/>
    <cellStyle name="Calculation 2 17 2 2" xfId="22765" xr:uid="{7173A992-48EA-41AC-8FE1-8970F2AC382D}"/>
    <cellStyle name="Calculation 2 17 2 3" xfId="27157" xr:uid="{B314BB41-0682-445A-AC3A-9ECA8C4C3D02}"/>
    <cellStyle name="Calculation 2 17 3" xfId="15542" xr:uid="{D39FA270-8D88-415B-A30B-603FC0440B5B}"/>
    <cellStyle name="Calculation 2 17 3 2" xfId="24989" xr:uid="{6FFD22D9-F210-40E6-B5B8-50F6C484D782}"/>
    <cellStyle name="Calculation 2 17 4" xfId="19286" xr:uid="{DECE10AF-FA93-48DC-84B2-3AFB629C6138}"/>
    <cellStyle name="Calculation 2 18" xfId="9020" xr:uid="{9E452AEA-12E2-40CF-B621-970E0F4F1D83}"/>
    <cellStyle name="Calculation 2 18 2" xfId="12619" xr:uid="{40D71BE8-C252-4F2E-9963-6DE3BD738007}"/>
    <cellStyle name="Calculation 2 18 2 2" xfId="22066" xr:uid="{5733FD56-EE16-4A5D-9F5E-140A6BF7DF6B}"/>
    <cellStyle name="Calculation 2 18 2 3" xfId="26480" xr:uid="{9845E2E2-8070-4840-8982-EE22C0C13BB2}"/>
    <cellStyle name="Calculation 2 18 3" xfId="14743" xr:uid="{F0DD5A17-4FBD-4BF4-AA56-596BDE1917CE}"/>
    <cellStyle name="Calculation 2 18 3 2" xfId="24190" xr:uid="{31892119-0109-4C25-BDA9-EA2875C0E904}"/>
    <cellStyle name="Calculation 2 18 4" xfId="18465" xr:uid="{131EF6B4-5169-4B9A-9A7F-A6BC7F500545}"/>
    <cellStyle name="Calculation 2 19" xfId="9411" xr:uid="{754AEC5F-019E-41A1-93D1-A77523476695}"/>
    <cellStyle name="Calculation 2 19 2" xfId="12945" xr:uid="{FB7BF070-785C-4C3D-B361-04C94C3C54A5}"/>
    <cellStyle name="Calculation 2 19 2 2" xfId="22392" xr:uid="{A11CEF80-34DF-4E09-A8A1-45CE5020B933}"/>
    <cellStyle name="Calculation 2 19 2 3" xfId="26786" xr:uid="{E98FE98D-F3B7-4DEC-84F5-C6C27AD2A13E}"/>
    <cellStyle name="Calculation 2 19 3" xfId="15114" xr:uid="{40211BD4-5C6F-49A5-A627-CCE4D49C5CCA}"/>
    <cellStyle name="Calculation 2 19 3 2" xfId="24561" xr:uid="{EBDAD3F8-11D6-40D9-9B80-28DB49AD1210}"/>
    <cellStyle name="Calculation 2 19 4" xfId="18856" xr:uid="{88DA105F-7B07-4E86-8300-0999F2491C7E}"/>
    <cellStyle name="Calculation 2 2" xfId="2062" xr:uid="{0DB83A40-4970-4033-B255-342CCD8B011B}"/>
    <cellStyle name="Calculation 2 2 10" xfId="8423" xr:uid="{EA770D35-A8AE-4B0E-A152-8C4F76CB7409}"/>
    <cellStyle name="Calculation 2 2 10 2" xfId="14151" xr:uid="{F4F1477D-B09C-4193-B4F7-8DCC8019E723}"/>
    <cellStyle name="Calculation 2 2 10 2 2" xfId="23598" xr:uid="{AAEA7195-5337-4BD2-9C99-7881C54A04ED}"/>
    <cellStyle name="Calculation 2 2 10 3" xfId="17868" xr:uid="{FF1B26BE-EAF1-45A0-BDEC-422477DBA5F7}"/>
    <cellStyle name="Calculation 2 2 11" xfId="27679" xr:uid="{B372D73E-9D4D-4E30-86A7-1372C156A580}"/>
    <cellStyle name="Calculation 2 2 12" xfId="28650" xr:uid="{12B37211-685F-4230-880B-9A7C187B011F}"/>
    <cellStyle name="Calculation 2 2 2" xfId="3770" xr:uid="{6E4AB73B-5AC4-4F68-A1D7-340F0E574560}"/>
    <cellStyle name="Calculation 2 2 2 10" xfId="28153" xr:uid="{59695943-FD10-469B-834C-4A2ADEC47EB9}"/>
    <cellStyle name="Calculation 2 2 2 2" xfId="6780" xr:uid="{86FC00C2-C3A3-4951-923B-E9C143B84C5F}"/>
    <cellStyle name="Calculation 2 2 2 2 2" xfId="7448" xr:uid="{D50D81EA-2D14-4FCE-8CAE-D138C621B379}"/>
    <cellStyle name="Calculation 2 2 2 2 2 2" xfId="11178" xr:uid="{E91CA3B3-76E2-4E12-B471-2FA527A8B713}"/>
    <cellStyle name="Calculation 2 2 2 2 2 2 2" xfId="20624" xr:uid="{7E798669-C555-4E53-AE39-CC258B68D6DA}"/>
    <cellStyle name="Calculation 2 2 2 2 2 3" xfId="16895" xr:uid="{1E1ABA58-DAF3-4DB1-9564-B90365C9BC94}"/>
    <cellStyle name="Calculation 2 2 2 2 3" xfId="10509" xr:uid="{6F8B7C1D-FBA9-49A5-A210-4933ABFE1112}"/>
    <cellStyle name="Calculation 2 2 2 2 3 2" xfId="19954" xr:uid="{D341B350-351C-4708-850C-E28C9607AC6C}"/>
    <cellStyle name="Calculation 2 2 2 2 4" xfId="16225" xr:uid="{2979A135-231D-40E2-80F8-BDB98FAF9C2C}"/>
    <cellStyle name="Calculation 2 2 2 2 5" xfId="28956" xr:uid="{015E4E42-8F73-4F6A-827E-E56334239151}"/>
    <cellStyle name="Calculation 2 2 2 2 6" xfId="28053" xr:uid="{5CC1F2DB-77BC-4223-A4BF-B0B2C45DA62D}"/>
    <cellStyle name="Calculation 2 2 2 2 7" xfId="28356" xr:uid="{1A069658-A1B0-4FEE-9DBE-2BBC794E7A74}"/>
    <cellStyle name="Calculation 2 2 2 2 8" xfId="29489" xr:uid="{583BA763-1818-42E2-81EF-8B7B71AF31EE}"/>
    <cellStyle name="Calculation 2 2 2 3" xfId="8190" xr:uid="{F4CF1C36-91FD-4529-A266-83D42B3DC45C}"/>
    <cellStyle name="Calculation 2 2 2 3 2" xfId="11919" xr:uid="{259EB4A0-5989-43BB-B0C9-62A90410DFDA}"/>
    <cellStyle name="Calculation 2 2 2 3 2 2" xfId="21366" xr:uid="{1CCCA278-67C2-4897-B50C-37C9B5D932BF}"/>
    <cellStyle name="Calculation 2 2 2 3 2 3" xfId="25790" xr:uid="{196FE5AD-10CB-4B12-9AB9-5F953F69363A}"/>
    <cellStyle name="Calculation 2 2 2 3 3" xfId="13925" xr:uid="{F441FD1B-C400-4D37-A29F-F5AD99642B79}"/>
    <cellStyle name="Calculation 2 2 2 3 3 2" xfId="23372" xr:uid="{7B44879A-EBC8-4721-8F63-898B8D96FBA1}"/>
    <cellStyle name="Calculation 2 2 2 3 4" xfId="17637" xr:uid="{04618184-4E67-4E8C-8A6A-2027AE24C7B7}"/>
    <cellStyle name="Calculation 2 2 2 4" xfId="9151" xr:uid="{027CD4A4-E0A6-4BBF-8F32-E807458D8F29}"/>
    <cellStyle name="Calculation 2 2 2 4 2" xfId="12726" xr:uid="{DC1777C1-4B23-41FA-BF6C-77AD9AABF65B}"/>
    <cellStyle name="Calculation 2 2 2 4 2 2" xfId="22173" xr:uid="{FAD41488-47E9-4667-B66E-A649CFEE8064}"/>
    <cellStyle name="Calculation 2 2 2 4 2 3" xfId="26582" xr:uid="{69721160-5C3F-4058-B684-3B1F8985177C}"/>
    <cellStyle name="Calculation 2 2 2 4 3" xfId="14869" xr:uid="{774883D2-F491-4069-AFF3-61EF104B03F6}"/>
    <cellStyle name="Calculation 2 2 2 4 3 2" xfId="24316" xr:uid="{4234D0D7-6F34-4AE9-AF85-44B1618AC232}"/>
    <cellStyle name="Calculation 2 2 2 4 4" xfId="18596" xr:uid="{0771ED75-68F1-4FC1-87C9-255FCAC03090}"/>
    <cellStyle name="Calculation 2 2 2 5" xfId="8613" xr:uid="{B78E3AC5-22D4-4BAB-86D4-0CB3C3323001}"/>
    <cellStyle name="Calculation 2 2 2 5 2" xfId="12274" xr:uid="{80546DB3-558A-4B29-AD68-3E711DDB268C}"/>
    <cellStyle name="Calculation 2 2 2 5 2 2" xfId="21721" xr:uid="{7DEE42F9-E56C-4A98-B41C-01AD761F4F5F}"/>
    <cellStyle name="Calculation 2 2 2 5 2 3" xfId="26140" xr:uid="{046FEA9E-289B-4783-AC9F-CA915A23E1AF}"/>
    <cellStyle name="Calculation 2 2 2 5 3" xfId="14341" xr:uid="{1D6A0733-1400-4B2D-9271-D8C54DA32A37}"/>
    <cellStyle name="Calculation 2 2 2 5 3 2" xfId="23788" xr:uid="{5D1FC975-5E4E-4DDE-9CC6-A331CB018ABC}"/>
    <cellStyle name="Calculation 2 2 2 5 4" xfId="18058" xr:uid="{6ECC07AB-83CD-473F-8143-61EFC089589E}"/>
    <cellStyle name="Calculation 2 2 2 6" xfId="9508" xr:uid="{235E06AF-EEC2-4669-82D4-8A57BC6E0C6E}"/>
    <cellStyle name="Calculation 2 2 2 6 2" xfId="13025" xr:uid="{D27794BC-B2C6-45CC-A826-B12122C0BE3C}"/>
    <cellStyle name="Calculation 2 2 2 6 2 2" xfId="22472" xr:uid="{4B5F6438-12D3-4509-A27D-76668123364F}"/>
    <cellStyle name="Calculation 2 2 2 6 2 3" xfId="26865" xr:uid="{8AE35F23-3379-40F1-982A-03BF484594EB}"/>
    <cellStyle name="Calculation 2 2 2 6 3" xfId="15210" xr:uid="{23464AD9-52F4-47DD-A53F-49771DBACBA5}"/>
    <cellStyle name="Calculation 2 2 2 6 3 2" xfId="24657" xr:uid="{26B2446C-35E8-4898-84BF-1B659D30D1F5}"/>
    <cellStyle name="Calculation 2 2 2 6 4" xfId="18953" xr:uid="{315034D2-2B31-4E8D-A81C-7A37202E790D}"/>
    <cellStyle name="Calculation 2 2 2 7" xfId="8651" xr:uid="{4D58BCC6-D54E-48FA-9D73-0420065E9573}"/>
    <cellStyle name="Calculation 2 2 2 7 2" xfId="12311" xr:uid="{B8AFB578-2A0F-42A9-B216-F0858AA1DDFC}"/>
    <cellStyle name="Calculation 2 2 2 7 2 2" xfId="21758" xr:uid="{C4491C7A-0F87-4A81-8D7B-42393E527FE8}"/>
    <cellStyle name="Calculation 2 2 2 7 2 3" xfId="26176" xr:uid="{BE556CEA-84D5-48A0-90C5-67F276A738E3}"/>
    <cellStyle name="Calculation 2 2 2 7 3" xfId="14378" xr:uid="{AF1639F1-A2B7-4E9B-B170-8197458498D0}"/>
    <cellStyle name="Calculation 2 2 2 7 3 2" xfId="23825" xr:uid="{9402BD44-E442-4FD1-A86F-F4AB9EE87AD5}"/>
    <cellStyle name="Calculation 2 2 2 7 4" xfId="18096" xr:uid="{CADEBEBD-D047-4416-B525-7FD4113EC272}"/>
    <cellStyle name="Calculation 2 2 2 8" xfId="9825" xr:uid="{4AFD0B8C-1DB8-4EB2-A04C-FC18A7C8427D}"/>
    <cellStyle name="Calculation 2 2 2 8 2" xfId="15526" xr:uid="{71BFE681-8C59-44C8-BE6D-4369E16BBD67}"/>
    <cellStyle name="Calculation 2 2 2 8 2 2" xfId="24973" xr:uid="{9829935A-F731-4801-8758-2F0002697346}"/>
    <cellStyle name="Calculation 2 2 2 8 3" xfId="19270" xr:uid="{C925AB59-01EE-4DCC-9466-3A9972F56CA5}"/>
    <cellStyle name="Calculation 2 2 2 9" xfId="28140" xr:uid="{5F6B9F13-7390-4A3F-9C1A-FFB5AC308D89}"/>
    <cellStyle name="Calculation 2 2 3" xfId="5713" xr:uid="{0A8E0418-15EB-4F71-9F0C-E5CE73A0A6AE}"/>
    <cellStyle name="Calculation 2 2 3 10" xfId="27565" xr:uid="{5B3B1CE1-9420-4CAE-9C50-E05EBC1F2B79}"/>
    <cellStyle name="Calculation 2 2 3 2" xfId="7095" xr:uid="{C8C3E819-3031-46B5-9464-84806B2DC586}"/>
    <cellStyle name="Calculation 2 2 3 2 2" xfId="7763" xr:uid="{72B364E3-1B6F-4715-8F70-B5E4E192BCF8}"/>
    <cellStyle name="Calculation 2 2 3 2 2 2" xfId="11493" xr:uid="{59FA0AA0-BFB3-4BA2-8FD6-7DC49501D6CD}"/>
    <cellStyle name="Calculation 2 2 3 2 2 2 2" xfId="20940" xr:uid="{262F07D1-BC9F-438B-977A-7331BC3BFF00}"/>
    <cellStyle name="Calculation 2 2 3 2 2 3" xfId="17211" xr:uid="{D19C112B-AF0B-48DE-8626-557B848A614A}"/>
    <cellStyle name="Calculation 2 2 3 2 3" xfId="10824" xr:uid="{A5B1D231-DC47-4204-A5C7-32FB31F4A5C1}"/>
    <cellStyle name="Calculation 2 2 3 2 3 2" xfId="20270" xr:uid="{3F1EBB85-744F-419C-8209-0AB5A2114FD2}"/>
    <cellStyle name="Calculation 2 2 3 2 4" xfId="16541" xr:uid="{B37B9257-2D2F-42D2-9C3C-D8AC81641374}"/>
    <cellStyle name="Calculation 2 2 3 2 5" xfId="29094" xr:uid="{4633DD45-438A-4C8E-8B22-6295B1728A8C}"/>
    <cellStyle name="Calculation 2 2 3 2 6" xfId="29257" xr:uid="{969EB47E-B238-413C-9FA1-F287BA3F2903}"/>
    <cellStyle name="Calculation 2 2 3 2 7" xfId="28035" xr:uid="{01559207-6927-4596-9406-02DAD2B39329}"/>
    <cellStyle name="Calculation 2 2 3 2 8" xfId="29602" xr:uid="{FAE39A44-F873-4583-A03F-D226AC1B9E0C}"/>
    <cellStyle name="Calculation 2 2 3 3" xfId="7908" xr:uid="{26EE8303-0329-4353-B450-8E37AD6C19DB}"/>
    <cellStyle name="Calculation 2 2 3 3 2" xfId="11637" xr:uid="{10F8DE3F-0E98-4E0F-8B6C-715D682A261F}"/>
    <cellStyle name="Calculation 2 2 3 3 2 2" xfId="21084" xr:uid="{779182FD-3654-4988-8FAB-DAFADCBCE5BE}"/>
    <cellStyle name="Calculation 2 2 3 3 2 3" xfId="25508" xr:uid="{A26096FA-E4EF-4989-9458-44B93065D1E6}"/>
    <cellStyle name="Calculation 2 2 3 3 3" xfId="13643" xr:uid="{B6DD7E5F-86DF-434B-949D-EB5FB2378991}"/>
    <cellStyle name="Calculation 2 2 3 3 3 2" xfId="23090" xr:uid="{38296B43-4683-4DE4-9E99-234F5159E90A}"/>
    <cellStyle name="Calculation 2 2 3 3 4" xfId="17355" xr:uid="{50C7C7A5-CB91-4BFA-A615-89651C3DE283}"/>
    <cellStyle name="Calculation 2 2 3 4" xfId="8887" xr:uid="{47023D08-F572-4CE0-A532-883AF9D8357E}"/>
    <cellStyle name="Calculation 2 2 3 4 2" xfId="12515" xr:uid="{82985A1A-B976-4EBE-990D-22423C6633CE}"/>
    <cellStyle name="Calculation 2 2 3 4 2 2" xfId="21962" xr:uid="{7296496F-10BD-4FAA-BFE1-2306BEA376AB}"/>
    <cellStyle name="Calculation 2 2 3 4 2 3" xfId="26378" xr:uid="{0E6090A1-1851-4643-837A-BBEC5FCC74B7}"/>
    <cellStyle name="Calculation 2 2 3 4 3" xfId="14612" xr:uid="{5B59E6F3-E995-499D-B925-6BC4FF90AA55}"/>
    <cellStyle name="Calculation 2 2 3 4 3 2" xfId="24059" xr:uid="{71A33D55-9CAF-4BCC-B30B-7EA3039A10D3}"/>
    <cellStyle name="Calculation 2 2 3 4 4" xfId="18332" xr:uid="{E919868E-4C5F-4A78-B93E-88FA5D284E72}"/>
    <cellStyle name="Calculation 2 2 3 5" xfId="8915" xr:uid="{26B74832-BC3F-431F-BD64-70F686901FCE}"/>
    <cellStyle name="Calculation 2 2 3 5 2" xfId="12534" xr:uid="{F6B84C71-01D2-46B1-A8F6-381126A7F4A9}"/>
    <cellStyle name="Calculation 2 2 3 5 2 2" xfId="21981" xr:uid="{EB565A29-17D9-4B37-9734-A4285BAC398C}"/>
    <cellStyle name="Calculation 2 2 3 5 2 3" xfId="26395" xr:uid="{A5C5B3CB-AB44-4FCC-A1E4-1D2C3BA7F6C3}"/>
    <cellStyle name="Calculation 2 2 3 5 3" xfId="14638" xr:uid="{E9F7E9F3-217E-424E-BC15-EACC6879CB07}"/>
    <cellStyle name="Calculation 2 2 3 5 3 2" xfId="24085" xr:uid="{D46CE179-AF59-46F6-926D-9BDD7F14D647}"/>
    <cellStyle name="Calculation 2 2 3 5 4" xfId="18360" xr:uid="{DA7A573C-7EE5-49B0-8A67-99D3D15421A0}"/>
    <cellStyle name="Calculation 2 2 3 6" xfId="9459" xr:uid="{A6F73BCF-3CA1-4E6D-8575-4E51FF81B328}"/>
    <cellStyle name="Calculation 2 2 3 6 2" xfId="12984" xr:uid="{593EBB82-9D93-4B9A-9C37-5CFB1FA1C121}"/>
    <cellStyle name="Calculation 2 2 3 6 2 2" xfId="22431" xr:uid="{87F3C8F6-2753-434E-A1CC-F3FB32942FC7}"/>
    <cellStyle name="Calculation 2 2 3 6 2 3" xfId="26825" xr:uid="{C9BDF279-6A64-45A0-9F55-7E5BA1A8D976}"/>
    <cellStyle name="Calculation 2 2 3 6 3" xfId="15162" xr:uid="{D1F7CF20-B20B-4FF4-99D6-75AA83ACB1BA}"/>
    <cellStyle name="Calculation 2 2 3 6 3 2" xfId="24609" xr:uid="{A20CB56C-BF9F-49B1-AB7B-48D13BCFB62E}"/>
    <cellStyle name="Calculation 2 2 3 6 4" xfId="18904" xr:uid="{F56172E2-8B98-41CC-8D13-95A4D84BEDBD}"/>
    <cellStyle name="Calculation 2 2 3 7" xfId="9234" xr:uid="{EF7152C2-E710-4161-8E5B-13540B4145FF}"/>
    <cellStyle name="Calculation 2 2 3 7 2" xfId="12797" xr:uid="{0CDE007F-67D4-4B2B-8775-A35620985BE7}"/>
    <cellStyle name="Calculation 2 2 3 7 2 2" xfId="22244" xr:uid="{AE40C45C-0586-4185-A4D7-F7105AB0DD92}"/>
    <cellStyle name="Calculation 2 2 3 7 2 3" xfId="26639" xr:uid="{400455C6-D728-4750-9807-8B0AF3D0C418}"/>
    <cellStyle name="Calculation 2 2 3 7 3" xfId="14938" xr:uid="{FDC3E973-826C-4A2F-8C0A-6AEA20EFFB30}"/>
    <cellStyle name="Calculation 2 2 3 7 3 2" xfId="24385" xr:uid="{78EBA0D7-8503-454D-ABFD-D1821B10B01F}"/>
    <cellStyle name="Calculation 2 2 3 7 4" xfId="18679" xr:uid="{B054CCDA-00D5-4CA1-8C2F-42C88224C294}"/>
    <cellStyle name="Calculation 2 2 3 8" xfId="9430" xr:uid="{3149925E-542B-4A21-8609-D6167316D74C}"/>
    <cellStyle name="Calculation 2 2 3 8 2" xfId="15133" xr:uid="{27CFB48E-0D35-4BF8-9ADD-5CF237E67C66}"/>
    <cellStyle name="Calculation 2 2 3 8 2 2" xfId="24580" xr:uid="{A0286C47-F878-4577-8CEB-1735B3D5F91A}"/>
    <cellStyle name="Calculation 2 2 3 8 3" xfId="18875" xr:uid="{D2D06DBE-B820-4D44-AF71-1A55EB2EB835}"/>
    <cellStyle name="Calculation 2 2 3 9" xfId="28551" xr:uid="{92F2EADB-CA63-4C79-9B8B-2B9477E0C1C8}"/>
    <cellStyle name="Calculation 2 2 4" xfId="6585" xr:uid="{EFD7E891-F829-421C-B853-5E9BD2E05B07}"/>
    <cellStyle name="Calculation 2 2 4 2" xfId="7253" xr:uid="{67553ED3-11B5-4873-9DAC-640A5D4C9AA6}"/>
    <cellStyle name="Calculation 2 2 4 2 2" xfId="10983" xr:uid="{3BA29529-B325-422C-80B6-24CE8FCE97AC}"/>
    <cellStyle name="Calculation 2 2 4 2 2 2" xfId="20429" xr:uid="{B857C8D7-107B-478F-BF28-7F0EB54CD8C3}"/>
    <cellStyle name="Calculation 2 2 4 2 3" xfId="16700" xr:uid="{AF23C2FA-439D-4305-B95D-F141E31E5A22}"/>
    <cellStyle name="Calculation 2 2 4 3" xfId="10314" xr:uid="{B3D508F4-17A1-439D-B27E-7000F9D437FA}"/>
    <cellStyle name="Calculation 2 2 4 3 2" xfId="19759" xr:uid="{69D056BE-F58D-4E31-8FC9-B486A062FC3D}"/>
    <cellStyle name="Calculation 2 2 4 4" xfId="16030" xr:uid="{97A7676D-3574-4CBB-83F6-F83C8E905DBD}"/>
    <cellStyle name="Calculation 2 2 4 5" xfId="28775" xr:uid="{9D66B685-C0A0-472F-917F-4368FE37C951}"/>
    <cellStyle name="Calculation 2 2 4 6" xfId="28196" xr:uid="{CA73AB7D-C920-4724-A116-B237925C0620}"/>
    <cellStyle name="Calculation 2 2 4 7" xfId="28158" xr:uid="{77596F82-71BE-4406-8EB8-F7CAC90BDBE8}"/>
    <cellStyle name="Calculation 2 2 4 8" xfId="29310" xr:uid="{708E27D8-A152-412E-BBC3-08219E644BF7}"/>
    <cellStyle name="Calculation 2 2 5" xfId="8154" xr:uid="{328B8905-129A-46F4-A96C-122EB3073077}"/>
    <cellStyle name="Calculation 2 2 5 2" xfId="11883" xr:uid="{79129EB0-78F7-4E39-B128-4F064545A629}"/>
    <cellStyle name="Calculation 2 2 5 2 2" xfId="21330" xr:uid="{97857B49-48EB-4A56-9FDF-FBDB3A971ED5}"/>
    <cellStyle name="Calculation 2 2 5 2 3" xfId="25754" xr:uid="{80ECEDC9-14E4-4E8F-B9FF-B48E38358064}"/>
    <cellStyle name="Calculation 2 2 5 3" xfId="13889" xr:uid="{EAC07058-B976-4968-BECD-611AD0E6F019}"/>
    <cellStyle name="Calculation 2 2 5 3 2" xfId="23336" xr:uid="{483CFC4C-9C7D-469A-8560-5BA0B2BDAC39}"/>
    <cellStyle name="Calculation 2 2 5 4" xfId="17601" xr:uid="{D853E526-68DE-4133-A6F3-DB7D5EEE701E}"/>
    <cellStyle name="Calculation 2 2 6" xfId="9392" xr:uid="{EA40F018-2F66-434A-804A-42A5F4A5399A}"/>
    <cellStyle name="Calculation 2 2 6 2" xfId="12932" xr:uid="{E859837D-B850-4387-8030-7EBF31D2697D}"/>
    <cellStyle name="Calculation 2 2 6 2 2" xfId="22379" xr:uid="{C7D7BA68-71C4-4C18-B794-0142B3E2B648}"/>
    <cellStyle name="Calculation 2 2 6 2 3" xfId="26773" xr:uid="{7971EA25-8047-4F60-A942-020672ACF8AB}"/>
    <cellStyle name="Calculation 2 2 6 3" xfId="15095" xr:uid="{10C7519B-B221-4A06-A98E-0ADFE0D8C4C6}"/>
    <cellStyle name="Calculation 2 2 6 3 2" xfId="24542" xr:uid="{524EF663-608B-4856-A7DC-0B78373FCDFA}"/>
    <cellStyle name="Calculation 2 2 6 4" xfId="18837" xr:uid="{AD70503D-D652-4D66-B89E-37BD62C54560}"/>
    <cellStyle name="Calculation 2 2 7" xfId="8328" xr:uid="{AA44A38B-F1B0-4BF2-8B53-24C6EA3C6878}"/>
    <cellStyle name="Calculation 2 2 7 2" xfId="12042" xr:uid="{5D8D65D8-C533-4778-A6BA-4AA47B54C89B}"/>
    <cellStyle name="Calculation 2 2 7 2 2" xfId="21489" xr:uid="{9FFBA7F7-AC34-4A5F-8514-93A8B5588461}"/>
    <cellStyle name="Calculation 2 2 7 2 3" xfId="25908" xr:uid="{0924EEEF-7861-4069-BD49-2D9C4650A223}"/>
    <cellStyle name="Calculation 2 2 7 3" xfId="14056" xr:uid="{0A92DEE3-0187-4BA6-AE17-0C564DD40A33}"/>
    <cellStyle name="Calculation 2 2 7 3 2" xfId="23503" xr:uid="{E46C544B-ABCE-48F6-B06F-9FEC6F075024}"/>
    <cellStyle name="Calculation 2 2 7 4" xfId="17773" xr:uid="{0A4800E8-EB33-4FF7-AEC4-B79537A5771F}"/>
    <cellStyle name="Calculation 2 2 8" xfId="8925" xr:uid="{74FF8625-5CAF-441E-8DD3-6C0122AEB186}"/>
    <cellStyle name="Calculation 2 2 8 2" xfId="12543" xr:uid="{D6426188-6DC3-4960-91A1-182E8E30D549}"/>
    <cellStyle name="Calculation 2 2 8 2 2" xfId="21990" xr:uid="{CC396314-888E-4AF0-B68D-BBCA94779DE3}"/>
    <cellStyle name="Calculation 2 2 8 2 3" xfId="26404" xr:uid="{757CE433-43FE-40E2-AC01-14AA79BA4063}"/>
    <cellStyle name="Calculation 2 2 8 3" xfId="14648" xr:uid="{9B4D3128-86CB-4F4E-951B-FBBF093B3347}"/>
    <cellStyle name="Calculation 2 2 8 3 2" xfId="24095" xr:uid="{7D2C2B1F-22C1-4025-86CB-600158990E10}"/>
    <cellStyle name="Calculation 2 2 8 4" xfId="18370" xr:uid="{1D644961-1B67-4A85-B49F-5C1C6F5709B1}"/>
    <cellStyle name="Calculation 2 2 9" xfId="8772" xr:uid="{1E67B520-CFB3-4417-A258-D6FC1554BE53}"/>
    <cellStyle name="Calculation 2 2 9 2" xfId="12417" xr:uid="{894D172A-B23F-43C5-BAC3-0538676E99C6}"/>
    <cellStyle name="Calculation 2 2 9 2 2" xfId="21864" xr:uid="{5D19BAB3-C769-4341-8DE9-C4198A172193}"/>
    <cellStyle name="Calculation 2 2 9 2 3" xfId="26282" xr:uid="{B63F90F7-C7E1-44B1-AF3D-E64E47DC8411}"/>
    <cellStyle name="Calculation 2 2 9 3" xfId="14499" xr:uid="{5149CA64-8899-4B10-9BC1-7E45D5F7B961}"/>
    <cellStyle name="Calculation 2 2 9 3 2" xfId="23946" xr:uid="{543DAE0E-F08C-47EE-BE16-6D1974C73E71}"/>
    <cellStyle name="Calculation 2 2 9 4" xfId="18217" xr:uid="{A14BD60E-EACC-4449-AE45-ACA865C1CE16}"/>
    <cellStyle name="Calculation 2 20" xfId="9817" xr:uid="{3CE261BB-98BA-4DD1-B2DF-1E310EEC57A5}"/>
    <cellStyle name="Calculation 2 20 2" xfId="13299" xr:uid="{85F5C83A-54D2-4DC1-8CBE-0729B7C62011}"/>
    <cellStyle name="Calculation 2 20 2 2" xfId="22746" xr:uid="{79899092-965E-4199-81FF-9533BDCD17FE}"/>
    <cellStyle name="Calculation 2 20 2 3" xfId="27138" xr:uid="{FD4EF8F0-CFDF-4354-9576-C407BCC0D2C5}"/>
    <cellStyle name="Calculation 2 20 3" xfId="15518" xr:uid="{40B85BB2-5AF7-41F1-82D0-6AEE21EC2687}"/>
    <cellStyle name="Calculation 2 20 3 2" xfId="24965" xr:uid="{51C02907-5AD5-4B6A-BA1E-C342601DE032}"/>
    <cellStyle name="Calculation 2 20 4" xfId="19262" xr:uid="{C7629284-E968-4918-9BE8-7C503B3CC174}"/>
    <cellStyle name="Calculation 2 21" xfId="10141" xr:uid="{02AEFD47-6657-4497-8BA1-02B9000F355D}"/>
    <cellStyle name="Calculation 2 21 2" xfId="15840" xr:uid="{EE168038-020D-4D8D-87A8-B22E20D60788}"/>
    <cellStyle name="Calculation 2 21 2 2" xfId="25287" xr:uid="{F0F71F35-26A4-44C6-9DE9-BF5DF8C13689}"/>
    <cellStyle name="Calculation 2 21 3" xfId="19586" xr:uid="{E78E2392-D4C0-4F9F-9FE4-59AA2BF026CD}"/>
    <cellStyle name="Calculation 2 22" xfId="27676" xr:uid="{D3BE3386-DD7A-4E77-9F8A-E3C1A184F044}"/>
    <cellStyle name="Calculation 2 23" xfId="28336" xr:uid="{84EC7E0A-336E-46F2-A44A-4A3BFF4E7E22}"/>
    <cellStyle name="Calculation 2 24" xfId="29801" xr:uid="{BBB45A56-21A5-4D2E-AEC8-12BF160E6175}"/>
    <cellStyle name="Calculation 2 25" xfId="2059" xr:uid="{F63357E1-635B-4BFA-B461-6662614768FD}"/>
    <cellStyle name="Calculation 2 26" xfId="30585" xr:uid="{D29E2F6A-14AB-4D3E-AA03-53A6C28AB7C8}"/>
    <cellStyle name="Calculation 2 3" xfId="2063" xr:uid="{E389218C-8D39-4A5B-9FF9-37B53B17E223}"/>
    <cellStyle name="Calculation 2 3 10" xfId="9970" xr:uid="{81A58CFC-50F7-40D1-89E8-3FC0A0BE112A}"/>
    <cellStyle name="Calculation 2 3 10 2" xfId="15669" xr:uid="{406600AA-E870-4495-A021-4B254DA8C468}"/>
    <cellStyle name="Calculation 2 3 10 2 2" xfId="25116" xr:uid="{CC40B931-8315-453D-AD8C-B50712BF49A9}"/>
    <cellStyle name="Calculation 2 3 10 3" xfId="19415" xr:uid="{7175E075-8F3C-4D33-B909-2A31AC55C081}"/>
    <cellStyle name="Calculation 2 3 11" xfId="27680" xr:uid="{050DA1F6-03AF-4DDB-A6D9-83EC66223DB2}"/>
    <cellStyle name="Calculation 2 3 12" xfId="28334" xr:uid="{820BA182-4FD2-457C-A9AF-F5122C4F0A5F}"/>
    <cellStyle name="Calculation 2 3 2" xfId="3771" xr:uid="{0B66CC2F-10E5-4FBE-A5BA-FEBA85E8A6C0}"/>
    <cellStyle name="Calculation 2 3 2 10" xfId="28152" xr:uid="{95263CAE-278E-40B0-AA2E-4AAC931D5663}"/>
    <cellStyle name="Calculation 2 3 2 2" xfId="6781" xr:uid="{AC454132-B67D-4A5E-8B69-6A3F5B46FEE8}"/>
    <cellStyle name="Calculation 2 3 2 2 2" xfId="7449" xr:uid="{F6945412-527D-432F-9CC0-9C91AECA0AB5}"/>
    <cellStyle name="Calculation 2 3 2 2 2 2" xfId="11179" xr:uid="{32E8FA83-7572-4CB1-8882-FD9BE0A42DBC}"/>
    <cellStyle name="Calculation 2 3 2 2 2 2 2" xfId="20625" xr:uid="{3C485329-69A9-4F3E-BF1C-F709AE028BDE}"/>
    <cellStyle name="Calculation 2 3 2 2 2 3" xfId="16896" xr:uid="{16267B91-0269-4D9C-A327-39742F3D68EB}"/>
    <cellStyle name="Calculation 2 3 2 2 3" xfId="10510" xr:uid="{7FD828AE-878A-49CD-8258-9BD72A0A5355}"/>
    <cellStyle name="Calculation 2 3 2 2 3 2" xfId="19955" xr:uid="{E663EE6C-63ED-4F19-952B-9620DEBDB616}"/>
    <cellStyle name="Calculation 2 3 2 2 4" xfId="16226" xr:uid="{E571C24A-A064-4E89-ABAF-79FC3762A52D}"/>
    <cellStyle name="Calculation 2 3 2 2 5" xfId="28957" xr:uid="{EF3EA207-0BB3-4617-9F9F-99CF0D60D0EA}"/>
    <cellStyle name="Calculation 2 3 2 2 6" xfId="28219" xr:uid="{72B23C8A-673F-40F2-9952-FAC0560D4ED9}"/>
    <cellStyle name="Calculation 2 3 2 2 7" xfId="29173" xr:uid="{F806CAD7-5110-457E-AD74-059248A7EABA}"/>
    <cellStyle name="Calculation 2 3 2 2 8" xfId="29490" xr:uid="{CBABB6D1-AD74-4D28-A6DD-C56D18B9E796}"/>
    <cellStyle name="Calculation 2 3 2 3" xfId="8168" xr:uid="{29ED87F2-91FC-4F2D-845A-2EE41FF13F50}"/>
    <cellStyle name="Calculation 2 3 2 3 2" xfId="11897" xr:uid="{D6DB2D67-B73D-431C-9463-0EB0ED724B14}"/>
    <cellStyle name="Calculation 2 3 2 3 2 2" xfId="21344" xr:uid="{E7E6E2B6-9DA7-45E3-BF94-77B1D38C4EA3}"/>
    <cellStyle name="Calculation 2 3 2 3 2 3" xfId="25768" xr:uid="{188D9CE2-96C1-4DE8-A04A-1CA300D54D8E}"/>
    <cellStyle name="Calculation 2 3 2 3 3" xfId="13903" xr:uid="{B09CB106-8DD1-4EF8-92E9-5E74EF6FC491}"/>
    <cellStyle name="Calculation 2 3 2 3 3 2" xfId="23350" xr:uid="{9E0C7902-860A-4900-ACE7-0A25D43DD469}"/>
    <cellStyle name="Calculation 2 3 2 3 4" xfId="17615" xr:uid="{63061E7B-2394-4337-97D5-1CB6E9B7897A}"/>
    <cellStyle name="Calculation 2 3 2 4" xfId="9150" xr:uid="{CEE2CD22-5FF8-45AB-9A0B-29D2980EDA3D}"/>
    <cellStyle name="Calculation 2 3 2 4 2" xfId="12725" xr:uid="{3C899668-9EAE-4AA1-9A34-DDFBDD13CF59}"/>
    <cellStyle name="Calculation 2 3 2 4 2 2" xfId="22172" xr:uid="{4691D56F-E5C9-4581-A650-02B1E10E4C13}"/>
    <cellStyle name="Calculation 2 3 2 4 2 3" xfId="26581" xr:uid="{3221BE8D-74A6-47C8-AB0F-C43BAC86E967}"/>
    <cellStyle name="Calculation 2 3 2 4 3" xfId="14868" xr:uid="{FF20043D-3558-4B14-802F-76B8E6BE62A1}"/>
    <cellStyle name="Calculation 2 3 2 4 3 2" xfId="24315" xr:uid="{B6710C4E-1834-4FA6-A0F5-798A53314356}"/>
    <cellStyle name="Calculation 2 3 2 4 4" xfId="18595" xr:uid="{1EAACEC7-0CCD-408F-A97F-C30649686522}"/>
    <cellStyle name="Calculation 2 3 2 5" xfId="9845" xr:uid="{ACAC6978-FCB8-4293-B483-C6DDBA42A9CF}"/>
    <cellStyle name="Calculation 2 3 2 5 2" xfId="13322" xr:uid="{842A3344-F8B2-402B-AA55-31460C084275}"/>
    <cellStyle name="Calculation 2 3 2 5 2 2" xfId="22769" xr:uid="{25122282-E042-4679-812A-4275E4660CFB}"/>
    <cellStyle name="Calculation 2 3 2 5 2 3" xfId="27161" xr:uid="{A7C5C9FF-53CE-490E-9CFC-3F546650DA3E}"/>
    <cellStyle name="Calculation 2 3 2 5 3" xfId="15546" xr:uid="{7283301D-00DE-4171-B8A1-E58F34F57235}"/>
    <cellStyle name="Calculation 2 3 2 5 3 2" xfId="24993" xr:uid="{9B379F31-B01F-484B-B21E-78600649E38E}"/>
    <cellStyle name="Calculation 2 3 2 5 4" xfId="19290" xr:uid="{F69E2201-1F74-4DC4-A062-8BC1D18BD897}"/>
    <cellStyle name="Calculation 2 3 2 6" xfId="9017" xr:uid="{C5795F9F-8693-4EC4-88EB-C6C552360330}"/>
    <cellStyle name="Calculation 2 3 2 6 2" xfId="12617" xr:uid="{F1C3598F-048D-40F1-8485-EE93AC8364C3}"/>
    <cellStyle name="Calculation 2 3 2 6 2 2" xfId="22064" xr:uid="{982FD342-3370-4C3D-8DC7-739565359456}"/>
    <cellStyle name="Calculation 2 3 2 6 2 3" xfId="26478" xr:uid="{37DE33D8-C832-4431-915D-B39EEA029B85}"/>
    <cellStyle name="Calculation 2 3 2 6 3" xfId="14740" xr:uid="{C42C988B-28A5-495A-921C-573D97500128}"/>
    <cellStyle name="Calculation 2 3 2 6 3 2" xfId="24187" xr:uid="{8B6BE676-F7A7-4A7B-BB42-4773B5DF6859}"/>
    <cellStyle name="Calculation 2 3 2 6 4" xfId="18462" xr:uid="{C8D6C3AA-3993-45C6-A14C-A5675338B4FD}"/>
    <cellStyle name="Calculation 2 3 2 7" xfId="8927" xr:uid="{A58B5BFB-4ADC-4325-A70E-796AE09EFDB5}"/>
    <cellStyle name="Calculation 2 3 2 7 2" xfId="12545" xr:uid="{98AA18C6-6F81-4621-8950-D4FC2ACE0156}"/>
    <cellStyle name="Calculation 2 3 2 7 2 2" xfId="21992" xr:uid="{9FB597D0-60A5-43AE-9C80-0D0F5DA256E3}"/>
    <cellStyle name="Calculation 2 3 2 7 2 3" xfId="26406" xr:uid="{6E9A97FE-EE17-453E-9C5E-C84DE7AB734C}"/>
    <cellStyle name="Calculation 2 3 2 7 3" xfId="14650" xr:uid="{55EBE87B-A0D5-4467-9324-BF495F9B2B94}"/>
    <cellStyle name="Calculation 2 3 2 7 3 2" xfId="24097" xr:uid="{CB8B66F1-6832-458C-88AC-0DD950576E83}"/>
    <cellStyle name="Calculation 2 3 2 7 4" xfId="18372" xr:uid="{D484DE95-EA1F-4B0A-BDCB-C76FF6CA11F6}"/>
    <cellStyle name="Calculation 2 3 2 8" xfId="9893" xr:uid="{5C7336FC-F0DC-4920-AEEE-3DC3C300F7AA}"/>
    <cellStyle name="Calculation 2 3 2 8 2" xfId="15593" xr:uid="{F4316CFB-50E9-4ADD-9F7C-C93FF448D327}"/>
    <cellStyle name="Calculation 2 3 2 8 2 2" xfId="25040" xr:uid="{006391C7-3078-44DD-A57D-3E196D72C521}"/>
    <cellStyle name="Calculation 2 3 2 8 3" xfId="19338" xr:uid="{A78AE28D-6F93-49D3-85A4-F97A0F2B2579}"/>
    <cellStyle name="Calculation 2 3 2 9" xfId="28141" xr:uid="{BAE7A016-7F01-44C4-A28E-D594C883E9C4}"/>
    <cellStyle name="Calculation 2 3 3" xfId="5714" xr:uid="{16F2DE71-BAC9-496A-AE5C-C5A8A8D981E1}"/>
    <cellStyle name="Calculation 2 3 3 10" xfId="28025" xr:uid="{2EC9F6EF-5F0D-48B5-B332-2C39514DBF69}"/>
    <cellStyle name="Calculation 2 3 3 2" xfId="7096" xr:uid="{8329A264-18FC-49D7-9501-8FCE2A2F4262}"/>
    <cellStyle name="Calculation 2 3 3 2 2" xfId="7764" xr:uid="{47E60430-2234-45D2-B935-518353E884BB}"/>
    <cellStyle name="Calculation 2 3 3 2 2 2" xfId="11494" xr:uid="{5FBE6A88-8A83-4921-98E9-E444FBD49180}"/>
    <cellStyle name="Calculation 2 3 3 2 2 2 2" xfId="20941" xr:uid="{80856DFE-313B-47FF-9B4F-43F7639D5DFD}"/>
    <cellStyle name="Calculation 2 3 3 2 2 3" xfId="17212" xr:uid="{6B83F4D9-7B0A-4849-9DAD-53010563BFE8}"/>
    <cellStyle name="Calculation 2 3 3 2 3" xfId="10825" xr:uid="{A4221337-A01C-458A-9914-3DABA48CBA6B}"/>
    <cellStyle name="Calculation 2 3 3 2 3 2" xfId="20271" xr:uid="{BB6B8553-8C58-49E0-83C0-12396C262C92}"/>
    <cellStyle name="Calculation 2 3 3 2 4" xfId="16542" xr:uid="{14ADC38F-1DF4-4EBE-8674-B6BD03EAB895}"/>
    <cellStyle name="Calculation 2 3 3 2 5" xfId="29095" xr:uid="{826CF06A-5429-42F7-A4C0-230415D51FDF}"/>
    <cellStyle name="Calculation 2 3 3 2 6" xfId="29258" xr:uid="{70CEA47C-6498-4630-99DD-09403360EA1F}"/>
    <cellStyle name="Calculation 2 3 3 2 7" xfId="28978" xr:uid="{DACD6C9B-6FB3-44AF-88F5-E0BA522BC933}"/>
    <cellStyle name="Calculation 2 3 3 2 8" xfId="29603" xr:uid="{65A39FBC-BB93-4A00-977F-A9E343AEFF3F}"/>
    <cellStyle name="Calculation 2 3 3 3" xfId="8034" xr:uid="{1DD3A9FC-D89B-4C44-BFA8-7ABFCB058DE9}"/>
    <cellStyle name="Calculation 2 3 3 3 2" xfId="11763" xr:uid="{086D7EFD-F343-4891-A9B0-46AB901FE8D8}"/>
    <cellStyle name="Calculation 2 3 3 3 2 2" xfId="21210" xr:uid="{C1CF01A9-4915-42B6-893C-8C0D0590287E}"/>
    <cellStyle name="Calculation 2 3 3 3 2 3" xfId="25634" xr:uid="{A12045CF-B70F-44D1-B3D4-4CB973B51DC1}"/>
    <cellStyle name="Calculation 2 3 3 3 3" xfId="13769" xr:uid="{A85F57AD-3A1F-449C-84C0-1CAD3E202ABB}"/>
    <cellStyle name="Calculation 2 3 3 3 3 2" xfId="23216" xr:uid="{35E24CFF-4E8E-44D4-B56B-11C984232041}"/>
    <cellStyle name="Calculation 2 3 3 3 4" xfId="17481" xr:uid="{A6CC1E24-358A-47BE-B5B8-953354916D70}"/>
    <cellStyle name="Calculation 2 3 3 4" xfId="8886" xr:uid="{216BD741-3661-441C-B974-F88449A173AA}"/>
    <cellStyle name="Calculation 2 3 3 4 2" xfId="12514" xr:uid="{C84D2204-CF72-4C43-8CFA-C7B305B26606}"/>
    <cellStyle name="Calculation 2 3 3 4 2 2" xfId="21961" xr:uid="{79F1687F-1406-4AFF-8F2A-ECCF617151A6}"/>
    <cellStyle name="Calculation 2 3 3 4 2 3" xfId="26377" xr:uid="{CEA55A21-461C-48B9-8E41-34F2A7EAF6DB}"/>
    <cellStyle name="Calculation 2 3 3 4 3" xfId="14611" xr:uid="{39113354-E8B8-4628-B859-E88C96D1A71E}"/>
    <cellStyle name="Calculation 2 3 3 4 3 2" xfId="24058" xr:uid="{3F94FE22-21AF-46C7-8467-EC68251BF204}"/>
    <cellStyle name="Calculation 2 3 3 4 4" xfId="18331" xr:uid="{CC21019E-5354-4788-8433-A8E43E9B7CB1}"/>
    <cellStyle name="Calculation 2 3 3 5" xfId="9725" xr:uid="{7D890DE0-B512-46BF-BD0B-06E632AF0DFC}"/>
    <cellStyle name="Calculation 2 3 3 5 2" xfId="13208" xr:uid="{595CC03E-C9B1-4FF8-BC46-A5E16BE8C72D}"/>
    <cellStyle name="Calculation 2 3 3 5 2 2" xfId="22655" xr:uid="{5B9EF417-824F-4F4C-A154-10E9A63EEDF3}"/>
    <cellStyle name="Calculation 2 3 3 5 2 3" xfId="27047" xr:uid="{A4D3996F-B2CF-4873-94F5-E238E72FFDFB}"/>
    <cellStyle name="Calculation 2 3 3 5 3" xfId="15426" xr:uid="{C0166A49-155B-4B2E-BBC0-490A628BC6AC}"/>
    <cellStyle name="Calculation 2 3 3 5 3 2" xfId="24873" xr:uid="{18F9EA5D-12D8-422E-991A-09A2C59B6F0B}"/>
    <cellStyle name="Calculation 2 3 3 5 4" xfId="19170" xr:uid="{2D28BA52-0261-4FFB-9DDF-1779AF1F9C05}"/>
    <cellStyle name="Calculation 2 3 3 6" xfId="8874" xr:uid="{3BAEF4F4-E1D9-4B8A-AF37-22B17DB58F24}"/>
    <cellStyle name="Calculation 2 3 3 6 2" xfId="12504" xr:uid="{BA5AE916-1B74-4021-898F-4D9EC8A87C6F}"/>
    <cellStyle name="Calculation 2 3 3 6 2 2" xfId="21951" xr:uid="{4380D1A9-9A0F-44BA-966B-410FE3B66446}"/>
    <cellStyle name="Calculation 2 3 3 6 2 3" xfId="26367" xr:uid="{64D0AFF5-C77C-4AB1-926D-033CC69DE3AF}"/>
    <cellStyle name="Calculation 2 3 3 6 3" xfId="14599" xr:uid="{C2882E16-AEB4-436A-BEC4-0E1416A16BC1}"/>
    <cellStyle name="Calculation 2 3 3 6 3 2" xfId="24046" xr:uid="{15A3CBE2-36CE-4126-BD1A-F3F22445A809}"/>
    <cellStyle name="Calculation 2 3 3 6 4" xfId="18319" xr:uid="{4975BE1F-6F29-4FDD-AB04-00814F3E059A}"/>
    <cellStyle name="Calculation 2 3 3 7" xfId="9233" xr:uid="{F65D5232-E4AE-4B48-8339-4973158DEDB7}"/>
    <cellStyle name="Calculation 2 3 3 7 2" xfId="12796" xr:uid="{7F9A3A92-64CF-4E1D-B5D2-621E0373A1B1}"/>
    <cellStyle name="Calculation 2 3 3 7 2 2" xfId="22243" xr:uid="{BF9CD497-B470-442B-975C-530AA209173D}"/>
    <cellStyle name="Calculation 2 3 3 7 2 3" xfId="26638" xr:uid="{08E5310C-27AC-444F-BAF5-CF770B364C4F}"/>
    <cellStyle name="Calculation 2 3 3 7 3" xfId="14937" xr:uid="{4924372A-84F7-4D9F-9EBC-E0116C632F0B}"/>
    <cellStyle name="Calculation 2 3 3 7 3 2" xfId="24384" xr:uid="{DCDB7DB2-CD5B-4747-8E51-AB97D14876F6}"/>
    <cellStyle name="Calculation 2 3 3 7 4" xfId="18678" xr:uid="{DDCF322E-1F33-414A-ACA7-57A40400A382}"/>
    <cellStyle name="Calculation 2 3 3 8" xfId="8460" xr:uid="{BBE3DB37-EC9A-46DC-B748-B6C640DD8F91}"/>
    <cellStyle name="Calculation 2 3 3 8 2" xfId="14188" xr:uid="{0F1AFA55-84B4-424B-8F0E-79D9CBEE50D3}"/>
    <cellStyle name="Calculation 2 3 3 8 2 2" xfId="23635" xr:uid="{09F0786C-2BEB-4065-976B-558F2350AECC}"/>
    <cellStyle name="Calculation 2 3 3 8 3" xfId="17905" xr:uid="{88268019-885F-4EB1-A021-509292779511}"/>
    <cellStyle name="Calculation 2 3 3 9" xfId="28552" xr:uid="{4629F926-D9B9-42B1-B165-DDFB2DEA172F}"/>
    <cellStyle name="Calculation 2 3 4" xfId="6586" xr:uid="{C2938122-8A8C-44A2-A267-159D6578ABAF}"/>
    <cellStyle name="Calculation 2 3 4 2" xfId="7254" xr:uid="{2BC67BC6-AD31-449C-AB7A-3FE2A42FF93A}"/>
    <cellStyle name="Calculation 2 3 4 2 2" xfId="10984" xr:uid="{3B220596-AF65-4F34-A225-F61A890DBC0D}"/>
    <cellStyle name="Calculation 2 3 4 2 2 2" xfId="20430" xr:uid="{54BB20BE-E08E-4305-B9C3-5807B795552E}"/>
    <cellStyle name="Calculation 2 3 4 2 3" xfId="16701" xr:uid="{EBC4F7EA-A0B9-47A7-93D4-8194F9513640}"/>
    <cellStyle name="Calculation 2 3 4 3" xfId="10315" xr:uid="{10489429-954E-4847-B815-9C1509CF5843}"/>
    <cellStyle name="Calculation 2 3 4 3 2" xfId="19760" xr:uid="{7701FD22-E0D9-4C78-B17D-805F291EC81B}"/>
    <cellStyle name="Calculation 2 3 4 4" xfId="16031" xr:uid="{D729F123-4C7C-4A1D-9C4E-1BFBB36D29FA}"/>
    <cellStyle name="Calculation 2 3 4 5" xfId="28776" xr:uid="{3FCB206A-EF42-446B-9E5E-624D3D53A0AC}"/>
    <cellStyle name="Calculation 2 3 4 6" xfId="28436" xr:uid="{4734745A-1BFF-4AF1-A3B6-CC947371EE58}"/>
    <cellStyle name="Calculation 2 3 4 7" xfId="28492" xr:uid="{0D7EE58A-876E-4B6D-B507-0506FEBDA55D}"/>
    <cellStyle name="Calculation 2 3 4 8" xfId="29311" xr:uid="{0C452B45-A8DA-43C9-A9B9-C87BF4463EB0}"/>
    <cellStyle name="Calculation 2 3 5" xfId="8242" xr:uid="{CC6056CE-667E-4632-A634-84EB04FB474E}"/>
    <cellStyle name="Calculation 2 3 5 2" xfId="11971" xr:uid="{13CCB14A-E860-460F-BFE7-D137F9DC540C}"/>
    <cellStyle name="Calculation 2 3 5 2 2" xfId="21418" xr:uid="{06329BA5-47A0-41D9-A15A-26998A0F1F64}"/>
    <cellStyle name="Calculation 2 3 5 2 3" xfId="25842" xr:uid="{50CC331C-03AB-44FC-A1B4-0753F5335333}"/>
    <cellStyle name="Calculation 2 3 5 3" xfId="13977" xr:uid="{CB88965B-F2C3-4108-A5D2-1411B6A3C5C2}"/>
    <cellStyle name="Calculation 2 3 5 3 2" xfId="23424" xr:uid="{447D78A3-015F-4413-A59F-8B67CBA00774}"/>
    <cellStyle name="Calculation 2 3 5 4" xfId="17689" xr:uid="{EB400294-7189-4A0A-AB0A-1625ADD7989D}"/>
    <cellStyle name="Calculation 2 3 6" xfId="9839" xr:uid="{C8FC904F-B217-4953-B3E1-6F6DFBF3EEAB}"/>
    <cellStyle name="Calculation 2 3 6 2" xfId="13316" xr:uid="{9AA7F4D7-946E-4E24-90FA-5FEBC1008AE8}"/>
    <cellStyle name="Calculation 2 3 6 2 2" xfId="22763" xr:uid="{B96CEA69-27D0-4572-BEA5-6DE8CB2F9F14}"/>
    <cellStyle name="Calculation 2 3 6 2 3" xfId="27155" xr:uid="{89E206EC-CFBB-42B4-A3DD-2F247C978A87}"/>
    <cellStyle name="Calculation 2 3 6 3" xfId="15540" xr:uid="{53CE2511-E693-48E7-A3FE-8C2ABE76F059}"/>
    <cellStyle name="Calculation 2 3 6 3 2" xfId="24987" xr:uid="{1C91F7E3-230F-4781-AD69-3B5B1299C360}"/>
    <cellStyle name="Calculation 2 3 6 4" xfId="19284" xr:uid="{4186207C-F55C-40B9-BF2E-189EC061A646}"/>
    <cellStyle name="Calculation 2 3 7" xfId="8477" xr:uid="{81678134-0C83-4FDA-B7F0-B7A48B40B12F}"/>
    <cellStyle name="Calculation 2 3 7 2" xfId="12154" xr:uid="{1010FA47-599E-449E-BBE8-988E0FCD2147}"/>
    <cellStyle name="Calculation 2 3 7 2 2" xfId="21601" xr:uid="{3C67FE07-34F4-4E7E-A92E-1E1CC3BC4E18}"/>
    <cellStyle name="Calculation 2 3 7 2 3" xfId="26020" xr:uid="{EC168180-8FA6-4C10-82A1-0DB73D22C9AE}"/>
    <cellStyle name="Calculation 2 3 7 3" xfId="14205" xr:uid="{F310373C-BBAB-4EEB-9224-FDD295543053}"/>
    <cellStyle name="Calculation 2 3 7 3 2" xfId="23652" xr:uid="{4EC10C89-3DD9-4802-A7EE-55B675646B00}"/>
    <cellStyle name="Calculation 2 3 7 4" xfId="17922" xr:uid="{69154E7B-0316-4DCC-AA6E-088BFC89EF38}"/>
    <cellStyle name="Calculation 2 3 8" xfId="8745" xr:uid="{544902EA-322A-47D7-97A9-632554D99C4A}"/>
    <cellStyle name="Calculation 2 3 8 2" xfId="12393" xr:uid="{A775247D-E9B5-487B-912A-82385DFC6E83}"/>
    <cellStyle name="Calculation 2 3 8 2 2" xfId="21840" xr:uid="{C22ACC69-80CD-4B1B-BEFB-ECA1F9218DD4}"/>
    <cellStyle name="Calculation 2 3 8 2 3" xfId="26258" xr:uid="{12B3F7AB-D613-4FEA-9DFF-41560B330453}"/>
    <cellStyle name="Calculation 2 3 8 3" xfId="14472" xr:uid="{A820FE44-0CC3-4712-A70E-582A889B13BE}"/>
    <cellStyle name="Calculation 2 3 8 3 2" xfId="23919" xr:uid="{2E8BA526-3575-46C3-A4DD-1A30B8B43668}"/>
    <cellStyle name="Calculation 2 3 8 4" xfId="18190" xr:uid="{DDA1E000-D591-4A7A-85AF-8447A49318E0}"/>
    <cellStyle name="Calculation 2 3 9" xfId="9576" xr:uid="{01BEC4D9-24EC-4DB2-B387-D17E84F5C552}"/>
    <cellStyle name="Calculation 2 3 9 2" xfId="13083" xr:uid="{CCF9385F-178B-4B61-9EB4-328D592FE295}"/>
    <cellStyle name="Calculation 2 3 9 2 2" xfId="22530" xr:uid="{C615F2A0-F024-46AB-AC3C-C262AFBF57B2}"/>
    <cellStyle name="Calculation 2 3 9 2 3" xfId="26922" xr:uid="{D2EC9AAF-B501-4A96-B502-00B8E8E685E2}"/>
    <cellStyle name="Calculation 2 3 9 3" xfId="15277" xr:uid="{6AEA0BB6-365E-4569-8659-C1EF4DD6F97C}"/>
    <cellStyle name="Calculation 2 3 9 3 2" xfId="24724" xr:uid="{26C0B5EE-79BC-4B68-807F-8008613F9AD4}"/>
    <cellStyle name="Calculation 2 3 9 4" xfId="19021" xr:uid="{618450B9-F94C-471B-BB8B-D78170CB0D00}"/>
    <cellStyle name="Calculation 2 4" xfId="2064" xr:uid="{47399747-5F11-40AD-8B4A-41163D5C6041}"/>
    <cellStyle name="Calculation 2 4 10" xfId="10174" xr:uid="{E5BDBAF6-725B-4AEB-A655-FBBDF2C781C2}"/>
    <cellStyle name="Calculation 2 4 10 2" xfId="15873" xr:uid="{34C62E2A-C259-4423-99A5-1ECA71E63821}"/>
    <cellStyle name="Calculation 2 4 10 2 2" xfId="25320" xr:uid="{D2A90EDB-81E7-4E81-8DAB-A0668F3919BB}"/>
    <cellStyle name="Calculation 2 4 10 3" xfId="19619" xr:uid="{9C31750F-7134-4B6F-8CA5-25CAD4190C43}"/>
    <cellStyle name="Calculation 2 4 11" xfId="27681" xr:uid="{F93BD56C-7256-425E-AD6D-F234C3B5FBDD}"/>
    <cellStyle name="Calculation 2 4 12" xfId="28649" xr:uid="{2EB1EE42-F0AE-4F77-859F-7CE168ADCAED}"/>
    <cellStyle name="Calculation 2 4 2" xfId="3772" xr:uid="{E0DE680D-B7E0-45EE-855A-44A00D45302A}"/>
    <cellStyle name="Calculation 2 4 2 10" xfId="28968" xr:uid="{417E9BA0-F3B1-4E46-9592-491DDFDA958A}"/>
    <cellStyle name="Calculation 2 4 2 2" xfId="6782" xr:uid="{74EE6A0F-345B-45E5-9EBC-E570507412F3}"/>
    <cellStyle name="Calculation 2 4 2 2 2" xfId="7450" xr:uid="{18DD1C2C-D7CE-4973-AC2F-85D411D0F06C}"/>
    <cellStyle name="Calculation 2 4 2 2 2 2" xfId="11180" xr:uid="{DFA436DC-39B1-4980-BCD5-C231C9071670}"/>
    <cellStyle name="Calculation 2 4 2 2 2 2 2" xfId="20626" xr:uid="{EC3C5103-B282-4129-8915-7B07996857BD}"/>
    <cellStyle name="Calculation 2 4 2 2 2 3" xfId="16897" xr:uid="{8B760BA6-4647-4D8F-AE85-2955AC3971BD}"/>
    <cellStyle name="Calculation 2 4 2 2 3" xfId="10511" xr:uid="{49FEBF2E-4041-4740-A3D8-14119A13B3D6}"/>
    <cellStyle name="Calculation 2 4 2 2 3 2" xfId="19956" xr:uid="{D65C1CB5-7C3C-4F06-B08E-0152A9A013A0}"/>
    <cellStyle name="Calculation 2 4 2 2 4" xfId="16227" xr:uid="{DD666805-6DB6-417B-BD0D-CC418121E182}"/>
    <cellStyle name="Calculation 2 4 2 2 5" xfId="28958" xr:uid="{26A5977B-B911-418A-8390-A1BBF30C82AC}"/>
    <cellStyle name="Calculation 2 4 2 2 6" xfId="28477" xr:uid="{BDB70E4B-9A71-4C75-914B-6AE1F2AD4104}"/>
    <cellStyle name="Calculation 2 4 2 2 7" xfId="28172" xr:uid="{256133FA-7980-488C-916C-FA70B9C76CF2}"/>
    <cellStyle name="Calculation 2 4 2 2 8" xfId="29491" xr:uid="{15CC1195-C01B-43EE-BA8F-0C5ACF54B2D6}"/>
    <cellStyle name="Calculation 2 4 2 3" xfId="8085" xr:uid="{66CCE94B-C4AA-42E9-A1DF-420920993610}"/>
    <cellStyle name="Calculation 2 4 2 3 2" xfId="11814" xr:uid="{F78996FD-5398-4271-A5C9-BE660225F674}"/>
    <cellStyle name="Calculation 2 4 2 3 2 2" xfId="21261" xr:uid="{3EA5A8CB-0A65-420A-B88D-913D5A3369AF}"/>
    <cellStyle name="Calculation 2 4 2 3 2 3" xfId="25685" xr:uid="{427D3B39-5A30-4D50-982F-1050949B88BA}"/>
    <cellStyle name="Calculation 2 4 2 3 3" xfId="13820" xr:uid="{A4DDEF51-3456-4CDA-AA0E-D9153D2A4384}"/>
    <cellStyle name="Calculation 2 4 2 3 3 2" xfId="23267" xr:uid="{F6A672E9-C187-430B-A8B8-A97EFFB1CB08}"/>
    <cellStyle name="Calculation 2 4 2 3 4" xfId="17532" xr:uid="{039FE00E-61FD-47D0-A3E9-FC87DA1D027D}"/>
    <cellStyle name="Calculation 2 4 2 4" xfId="9149" xr:uid="{3F45FCA6-835D-40FF-A9A4-5FE6D0B9335A}"/>
    <cellStyle name="Calculation 2 4 2 4 2" xfId="12724" xr:uid="{4F31FBE9-BBAF-4476-A87C-A6629348F6EB}"/>
    <cellStyle name="Calculation 2 4 2 4 2 2" xfId="22171" xr:uid="{131C3490-16CC-4FC4-A467-850F99F0E07B}"/>
    <cellStyle name="Calculation 2 4 2 4 2 3" xfId="26580" xr:uid="{CACE5BFE-D6BA-462A-8BF4-B83F0D379DF9}"/>
    <cellStyle name="Calculation 2 4 2 4 3" xfId="14867" xr:uid="{0ABD6709-3865-40D8-AFB8-C06F3B23671E}"/>
    <cellStyle name="Calculation 2 4 2 4 3 2" xfId="24314" xr:uid="{AE696666-AB87-421D-9083-787C681BD723}"/>
    <cellStyle name="Calculation 2 4 2 4 4" xfId="18594" xr:uid="{A2F61D1F-64D6-44DD-B259-E74CCB8A60A7}"/>
    <cellStyle name="Calculation 2 4 2 5" xfId="9399" xr:uid="{BCE2F1A1-422C-4484-9807-89D7A3F0C631}"/>
    <cellStyle name="Calculation 2 4 2 5 2" xfId="12937" xr:uid="{48965228-EFC0-4F6B-8645-2AB46E740671}"/>
    <cellStyle name="Calculation 2 4 2 5 2 2" xfId="22384" xr:uid="{644163ED-D1E4-4180-9CAB-40D1D3107A54}"/>
    <cellStyle name="Calculation 2 4 2 5 2 3" xfId="26778" xr:uid="{D401944F-596D-4102-8E07-8F37F5316600}"/>
    <cellStyle name="Calculation 2 4 2 5 3" xfId="15102" xr:uid="{42EFD142-7B38-4550-9C0F-21A60BC0FD62}"/>
    <cellStyle name="Calculation 2 4 2 5 3 2" xfId="24549" xr:uid="{E0E9F6F9-E373-4C37-A98B-746C71AD0775}"/>
    <cellStyle name="Calculation 2 4 2 5 4" xfId="18844" xr:uid="{AF2F385F-79A3-4A9B-A7A4-4E896A18540E}"/>
    <cellStyle name="Calculation 2 4 2 6" xfId="8325" xr:uid="{EF1DCADA-4FE0-4562-8057-2FEB03E71221}"/>
    <cellStyle name="Calculation 2 4 2 6 2" xfId="12039" xr:uid="{F56E4335-D79E-4738-9928-720F8706E51F}"/>
    <cellStyle name="Calculation 2 4 2 6 2 2" xfId="21486" xr:uid="{2221A953-3419-4F52-BAB3-066BB8E5A33E}"/>
    <cellStyle name="Calculation 2 4 2 6 2 3" xfId="25905" xr:uid="{048F296F-812F-4FE8-8E7D-8611B58EE4EE}"/>
    <cellStyle name="Calculation 2 4 2 6 3" xfId="14053" xr:uid="{18E15DDF-98C5-48CC-A772-E3C9A33D9591}"/>
    <cellStyle name="Calculation 2 4 2 6 3 2" xfId="23500" xr:uid="{B66B0359-BE95-401D-B251-88CA263D60F2}"/>
    <cellStyle name="Calculation 2 4 2 6 4" xfId="17770" xr:uid="{6D6EF584-309E-479C-8E85-569BBB901332}"/>
    <cellStyle name="Calculation 2 4 2 7" xfId="9332" xr:uid="{8F4DFCC4-DE3E-40E3-BA0C-2D0342821BF4}"/>
    <cellStyle name="Calculation 2 4 2 7 2" xfId="12881" xr:uid="{1E807550-98CB-4865-A76D-A9F1EB17450D}"/>
    <cellStyle name="Calculation 2 4 2 7 2 2" xfId="22328" xr:uid="{7BBE52AB-8728-4971-86A9-D96D0205A49A}"/>
    <cellStyle name="Calculation 2 4 2 7 2 3" xfId="26722" xr:uid="{E8E1571C-720C-4B05-A459-585C023E1BDA}"/>
    <cellStyle name="Calculation 2 4 2 7 3" xfId="15035" xr:uid="{1CCCF073-B9B8-473D-9F46-9577A0236EA6}"/>
    <cellStyle name="Calculation 2 4 2 7 3 2" xfId="24482" xr:uid="{138C8475-1871-4413-BDA7-C6C9417AF180}"/>
    <cellStyle name="Calculation 2 4 2 7 4" xfId="18777" xr:uid="{31FA4733-9DC7-44A7-968C-32A894819300}"/>
    <cellStyle name="Calculation 2 4 2 8" xfId="8832" xr:uid="{AF2F57A4-1E1A-4043-BC41-46E0F52D0BDC}"/>
    <cellStyle name="Calculation 2 4 2 8 2" xfId="14557" xr:uid="{01CA081C-FBDF-4D3C-8CF5-F6BF09859848}"/>
    <cellStyle name="Calculation 2 4 2 8 2 2" xfId="24004" xr:uid="{566B9A89-5DC1-4779-9AD7-69DFA402B1CA}"/>
    <cellStyle name="Calculation 2 4 2 8 3" xfId="18277" xr:uid="{70D11FB0-0E4A-4538-95BA-DA9636F8EEC5}"/>
    <cellStyle name="Calculation 2 4 2 9" xfId="28142" xr:uid="{558C1039-4C93-4321-A88C-CE4D096B6D41}"/>
    <cellStyle name="Calculation 2 4 3" xfId="5715" xr:uid="{E72163AC-A83B-4D4E-AD5E-6C299D68DA20}"/>
    <cellStyle name="Calculation 2 4 3 10" xfId="27564" xr:uid="{26B6BED4-CEE0-497F-98CB-D539FA0A68DF}"/>
    <cellStyle name="Calculation 2 4 3 2" xfId="7097" xr:uid="{2F1061A9-122C-42C9-B9B3-28E6AF1DBF90}"/>
    <cellStyle name="Calculation 2 4 3 2 2" xfId="7765" xr:uid="{1F1B0D2D-E76A-4546-8FEC-6354E99D305F}"/>
    <cellStyle name="Calculation 2 4 3 2 2 2" xfId="11495" xr:uid="{E6644887-1F74-4F18-9C9D-2F4F482275BA}"/>
    <cellStyle name="Calculation 2 4 3 2 2 2 2" xfId="20942" xr:uid="{0D049F50-6D42-44C7-91C0-C96D63497181}"/>
    <cellStyle name="Calculation 2 4 3 2 2 3" xfId="17213" xr:uid="{DF5D3DCC-8A20-4B44-90D8-FD70B2490234}"/>
    <cellStyle name="Calculation 2 4 3 2 3" xfId="10826" xr:uid="{FFB7E356-7C44-4B12-986E-124A4E535183}"/>
    <cellStyle name="Calculation 2 4 3 2 3 2" xfId="20272" xr:uid="{9D24A880-30C2-4336-95D6-2E3308964B25}"/>
    <cellStyle name="Calculation 2 4 3 2 4" xfId="16543" xr:uid="{52F87ACE-20F5-40F4-B18F-311E67C81809}"/>
    <cellStyle name="Calculation 2 4 3 2 5" xfId="29096" xr:uid="{B15AFE57-651D-4D39-AC74-096AADC4E376}"/>
    <cellStyle name="Calculation 2 4 3 2 6" xfId="29259" xr:uid="{2D783CBA-1F53-4089-9BC9-E2A4803B378B}"/>
    <cellStyle name="Calculation 2 4 3 2 7" xfId="28546" xr:uid="{292D9D7C-95CC-4A4F-8A02-D275A3DCDD24}"/>
    <cellStyle name="Calculation 2 4 3 2 8" xfId="29604" xr:uid="{3DF9CD63-B386-4E8D-9456-D8770EC63D5C}"/>
    <cellStyle name="Calculation 2 4 3 3" xfId="7907" xr:uid="{9145530F-776E-4290-A2F0-77DD49044FDD}"/>
    <cellStyle name="Calculation 2 4 3 3 2" xfId="11636" xr:uid="{806098CD-275D-4513-899F-1B633C20C5B0}"/>
    <cellStyle name="Calculation 2 4 3 3 2 2" xfId="21083" xr:uid="{96070F78-2987-49B1-BCD1-EBED1BBED7B5}"/>
    <cellStyle name="Calculation 2 4 3 3 2 3" xfId="25507" xr:uid="{9A2C0EEE-839B-45AD-B0BD-361280C921E8}"/>
    <cellStyle name="Calculation 2 4 3 3 3" xfId="13642" xr:uid="{21B68A9A-B3F7-43F7-A8F4-114302B76554}"/>
    <cellStyle name="Calculation 2 4 3 3 3 2" xfId="23089" xr:uid="{137D6A74-A73D-4481-B1F9-5F7F37D9E7E6}"/>
    <cellStyle name="Calculation 2 4 3 3 4" xfId="17354" xr:uid="{0CC222C0-DD64-4D29-AF5F-DCD64D8EDBD7}"/>
    <cellStyle name="Calculation 2 4 3 4" xfId="8356" xr:uid="{54D7952C-2B43-4DC7-BEA2-EBBD1B5496C4}"/>
    <cellStyle name="Calculation 2 4 3 4 2" xfId="12067" xr:uid="{3C476D45-D590-41B0-A32F-87548B896D20}"/>
    <cellStyle name="Calculation 2 4 3 4 2 2" xfId="21514" xr:uid="{3F2D2C1B-2764-4855-9DEB-98F40D601D61}"/>
    <cellStyle name="Calculation 2 4 3 4 2 3" xfId="25933" xr:uid="{4C51A17D-B45E-4D5C-B07B-62CC912EBE37}"/>
    <cellStyle name="Calculation 2 4 3 4 3" xfId="14084" xr:uid="{C814DBA4-D7DB-4475-96FF-D47F86A88881}"/>
    <cellStyle name="Calculation 2 4 3 4 3 2" xfId="23531" xr:uid="{545AB895-FF69-4BA8-B065-83A58D89EEDE}"/>
    <cellStyle name="Calculation 2 4 3 4 4" xfId="17801" xr:uid="{A7E9C0AB-26FB-4F01-80A4-260A3B3D16AC}"/>
    <cellStyle name="Calculation 2 4 3 5" xfId="9252" xr:uid="{A0821A7B-AF19-4288-8A6F-5FB1542FC21B}"/>
    <cellStyle name="Calculation 2 4 3 5 2" xfId="12808" xr:uid="{49D30BAE-AB76-429E-BFC0-14CCC85C01D1}"/>
    <cellStyle name="Calculation 2 4 3 5 2 2" xfId="22255" xr:uid="{061C2FB9-5B3D-4517-A5EC-7CD4F492C51E}"/>
    <cellStyle name="Calculation 2 4 3 5 2 3" xfId="26650" xr:uid="{C9716B69-2690-44FC-AC7F-6360A9E048B1}"/>
    <cellStyle name="Calculation 2 4 3 5 3" xfId="14956" xr:uid="{BD714055-FD75-4DD8-8186-8707B2C05C6F}"/>
    <cellStyle name="Calculation 2 4 3 5 3 2" xfId="24403" xr:uid="{CE0C4E4C-C64A-4E73-A8DD-EBA8E821B449}"/>
    <cellStyle name="Calculation 2 4 3 5 4" xfId="18697" xr:uid="{16552CAB-A45A-4445-8B35-900C0CB36520}"/>
    <cellStyle name="Calculation 2 4 3 6" xfId="8543" xr:uid="{C9B94D7E-9528-405D-8CEB-B3B006228587}"/>
    <cellStyle name="Calculation 2 4 3 6 2" xfId="12215" xr:uid="{2A9353F1-24E6-4F50-9B18-17127BB94747}"/>
    <cellStyle name="Calculation 2 4 3 6 2 2" xfId="21662" xr:uid="{6B9C3F5F-FAAD-4632-BD21-6C0114ADB8D2}"/>
    <cellStyle name="Calculation 2 4 3 6 2 3" xfId="26081" xr:uid="{F026D2AB-7557-4E08-90EF-9DB25A0A4CF8}"/>
    <cellStyle name="Calculation 2 4 3 6 3" xfId="14271" xr:uid="{B1158648-70F8-4FB8-A138-97288F4E33D4}"/>
    <cellStyle name="Calculation 2 4 3 6 3 2" xfId="23718" xr:uid="{B349AE13-2749-436E-97E8-255C9E30F39D}"/>
    <cellStyle name="Calculation 2 4 3 6 4" xfId="17988" xr:uid="{4ED404DC-47BB-4BDD-AF62-9274A41FC6D5}"/>
    <cellStyle name="Calculation 2 4 3 7" xfId="9637" xr:uid="{9067032B-A3F0-4C40-A58A-BC8C74CD933F}"/>
    <cellStyle name="Calculation 2 4 3 7 2" xfId="13130" xr:uid="{28C5D2CD-A3DC-47B7-9B4D-7CB295C4A88E}"/>
    <cellStyle name="Calculation 2 4 3 7 2 2" xfId="22577" xr:uid="{8390C57C-0F93-412D-99D7-4AD2D23DDEDC}"/>
    <cellStyle name="Calculation 2 4 3 7 2 3" xfId="26969" xr:uid="{7F355B3D-365C-44F1-9794-7148AFAA7FE7}"/>
    <cellStyle name="Calculation 2 4 3 7 3" xfId="15338" xr:uid="{3F2A0679-68D6-4C19-B73B-968C695AE0B4}"/>
    <cellStyle name="Calculation 2 4 3 7 3 2" xfId="24785" xr:uid="{D58F4828-7C73-40FB-A443-6AC677C482B6}"/>
    <cellStyle name="Calculation 2 4 3 7 4" xfId="19082" xr:uid="{4DCB982A-8CEA-4F93-B258-1E62290D3D8E}"/>
    <cellStyle name="Calculation 2 4 3 8" xfId="9574" xr:uid="{607E60E8-46C0-492F-82D4-153023B86C00}"/>
    <cellStyle name="Calculation 2 4 3 8 2" xfId="15275" xr:uid="{DBD05324-9CCF-40C1-A122-50784C5D62BD}"/>
    <cellStyle name="Calculation 2 4 3 8 2 2" xfId="24722" xr:uid="{471A91B5-0CEA-4137-98D8-951E705F4ABC}"/>
    <cellStyle name="Calculation 2 4 3 8 3" xfId="19019" xr:uid="{54CE001B-5D43-4DC6-965D-E134BC68A521}"/>
    <cellStyle name="Calculation 2 4 3 9" xfId="28553" xr:uid="{9E7877B5-B3E6-4C93-99EE-38FB7A3E9FDE}"/>
    <cellStyle name="Calculation 2 4 4" xfId="6587" xr:uid="{A0BE7F6C-74DE-4E2F-B788-81FBD7904ECE}"/>
    <cellStyle name="Calculation 2 4 4 2" xfId="7255" xr:uid="{9C7E1880-42A8-472E-B6CC-1FF8FF632835}"/>
    <cellStyle name="Calculation 2 4 4 2 2" xfId="10985" xr:uid="{40D555C1-BF11-4FFB-9F82-AAF30A56FA2D}"/>
    <cellStyle name="Calculation 2 4 4 2 2 2" xfId="20431" xr:uid="{6F518FCD-E2DE-4AAB-A22C-88F28BF3B537}"/>
    <cellStyle name="Calculation 2 4 4 2 3" xfId="16702" xr:uid="{765E90D6-E4F5-440B-B0B5-D0509AD148D9}"/>
    <cellStyle name="Calculation 2 4 4 3" xfId="10316" xr:uid="{6CD6D70F-F4B1-40D5-B857-35DD0B4A35CA}"/>
    <cellStyle name="Calculation 2 4 4 3 2" xfId="19761" xr:uid="{C285DE1D-9795-4757-9A51-E341F0EE6673}"/>
    <cellStyle name="Calculation 2 4 4 4" xfId="16032" xr:uid="{814C24D7-6E66-4AFA-803E-0ADB669AFB8E}"/>
    <cellStyle name="Calculation 2 4 4 5" xfId="28777" xr:uid="{26F716AC-3F5A-446E-BF0E-406C661B6E77}"/>
    <cellStyle name="Calculation 2 4 4 6" xfId="27580" xr:uid="{86DCA143-63C4-4BDE-9625-2B3707ACC3E0}"/>
    <cellStyle name="Calculation 2 4 4 7" xfId="28020" xr:uid="{E5ECB743-C152-49ED-BCFB-2D5D955EE913}"/>
    <cellStyle name="Calculation 2 4 4 8" xfId="29312" xr:uid="{0F12F5E8-094E-4521-B51F-6D02C4B76132}"/>
    <cellStyle name="Calculation 2 4 5" xfId="8153" xr:uid="{378748D0-2138-4B53-A0E4-649F47B75BD6}"/>
    <cellStyle name="Calculation 2 4 5 2" xfId="11882" xr:uid="{51D14113-0D28-4A9B-BDF0-2D5BA3BA2241}"/>
    <cellStyle name="Calculation 2 4 5 2 2" xfId="21329" xr:uid="{91EEE27E-9807-4934-A44F-CD10B6401BDF}"/>
    <cellStyle name="Calculation 2 4 5 2 3" xfId="25753" xr:uid="{768E3FF5-2DE9-4590-B653-19EC43DA7680}"/>
    <cellStyle name="Calculation 2 4 5 3" xfId="13888" xr:uid="{FBFB1C2D-B688-4813-9162-BB9463E21A48}"/>
    <cellStyle name="Calculation 2 4 5 3 2" xfId="23335" xr:uid="{5303DEDB-E09B-4974-BF4E-C8437409D124}"/>
    <cellStyle name="Calculation 2 4 5 4" xfId="17600" xr:uid="{5A457423-A960-4200-B3CA-E7854485826E}"/>
    <cellStyle name="Calculation 2 4 6" xfId="9391" xr:uid="{BE20E4A3-FE4A-4A73-84D6-1B3CB4C476FF}"/>
    <cellStyle name="Calculation 2 4 6 2" xfId="12931" xr:uid="{4A12EFB5-B918-4BC5-8058-C6D4EFC2CA88}"/>
    <cellStyle name="Calculation 2 4 6 2 2" xfId="22378" xr:uid="{1976396D-0416-4189-879C-B4CF9F2E29C0}"/>
    <cellStyle name="Calculation 2 4 6 2 3" xfId="26772" xr:uid="{B4035141-B0BB-4DDD-9AEE-7656E4881810}"/>
    <cellStyle name="Calculation 2 4 6 3" xfId="15094" xr:uid="{83C711E5-ED47-4F46-A547-CFF230D0910D}"/>
    <cellStyle name="Calculation 2 4 6 3 2" xfId="24541" xr:uid="{E9B29439-ECAE-4DEF-A060-DE53C7A71F17}"/>
    <cellStyle name="Calculation 2 4 6 4" xfId="18836" xr:uid="{CCCF1FD1-52C2-4227-AC40-8C13073C167E}"/>
    <cellStyle name="Calculation 2 4 7" xfId="8835" xr:uid="{A850E750-143E-4B52-9BBD-0A823E41445C}"/>
    <cellStyle name="Calculation 2 4 7 2" xfId="12470" xr:uid="{FF9DB8EF-E19F-483C-B553-AEC70776FE8E}"/>
    <cellStyle name="Calculation 2 4 7 2 2" xfId="21917" xr:uid="{348C2FDB-367B-49F3-8B7F-227B13492CDC}"/>
    <cellStyle name="Calculation 2 4 7 2 3" xfId="26333" xr:uid="{0E27349C-446E-45D3-8B54-3E51EDEE1BAB}"/>
    <cellStyle name="Calculation 2 4 7 3" xfId="14560" xr:uid="{9687A834-D492-4FD0-8A53-95AC069B69A3}"/>
    <cellStyle name="Calculation 2 4 7 3 2" xfId="24007" xr:uid="{885BA274-D3F3-4E3C-A804-DC834176E6E4}"/>
    <cellStyle name="Calculation 2 4 7 4" xfId="18280" xr:uid="{B5C0D7B0-E459-4029-8E33-B4771C8994B1}"/>
    <cellStyle name="Calculation 2 4 8" xfId="8777" xr:uid="{2957638E-B4FA-416E-8805-2A8B186437F5}"/>
    <cellStyle name="Calculation 2 4 8 2" xfId="12421" xr:uid="{D0D10320-1255-4842-881B-69E98F55E60F}"/>
    <cellStyle name="Calculation 2 4 8 2 2" xfId="21868" xr:uid="{5EE657ED-ECF2-452F-8029-1B3EDCAF7DEC}"/>
    <cellStyle name="Calculation 2 4 8 2 3" xfId="26286" xr:uid="{9D6D2841-DF3E-4C0D-8029-FA3E5D3B3055}"/>
    <cellStyle name="Calculation 2 4 8 3" xfId="14504" xr:uid="{A68F0180-343D-4011-8FE4-7442D1DC38D6}"/>
    <cellStyle name="Calculation 2 4 8 3 2" xfId="23951" xr:uid="{25341A86-461D-4DAE-BBD2-D91F96FC0366}"/>
    <cellStyle name="Calculation 2 4 8 4" xfId="18222" xr:uid="{DC38FC53-0EA8-4003-A946-0E861A0B89B5}"/>
    <cellStyle name="Calculation 2 4 9" xfId="8818" xr:uid="{71F11B15-C021-44B2-8EA9-A80078DBCC30}"/>
    <cellStyle name="Calculation 2 4 9 2" xfId="12457" xr:uid="{4CE94D2E-9183-4356-8747-29029F78ED6B}"/>
    <cellStyle name="Calculation 2 4 9 2 2" xfId="21904" xr:uid="{E817C496-E1BA-441F-8294-C8F7254808B9}"/>
    <cellStyle name="Calculation 2 4 9 2 3" xfId="26320" xr:uid="{DD5C5A76-AF8B-401A-9072-3C5BA3608E23}"/>
    <cellStyle name="Calculation 2 4 9 3" xfId="14543" xr:uid="{CDB50208-9285-405A-B23E-74C563B30CC3}"/>
    <cellStyle name="Calculation 2 4 9 3 2" xfId="23990" xr:uid="{7610456E-ECA8-4290-933E-56CD4098BCEB}"/>
    <cellStyle name="Calculation 2 4 9 4" xfId="18263" xr:uid="{833753AD-454B-4748-8918-43855BFEB619}"/>
    <cellStyle name="Calculation 2 5" xfId="2065" xr:uid="{93D381FE-5345-45E9-8C86-E3065838CDEE}"/>
    <cellStyle name="Calculation 2 5 10" xfId="10017" xr:uid="{A65CB0FA-52DA-43BC-85C4-6A3D6F7EBBAE}"/>
    <cellStyle name="Calculation 2 5 10 2" xfId="15716" xr:uid="{3F10E627-FC24-475F-941B-8335DC4A7BF9}"/>
    <cellStyle name="Calculation 2 5 10 2 2" xfId="25163" xr:uid="{7D3E6E78-86ED-4761-90DF-871990BC52FA}"/>
    <cellStyle name="Calculation 2 5 10 3" xfId="19462" xr:uid="{BF0EB7BB-D402-40D8-983B-5D927FCA3EED}"/>
    <cellStyle name="Calculation 2 5 11" xfId="27682" xr:uid="{EDE56373-E75D-46A2-ACB4-7771DCE8EC77}"/>
    <cellStyle name="Calculation 2 5 12" xfId="28333" xr:uid="{8BB504D5-8ACC-4967-8BE4-8A83B4683DE6}"/>
    <cellStyle name="Calculation 2 5 2" xfId="3773" xr:uid="{FAB9396C-753A-4B5F-BD33-F7B041F8A1A1}"/>
    <cellStyle name="Calculation 2 5 2 10" xfId="29100" xr:uid="{5D7FA55A-0F14-4463-9B0D-F168696B6E5F}"/>
    <cellStyle name="Calculation 2 5 2 2" xfId="6783" xr:uid="{5C6820F6-64EC-4544-9ED0-7248E552AD47}"/>
    <cellStyle name="Calculation 2 5 2 2 2" xfId="7451" xr:uid="{93E1A8CE-0E95-48E0-91FA-8950D47BADD7}"/>
    <cellStyle name="Calculation 2 5 2 2 2 2" xfId="11181" xr:uid="{79E70AE7-820A-4A90-963E-E93C3F95DAA1}"/>
    <cellStyle name="Calculation 2 5 2 2 2 2 2" xfId="20627" xr:uid="{7A4B16E2-13FE-49C1-B81B-654F3ADC070C}"/>
    <cellStyle name="Calculation 2 5 2 2 2 3" xfId="16898" xr:uid="{910DB220-854D-4B07-9807-FBBFE73984FA}"/>
    <cellStyle name="Calculation 2 5 2 2 3" xfId="10512" xr:uid="{75C924E5-2F0D-4A46-BB7E-1D76454C2AC1}"/>
    <cellStyle name="Calculation 2 5 2 2 3 2" xfId="19957" xr:uid="{D87053C7-4035-42AC-9164-EAAEC143F110}"/>
    <cellStyle name="Calculation 2 5 2 2 4" xfId="16228" xr:uid="{51E2F9FF-0948-4986-B4C2-68D5A6A0381E}"/>
    <cellStyle name="Calculation 2 5 2 2 5" xfId="28959" xr:uid="{E56C19CC-8E76-4AAA-9BB8-34CB8C0F7DA0}"/>
    <cellStyle name="Calculation 2 5 2 2 6" xfId="28052" xr:uid="{705DC353-76E5-4F8B-9C98-828E1F8935DC}"/>
    <cellStyle name="Calculation 2 5 2 2 7" xfId="28427" xr:uid="{8A4B5F56-878A-4E44-8EC1-ED65624829B6}"/>
    <cellStyle name="Calculation 2 5 2 2 8" xfId="29492" xr:uid="{A1CD828C-2F63-476E-BE74-B57314B48B15}"/>
    <cellStyle name="Calculation 2 5 2 3" xfId="8084" xr:uid="{21E54A7D-3F68-42A9-AD14-9E20F6A635BA}"/>
    <cellStyle name="Calculation 2 5 2 3 2" xfId="11813" xr:uid="{27783AF9-82E4-46FE-8CD4-BC51E69DA888}"/>
    <cellStyle name="Calculation 2 5 2 3 2 2" xfId="21260" xr:uid="{8CE8CBD3-755F-417D-AE82-2D1FC22C00F5}"/>
    <cellStyle name="Calculation 2 5 2 3 2 3" xfId="25684" xr:uid="{197B1ACA-B0FC-465C-9CC7-90622792136D}"/>
    <cellStyle name="Calculation 2 5 2 3 3" xfId="13819" xr:uid="{624C75D8-BDF6-417B-8BD9-396FAE7653B8}"/>
    <cellStyle name="Calculation 2 5 2 3 3 2" xfId="23266" xr:uid="{A4ED73D1-CABA-444F-A966-7DB1668C3B78}"/>
    <cellStyle name="Calculation 2 5 2 3 4" xfId="17531" xr:uid="{E212947B-3F4B-49A0-87F1-EE726FD9C3F9}"/>
    <cellStyle name="Calculation 2 5 2 4" xfId="9148" xr:uid="{62D88E4B-915D-4F9A-9B19-91ACD7CCD67D}"/>
    <cellStyle name="Calculation 2 5 2 4 2" xfId="12723" xr:uid="{028F74AF-72C9-4CE4-9415-81F7ABF1A65F}"/>
    <cellStyle name="Calculation 2 5 2 4 2 2" xfId="22170" xr:uid="{6C388A6F-7B2D-4879-8640-FA15BC765F97}"/>
    <cellStyle name="Calculation 2 5 2 4 2 3" xfId="26579" xr:uid="{0ABE316A-C950-4769-BAAB-34315C09E85A}"/>
    <cellStyle name="Calculation 2 5 2 4 3" xfId="14866" xr:uid="{124B234D-FBF1-446E-8F7C-4566F923CC29}"/>
    <cellStyle name="Calculation 2 5 2 4 3 2" xfId="24313" xr:uid="{650DB6BB-9A53-4004-984C-9969D81866EF}"/>
    <cellStyle name="Calculation 2 5 2 4 4" xfId="18593" xr:uid="{E86802FD-3947-48A9-A815-179EAECE1E82}"/>
    <cellStyle name="Calculation 2 5 2 5" xfId="9846" xr:uid="{6C94EA29-9A7A-4D52-9DFE-A05370BA42EF}"/>
    <cellStyle name="Calculation 2 5 2 5 2" xfId="13323" xr:uid="{9A1F9537-1A8C-40C1-B915-AE25E8D11CEB}"/>
    <cellStyle name="Calculation 2 5 2 5 2 2" xfId="22770" xr:uid="{12983003-9F33-477A-B42A-1563E275F084}"/>
    <cellStyle name="Calculation 2 5 2 5 2 3" xfId="27162" xr:uid="{46BD51D1-9751-4CB9-BD80-A9CA6C4B1B36}"/>
    <cellStyle name="Calculation 2 5 2 5 3" xfId="15547" xr:uid="{1A2C0073-935D-4A5F-BB85-81603CB73CD6}"/>
    <cellStyle name="Calculation 2 5 2 5 3 2" xfId="24994" xr:uid="{4C5047E9-BDDA-4931-B068-6B895C61DD62}"/>
    <cellStyle name="Calculation 2 5 2 5 4" xfId="19291" xr:uid="{16C76133-3A16-4F22-B325-3E713B5F15F5}"/>
    <cellStyle name="Calculation 2 5 2 6" xfId="8473" xr:uid="{3BADAFFE-ACAD-4336-9227-6E468A8B0814}"/>
    <cellStyle name="Calculation 2 5 2 6 2" xfId="12151" xr:uid="{12366D9B-51C3-477E-AF79-2F2014647E9F}"/>
    <cellStyle name="Calculation 2 5 2 6 2 2" xfId="21598" xr:uid="{ECB83348-DDCC-4186-AC96-8C013979D259}"/>
    <cellStyle name="Calculation 2 5 2 6 2 3" xfId="26017" xr:uid="{A962F545-E25D-4FDE-89C1-65E1944D6D84}"/>
    <cellStyle name="Calculation 2 5 2 6 3" xfId="14201" xr:uid="{0E6E32A8-5798-4FDA-BF6A-6634665FAFAF}"/>
    <cellStyle name="Calculation 2 5 2 6 3 2" xfId="23648" xr:uid="{E0EF81CC-CB58-4C68-88C9-7FCE390D215F}"/>
    <cellStyle name="Calculation 2 5 2 6 4" xfId="17918" xr:uid="{B5785BBC-2321-4CFE-B6BC-6F0ACA4BCE34}"/>
    <cellStyle name="Calculation 2 5 2 7" xfId="9887" xr:uid="{C617607A-6589-4E51-BDE9-FAC7C7093AE5}"/>
    <cellStyle name="Calculation 2 5 2 7 2" xfId="13352" xr:uid="{796FBA41-D349-49CF-81D7-54274A991137}"/>
    <cellStyle name="Calculation 2 5 2 7 2 2" xfId="22799" xr:uid="{464C8F67-1C0C-46C9-9964-E8C4E0569956}"/>
    <cellStyle name="Calculation 2 5 2 7 2 3" xfId="27190" xr:uid="{A52805B6-9DC1-426B-B1DB-2DEE391397DF}"/>
    <cellStyle name="Calculation 2 5 2 7 3" xfId="15587" xr:uid="{D2818E20-0886-414F-9EB9-38261A2466BB}"/>
    <cellStyle name="Calculation 2 5 2 7 3 2" xfId="25034" xr:uid="{612B5612-BF74-455E-AA5F-24349DE33946}"/>
    <cellStyle name="Calculation 2 5 2 7 4" xfId="19332" xr:uid="{ACFB4EB1-6BBC-4B53-BC4B-CB4F7DD32051}"/>
    <cellStyle name="Calculation 2 5 2 8" xfId="9856" xr:uid="{15B575C7-7D92-4442-8271-5B5463B4EEBD}"/>
    <cellStyle name="Calculation 2 5 2 8 2" xfId="15557" xr:uid="{1DD41F59-32ED-4A6C-A974-13F484C71EAE}"/>
    <cellStyle name="Calculation 2 5 2 8 2 2" xfId="25004" xr:uid="{21C24A1A-EFAE-4EF2-89C3-92B8F66D5C64}"/>
    <cellStyle name="Calculation 2 5 2 8 3" xfId="19301" xr:uid="{C81C8C31-D8C4-41AF-BD3C-AA8A7C32C19F}"/>
    <cellStyle name="Calculation 2 5 2 9" xfId="28143" xr:uid="{C4EFA41F-9E06-44CB-BD61-0D08F5EB8C44}"/>
    <cellStyle name="Calculation 2 5 3" xfId="5716" xr:uid="{E502AFC6-32C6-4E92-A9CE-11A86B94CEE7}"/>
    <cellStyle name="Calculation 2 5 3 10" xfId="28024" xr:uid="{6CE9C073-FDB1-46CE-B274-2F8FAD4F7A99}"/>
    <cellStyle name="Calculation 2 5 3 2" xfId="7098" xr:uid="{4C251047-06F0-4C94-BF6B-453FD8E18027}"/>
    <cellStyle name="Calculation 2 5 3 2 2" xfId="7766" xr:uid="{057C68E4-B4B2-4E37-B45D-F34A1D8ABD79}"/>
    <cellStyle name="Calculation 2 5 3 2 2 2" xfId="11496" xr:uid="{3762703A-AB0D-4768-B8FE-DE40530ED7CF}"/>
    <cellStyle name="Calculation 2 5 3 2 2 2 2" xfId="20943" xr:uid="{1B273BD7-AEB2-4F2A-8336-FED7634B2348}"/>
    <cellStyle name="Calculation 2 5 3 2 2 3" xfId="17214" xr:uid="{4928AC56-CACB-436C-8D6C-D5E4CB9883B0}"/>
    <cellStyle name="Calculation 2 5 3 2 3" xfId="10827" xr:uid="{00DC7F63-BC7E-4827-820E-5F0F653262A6}"/>
    <cellStyle name="Calculation 2 5 3 2 3 2" xfId="20273" xr:uid="{F17B3C84-64BD-46C1-A5DB-A4E0A6D77BC7}"/>
    <cellStyle name="Calculation 2 5 3 2 4" xfId="16544" xr:uid="{09140B20-7269-4414-908A-123A727097AF}"/>
    <cellStyle name="Calculation 2 5 3 2 5" xfId="29097" xr:uid="{2AB3421F-3F03-48E3-B20B-03EB725D00BD}"/>
    <cellStyle name="Calculation 2 5 3 2 6" xfId="29260" xr:uid="{FE505732-877C-4430-B1B7-F31E96F62AA4}"/>
    <cellStyle name="Calculation 2 5 3 2 7" xfId="28187" xr:uid="{0C55A8A1-0EF5-44C6-ABFF-3079B18629F3}"/>
    <cellStyle name="Calculation 2 5 3 2 8" xfId="29605" xr:uid="{775AF782-3A64-4C07-91F9-7E9AB37CC415}"/>
    <cellStyle name="Calculation 2 5 3 3" xfId="8033" xr:uid="{34B9C9E8-2104-460B-BAEB-DCE8AD48EE3D}"/>
    <cellStyle name="Calculation 2 5 3 3 2" xfId="11762" xr:uid="{F73DC278-23C0-416C-93F2-A481531216F0}"/>
    <cellStyle name="Calculation 2 5 3 3 2 2" xfId="21209" xr:uid="{B28BB8AA-DC9E-43EB-96EA-72F363F90E26}"/>
    <cellStyle name="Calculation 2 5 3 3 2 3" xfId="25633" xr:uid="{0B26649C-1F56-4834-8FCC-9550F5083D0C}"/>
    <cellStyle name="Calculation 2 5 3 3 3" xfId="13768" xr:uid="{B07D9846-1F87-4C5E-9837-D583CA5F4C29}"/>
    <cellStyle name="Calculation 2 5 3 3 3 2" xfId="23215" xr:uid="{74FEED3C-24B7-4F42-ABE6-BF43A7EDC37A}"/>
    <cellStyle name="Calculation 2 5 3 3 4" xfId="17480" xr:uid="{BF0A6124-1D35-4231-9BE2-2DA26B62941C}"/>
    <cellStyle name="Calculation 2 5 3 4" xfId="8355" xr:uid="{3259DD93-BCA6-42CF-BB94-520864100C41}"/>
    <cellStyle name="Calculation 2 5 3 4 2" xfId="12066" xr:uid="{4CFD28A7-F097-4620-80D7-D302EF2240D6}"/>
    <cellStyle name="Calculation 2 5 3 4 2 2" xfId="21513" xr:uid="{DD933507-0F60-4AF7-9C8A-6B857C8841FE}"/>
    <cellStyle name="Calculation 2 5 3 4 2 3" xfId="25932" xr:uid="{B026DEF0-4FE2-48C2-AFA5-EFC4FF01F341}"/>
    <cellStyle name="Calculation 2 5 3 4 3" xfId="14083" xr:uid="{60722D9A-9C57-4511-BD22-CD2D6C9A7A1D}"/>
    <cellStyle name="Calculation 2 5 3 4 3 2" xfId="23530" xr:uid="{7EE50BAA-AF1C-4AD4-868D-AF9D472C051A}"/>
    <cellStyle name="Calculation 2 5 3 4 4" xfId="17800" xr:uid="{8C0C4328-F7D7-459E-9EEB-CC458B2A1A66}"/>
    <cellStyle name="Calculation 2 5 3 5" xfId="9467" xr:uid="{196B50B0-8ECF-4260-9286-D97F0A43FB15}"/>
    <cellStyle name="Calculation 2 5 3 5 2" xfId="12990" xr:uid="{74C936F7-8460-4E62-983A-3D34F8860532}"/>
    <cellStyle name="Calculation 2 5 3 5 2 2" xfId="22437" xr:uid="{2FF81DF3-0CBE-47C6-BA51-B376ED9094E6}"/>
    <cellStyle name="Calculation 2 5 3 5 2 3" xfId="26831" xr:uid="{CD1219E7-E6AF-4F59-BEE3-B6CB51B27B49}"/>
    <cellStyle name="Calculation 2 5 3 5 3" xfId="15170" xr:uid="{29EF1B3A-E3A3-45C2-8FE0-2C15A804064A}"/>
    <cellStyle name="Calculation 2 5 3 5 3 2" xfId="24617" xr:uid="{DD6FDB5F-4BAC-4975-B037-D7F07B8020A7}"/>
    <cellStyle name="Calculation 2 5 3 5 4" xfId="18912" xr:uid="{85F2A06D-0BAA-41FA-B56F-6B1F97530276}"/>
    <cellStyle name="Calculation 2 5 3 6" xfId="8795" xr:uid="{125FFF0C-559D-4A59-B5A7-462FB5C18250}"/>
    <cellStyle name="Calculation 2 5 3 6 2" xfId="12436" xr:uid="{3F1F9116-D473-46B2-A106-FCF58760AE78}"/>
    <cellStyle name="Calculation 2 5 3 6 2 2" xfId="21883" xr:uid="{7E2D0F57-D05D-4609-81A2-1CCFA681B7F8}"/>
    <cellStyle name="Calculation 2 5 3 6 2 3" xfId="26299" xr:uid="{15925947-AEBC-47B3-B00B-CB023224B2D9}"/>
    <cellStyle name="Calculation 2 5 3 6 3" xfId="14520" xr:uid="{30F056AF-E023-4C1F-8699-35AA98AD6EC6}"/>
    <cellStyle name="Calculation 2 5 3 6 3 2" xfId="23967" xr:uid="{CD76A051-99E2-4F72-9D3B-0CB9A0FB0374}"/>
    <cellStyle name="Calculation 2 5 3 6 4" xfId="18240" xr:uid="{499CB990-C0D4-468B-B0B2-F608E1332D6C}"/>
    <cellStyle name="Calculation 2 5 3 7" xfId="9597" xr:uid="{E9311C8D-E5B8-484D-A39E-F1C19BE002D9}"/>
    <cellStyle name="Calculation 2 5 3 7 2" xfId="13102" xr:uid="{72D767F2-1ADB-446E-9CEE-46CF07700EA7}"/>
    <cellStyle name="Calculation 2 5 3 7 2 2" xfId="22549" xr:uid="{B63CAB2E-84A8-4E8B-83EB-E0ECB3BF3084}"/>
    <cellStyle name="Calculation 2 5 3 7 2 3" xfId="26941" xr:uid="{AEDE8ABF-04E9-4396-B706-95FC4739CBE7}"/>
    <cellStyle name="Calculation 2 5 3 7 3" xfId="15298" xr:uid="{C4614A07-9524-45AF-BDD6-4FDC7D3C60FA}"/>
    <cellStyle name="Calculation 2 5 3 7 3 2" xfId="24745" xr:uid="{AE3159EF-423D-4356-BF68-8D3581AD51C1}"/>
    <cellStyle name="Calculation 2 5 3 7 4" xfId="19042" xr:uid="{84E319A7-D547-4A51-8CA8-0A2A54B14917}"/>
    <cellStyle name="Calculation 2 5 3 8" xfId="10128" xr:uid="{AF80D0C8-90DE-4CDA-A275-7ADE95C6FFCA}"/>
    <cellStyle name="Calculation 2 5 3 8 2" xfId="15827" xr:uid="{DA1CC42A-F76F-4EDB-9228-83D13A6326B6}"/>
    <cellStyle name="Calculation 2 5 3 8 2 2" xfId="25274" xr:uid="{0239BF3C-48E6-48CF-9267-E913EA69DDAF}"/>
    <cellStyle name="Calculation 2 5 3 8 3" xfId="19573" xr:uid="{CD6ED16B-9B53-45AD-BAD4-9BCB133AD443}"/>
    <cellStyle name="Calculation 2 5 3 9" xfId="28554" xr:uid="{834E33C4-9BC0-4E50-BE31-5197A8AA5377}"/>
    <cellStyle name="Calculation 2 5 4" xfId="6588" xr:uid="{7D03666A-6B4D-42F8-8409-1F88CB5D6D13}"/>
    <cellStyle name="Calculation 2 5 4 2" xfId="7256" xr:uid="{E26887E5-4F0B-4FD4-B089-95EA4F1C7FFF}"/>
    <cellStyle name="Calculation 2 5 4 2 2" xfId="10986" xr:uid="{55D6FF10-2E99-4578-8117-AF7D6B106FE1}"/>
    <cellStyle name="Calculation 2 5 4 2 2 2" xfId="20432" xr:uid="{E7C70FB6-6142-40B4-8E44-A09D98B8D23A}"/>
    <cellStyle name="Calculation 2 5 4 2 3" xfId="16703" xr:uid="{97C4ACAD-EFDB-4A01-BA30-30FC4A3F20F8}"/>
    <cellStyle name="Calculation 2 5 4 3" xfId="10317" xr:uid="{278BA299-520A-4730-90E1-FD49015079B9}"/>
    <cellStyle name="Calculation 2 5 4 3 2" xfId="19762" xr:uid="{BAA3A6FC-43BD-4435-B088-03CA1F84CEF4}"/>
    <cellStyle name="Calculation 2 5 4 4" xfId="16033" xr:uid="{BECDDDA0-D8CE-4DD4-BEDB-5C684F36E638}"/>
    <cellStyle name="Calculation 2 5 4 5" xfId="28778" xr:uid="{3DE85573-5918-4396-9D71-CFF986E1E40F}"/>
    <cellStyle name="Calculation 2 5 4 6" xfId="27722" xr:uid="{5EABEAEF-F93D-4C28-ABC7-9B4E841DC78C}"/>
    <cellStyle name="Calculation 2 5 4 7" xfId="27626" xr:uid="{2EE119B5-1F34-4E90-93A3-55B18317B088}"/>
    <cellStyle name="Calculation 2 5 4 8" xfId="29313" xr:uid="{517FE677-E45C-494B-9D73-C1C6B1B3A79B}"/>
    <cellStyle name="Calculation 2 5 5" xfId="8241" xr:uid="{600C3142-A558-4A23-BC94-B55B9B738E83}"/>
    <cellStyle name="Calculation 2 5 5 2" xfId="11970" xr:uid="{33E2DB6F-73EB-4DB4-B788-B3D975C7E622}"/>
    <cellStyle name="Calculation 2 5 5 2 2" xfId="21417" xr:uid="{72DFAE91-56AD-447D-9834-BE8618092632}"/>
    <cellStyle name="Calculation 2 5 5 2 3" xfId="25841" xr:uid="{778D2AB1-B17D-47A5-A6BB-BFA63B4BC873}"/>
    <cellStyle name="Calculation 2 5 5 3" xfId="13976" xr:uid="{734170BB-F9D0-4B98-AF0B-FB8D13C68FB5}"/>
    <cellStyle name="Calculation 2 5 5 3 2" xfId="23423" xr:uid="{5E65CEB5-DF14-4CEF-AF6F-008D11974598}"/>
    <cellStyle name="Calculation 2 5 5 4" xfId="17688" xr:uid="{8A0380BF-24DD-4BF0-B5EE-14ADADF79E60}"/>
    <cellStyle name="Calculation 2 5 6" xfId="9838" xr:uid="{4673AD7C-2F20-4908-8EF9-8C433422E030}"/>
    <cellStyle name="Calculation 2 5 6 2" xfId="13315" xr:uid="{3B2DA3FB-5AA8-4527-9F16-AA4E514290D0}"/>
    <cellStyle name="Calculation 2 5 6 2 2" xfId="22762" xr:uid="{FB8C7F9B-D1EB-4676-8A3A-D98D03E2E5EC}"/>
    <cellStyle name="Calculation 2 5 6 2 3" xfId="27154" xr:uid="{60DDCE92-A4B9-44C7-B041-49C659B68EDA}"/>
    <cellStyle name="Calculation 2 5 6 3" xfId="15539" xr:uid="{189BD7BD-DD06-442E-BDDA-D72073798A8C}"/>
    <cellStyle name="Calculation 2 5 6 3 2" xfId="24986" xr:uid="{EF191863-4A13-4F1A-8CE7-FC5F8E51736D}"/>
    <cellStyle name="Calculation 2 5 6 4" xfId="19283" xr:uid="{46BCAF93-1A9C-402A-AD5F-699DB78F8596}"/>
    <cellStyle name="Calculation 2 5 7" xfId="9022" xr:uid="{219A6B7B-AE54-45B7-85D6-49983AE811E6}"/>
    <cellStyle name="Calculation 2 5 7 2" xfId="12621" xr:uid="{18AA15DA-BA14-4968-9D5E-02D257F3D43B}"/>
    <cellStyle name="Calculation 2 5 7 2 2" xfId="22068" xr:uid="{98C09FF4-C783-4FB1-B2F2-714AA30414DC}"/>
    <cellStyle name="Calculation 2 5 7 2 3" xfId="26482" xr:uid="{1AB34919-548B-4F16-A9C7-1FC2E84E5E3E}"/>
    <cellStyle name="Calculation 2 5 7 3" xfId="14745" xr:uid="{44DCD88C-1644-43D3-9D5E-E7E7B64219D7}"/>
    <cellStyle name="Calculation 2 5 7 3 2" xfId="24192" xr:uid="{0BDD7DE3-CA13-4772-BCEB-8C2C27BA6146}"/>
    <cellStyle name="Calculation 2 5 7 4" xfId="18467" xr:uid="{8B074375-A634-462C-BDCB-DF54837E3675}"/>
    <cellStyle name="Calculation 2 5 8" xfId="9210" xr:uid="{CF29641F-25BA-4F17-B0C1-66301347A004}"/>
    <cellStyle name="Calculation 2 5 8 2" xfId="12776" xr:uid="{DA88FD2C-D158-44B3-A612-01AFBA6D4166}"/>
    <cellStyle name="Calculation 2 5 8 2 2" xfId="22223" xr:uid="{858F3A41-0F09-4AE3-B76B-D330B8A276C8}"/>
    <cellStyle name="Calculation 2 5 8 2 3" xfId="26618" xr:uid="{72368895-3E3A-4487-91AE-F82A6BF15F75}"/>
    <cellStyle name="Calculation 2 5 8 3" xfId="14914" xr:uid="{2393876C-8FF8-428A-9C79-41D23402952A}"/>
    <cellStyle name="Calculation 2 5 8 3 2" xfId="24361" xr:uid="{646D348F-B9FA-4D95-B6F3-752CE921BE32}"/>
    <cellStyle name="Calculation 2 5 8 4" xfId="18655" xr:uid="{4AAED9C9-9D33-462E-98C1-22BA7E629AD6}"/>
    <cellStyle name="Calculation 2 5 9" xfId="8949" xr:uid="{B5D97D2C-3BFE-4331-A0DC-8A07A61D79E3}"/>
    <cellStyle name="Calculation 2 5 9 2" xfId="12559" xr:uid="{021776AF-05E9-402F-AF50-8DD048411CA1}"/>
    <cellStyle name="Calculation 2 5 9 2 2" xfId="22006" xr:uid="{471BDF94-22CA-4975-9CAE-777DEF9E8047}"/>
    <cellStyle name="Calculation 2 5 9 2 3" xfId="26420" xr:uid="{2E8F1FFD-DE29-4332-A0F4-B7E8D276BD20}"/>
    <cellStyle name="Calculation 2 5 9 3" xfId="14672" xr:uid="{FD477B34-4AF4-41E3-8366-E64C9F3D2A36}"/>
    <cellStyle name="Calculation 2 5 9 3 2" xfId="24119" xr:uid="{19518277-F4CC-4090-A0F0-AC0D74015EBB}"/>
    <cellStyle name="Calculation 2 5 9 4" xfId="18394" xr:uid="{F6B18888-0E5F-4282-A0E9-68E50FD544F8}"/>
    <cellStyle name="Calculation 2 6" xfId="2066" xr:uid="{883E21E9-BDF5-422C-AE0B-0140C4EB3E54}"/>
    <cellStyle name="Calculation 2 6 10" xfId="9920" xr:uid="{E7F23D21-9B3F-46B3-B94E-3235B70935B8}"/>
    <cellStyle name="Calculation 2 6 10 2" xfId="15620" xr:uid="{B383CB1C-FEA2-4778-9B21-DECBE3925908}"/>
    <cellStyle name="Calculation 2 6 10 2 2" xfId="25067" xr:uid="{1902EC35-6999-40BD-B814-371F6B29F426}"/>
    <cellStyle name="Calculation 2 6 10 3" xfId="19365" xr:uid="{52678E23-9C72-41DC-88BC-16E6E813BB1A}"/>
    <cellStyle name="Calculation 2 6 11" xfId="27683" xr:uid="{5EBDC641-A339-4DBF-980B-EF45FEE78CA1}"/>
    <cellStyle name="Calculation 2 6 12" xfId="28648" xr:uid="{F2DDDF72-C555-4835-B915-6064EFD59237}"/>
    <cellStyle name="Calculation 2 6 2" xfId="3774" xr:uid="{1D12C289-27B4-419F-8B20-D752ED7FB03B}"/>
    <cellStyle name="Calculation 2 6 2 10" xfId="28557" xr:uid="{1A253DF3-2DC3-4EF8-8311-B46DD6659AE0}"/>
    <cellStyle name="Calculation 2 6 2 2" xfId="6784" xr:uid="{A3F4D619-B9B6-43A2-86EA-305DF22B371D}"/>
    <cellStyle name="Calculation 2 6 2 2 2" xfId="7452" xr:uid="{AADD2BAA-A3A0-4254-8BF0-5245EFD7A5BB}"/>
    <cellStyle name="Calculation 2 6 2 2 2 2" xfId="11182" xr:uid="{15E12A5D-9E68-431F-9E88-DFCB1767E7EE}"/>
    <cellStyle name="Calculation 2 6 2 2 2 2 2" xfId="20628" xr:uid="{F4E23AD9-AD7A-4772-A57F-A6F7C52B948C}"/>
    <cellStyle name="Calculation 2 6 2 2 2 3" xfId="16899" xr:uid="{C04F35BF-2523-42D1-BA0F-F62867044518}"/>
    <cellStyle name="Calculation 2 6 2 2 3" xfId="10513" xr:uid="{F78B5FF1-D79B-4CD4-8744-428905766A30}"/>
    <cellStyle name="Calculation 2 6 2 2 3 2" xfId="19958" xr:uid="{55A0AA20-ADF1-4D75-848F-EBDC4F6ECF5F}"/>
    <cellStyle name="Calculation 2 6 2 2 4" xfId="16229" xr:uid="{D3E1F2F2-1443-4450-9F57-F657FDD5BB44}"/>
    <cellStyle name="Calculation 2 6 2 2 5" xfId="28960" xr:uid="{498E1C44-4080-416D-B228-60E66F80A1F9}"/>
    <cellStyle name="Calculation 2 6 2 2 6" xfId="27739" xr:uid="{78C2B9EA-38E7-49F4-BD8E-A5232A6B4424}"/>
    <cellStyle name="Calculation 2 6 2 2 7" xfId="28164" xr:uid="{3D8EEFDF-2CE5-4D72-ADC3-739E6FBB7616}"/>
    <cellStyle name="Calculation 2 6 2 2 8" xfId="29493" xr:uid="{76794147-EDFA-4F7A-AD1D-248FC49344EC}"/>
    <cellStyle name="Calculation 2 6 2 3" xfId="8083" xr:uid="{E22EED66-EBB3-48CF-A244-A495094B21A4}"/>
    <cellStyle name="Calculation 2 6 2 3 2" xfId="11812" xr:uid="{B5804E84-A9FC-4A64-80C0-34D94FC21018}"/>
    <cellStyle name="Calculation 2 6 2 3 2 2" xfId="21259" xr:uid="{68F11561-226C-4331-ABDE-954C34C94C6F}"/>
    <cellStyle name="Calculation 2 6 2 3 2 3" xfId="25683" xr:uid="{5283C1D9-3436-4F5A-BD04-8F89547777C7}"/>
    <cellStyle name="Calculation 2 6 2 3 3" xfId="13818" xr:uid="{EB75E81F-E40F-47F7-B15B-FF9692F0579B}"/>
    <cellStyle name="Calculation 2 6 2 3 3 2" xfId="23265" xr:uid="{1DBC87B8-8C6B-42C6-AD52-F87E15FF4B03}"/>
    <cellStyle name="Calculation 2 6 2 3 4" xfId="17530" xr:uid="{91BC187F-E9C4-43A5-B756-A5C4BC05CE98}"/>
    <cellStyle name="Calculation 2 6 2 4" xfId="9147" xr:uid="{5E451BCA-8EE9-481E-88A4-FC3AAFE5CD2F}"/>
    <cellStyle name="Calculation 2 6 2 4 2" xfId="12722" xr:uid="{95CFF9A9-94C1-4297-B6F8-E2DF4118F667}"/>
    <cellStyle name="Calculation 2 6 2 4 2 2" xfId="22169" xr:uid="{36F957CA-E84C-45AD-90EF-844B01CF7842}"/>
    <cellStyle name="Calculation 2 6 2 4 2 3" xfId="26578" xr:uid="{B805A375-30CE-4693-B686-D3D439C3062D}"/>
    <cellStyle name="Calculation 2 6 2 4 3" xfId="14865" xr:uid="{8C5D9D3F-1688-4429-898B-86CE73206CA2}"/>
    <cellStyle name="Calculation 2 6 2 4 3 2" xfId="24312" xr:uid="{062B44D7-5A8B-40B9-B178-EEDE9DC7F038}"/>
    <cellStyle name="Calculation 2 6 2 4 4" xfId="18592" xr:uid="{9EF87C8C-A583-4D6B-92F7-411FF42BDF18}"/>
    <cellStyle name="Calculation 2 6 2 5" xfId="8614" xr:uid="{627B2D97-06F8-46D6-BBB7-1757BDA17DFE}"/>
    <cellStyle name="Calculation 2 6 2 5 2" xfId="12275" xr:uid="{86D6F316-6CD8-46F7-9F46-2E9A1060DA5A}"/>
    <cellStyle name="Calculation 2 6 2 5 2 2" xfId="21722" xr:uid="{218D2B3B-EEC0-48C5-AFF8-38B1C4D04C73}"/>
    <cellStyle name="Calculation 2 6 2 5 2 3" xfId="26141" xr:uid="{DAF6E96D-39D6-4957-A4BB-C7349A42C3C6}"/>
    <cellStyle name="Calculation 2 6 2 5 3" xfId="14342" xr:uid="{94B2E380-DBC0-4B16-A4F9-36480D0063E6}"/>
    <cellStyle name="Calculation 2 6 2 5 3 2" xfId="23789" xr:uid="{A3A56B91-9168-4C7F-B82A-B3389BD68781}"/>
    <cellStyle name="Calculation 2 6 2 5 4" xfId="18059" xr:uid="{39A23AD9-86CD-4D08-A9A1-A827282DF990}"/>
    <cellStyle name="Calculation 2 6 2 6" xfId="9844" xr:uid="{D45734C1-AB0F-40AF-B3B0-21FE254D795C}"/>
    <cellStyle name="Calculation 2 6 2 6 2" xfId="13321" xr:uid="{E0300A3E-03FC-47BC-98CE-E063CC9DBABF}"/>
    <cellStyle name="Calculation 2 6 2 6 2 2" xfId="22768" xr:uid="{BABDF5AB-309A-4156-BEF0-CA46C37BF5EE}"/>
    <cellStyle name="Calculation 2 6 2 6 2 3" xfId="27160" xr:uid="{5DA709F8-97D7-4CF3-94EB-D4FC239EF9A4}"/>
    <cellStyle name="Calculation 2 6 2 6 3" xfId="15545" xr:uid="{DC80D67E-3EED-4A08-8011-D5E565A2DFC7}"/>
    <cellStyle name="Calculation 2 6 2 6 3 2" xfId="24992" xr:uid="{247E2164-366F-415E-A86C-12A05061996B}"/>
    <cellStyle name="Calculation 2 6 2 6 4" xfId="19289" xr:uid="{58331C0B-6F3F-4382-9F4B-ADCBCC4F3E09}"/>
    <cellStyle name="Calculation 2 6 2 7" xfId="9712" xr:uid="{86906209-B3AE-4DC9-87E3-681F03570AD8}"/>
    <cellStyle name="Calculation 2 6 2 7 2" xfId="13197" xr:uid="{051B5F35-BE0B-4888-B2B9-E1EE49217184}"/>
    <cellStyle name="Calculation 2 6 2 7 2 2" xfId="22644" xr:uid="{D6C8F5B0-58FF-44CF-A328-48FF20331267}"/>
    <cellStyle name="Calculation 2 6 2 7 2 3" xfId="27036" xr:uid="{1B5B0F90-8B09-407A-9357-8E7C9C1EB213}"/>
    <cellStyle name="Calculation 2 6 2 7 3" xfId="15413" xr:uid="{05432B82-775F-44FA-9D41-6ABDCF805907}"/>
    <cellStyle name="Calculation 2 6 2 7 3 2" xfId="24860" xr:uid="{0C347DF8-DAC7-4AEA-B194-6A2FBC83A516}"/>
    <cellStyle name="Calculation 2 6 2 7 4" xfId="19157" xr:uid="{046007A0-2AD5-4241-A61C-6C6AF8834D4C}"/>
    <cellStyle name="Calculation 2 6 2 8" xfId="8754" xr:uid="{78FA2B92-C19A-4754-84EE-FD9BB6389F2E}"/>
    <cellStyle name="Calculation 2 6 2 8 2" xfId="14481" xr:uid="{A8E0D9A8-0B55-48FF-9D70-E7796A4523D9}"/>
    <cellStyle name="Calculation 2 6 2 8 2 2" xfId="23928" xr:uid="{214E79E9-9305-4452-A781-A32A6B4186BF}"/>
    <cellStyle name="Calculation 2 6 2 8 3" xfId="18199" xr:uid="{A2A781EA-7C61-46EB-9170-DF58DF8062BE}"/>
    <cellStyle name="Calculation 2 6 2 9" xfId="28144" xr:uid="{86F825E3-3E8C-48DE-93A9-65398C6CEC49}"/>
    <cellStyle name="Calculation 2 6 3" xfId="5717" xr:uid="{C56332D6-B976-4AE9-AB72-1964C3D2F602}"/>
    <cellStyle name="Calculation 2 6 3 10" xfId="27563" xr:uid="{DDA67487-2704-4C8A-AADB-8D0FD6B09DBB}"/>
    <cellStyle name="Calculation 2 6 3 2" xfId="7099" xr:uid="{78123A6E-B0EE-4A9B-BED3-0FDB8D17D02D}"/>
    <cellStyle name="Calculation 2 6 3 2 2" xfId="7767" xr:uid="{C4EF0D0A-ED82-4CCD-9591-8F086243E485}"/>
    <cellStyle name="Calculation 2 6 3 2 2 2" xfId="11497" xr:uid="{D267D8FE-FEF8-468C-B0DD-2CBB87EEBEA3}"/>
    <cellStyle name="Calculation 2 6 3 2 2 2 2" xfId="20944" xr:uid="{501C4D7A-D5C5-4DC3-B873-C744C49E5675}"/>
    <cellStyle name="Calculation 2 6 3 2 2 3" xfId="17215" xr:uid="{CBB10F27-E400-4E12-8145-6372F39C5910}"/>
    <cellStyle name="Calculation 2 6 3 2 3" xfId="10828" xr:uid="{342C117D-AE20-4441-8F9F-608AFC422A36}"/>
    <cellStyle name="Calculation 2 6 3 2 3 2" xfId="20274" xr:uid="{0F74FB43-902F-4116-B8B3-8217F741482C}"/>
    <cellStyle name="Calculation 2 6 3 2 4" xfId="16545" xr:uid="{E515083E-3A4D-41C4-B07D-4B32DED14237}"/>
    <cellStyle name="Calculation 2 6 3 2 5" xfId="29098" xr:uid="{8A7D8924-EB6F-404C-87ED-D9529FCF4167}"/>
    <cellStyle name="Calculation 2 6 3 2 6" xfId="29261" xr:uid="{E6D35B3B-3301-447E-A7E7-FF407D139874}"/>
    <cellStyle name="Calculation 2 6 3 2 7" xfId="27642" xr:uid="{1A8EA014-A6E5-4B53-A727-BD9059A38D94}"/>
    <cellStyle name="Calculation 2 6 3 2 8" xfId="29606" xr:uid="{CDF0D059-7828-4F57-9ACF-24FFD71E1242}"/>
    <cellStyle name="Calculation 2 6 3 3" xfId="7906" xr:uid="{D82E312E-8FD7-48A4-9BF5-0ACDD16C4C66}"/>
    <cellStyle name="Calculation 2 6 3 3 2" xfId="11635" xr:uid="{B14B1ED5-AE42-4D95-AED1-0202D4EFCF4A}"/>
    <cellStyle name="Calculation 2 6 3 3 2 2" xfId="21082" xr:uid="{06832F37-CF77-482F-9BC8-5D8744BBA437}"/>
    <cellStyle name="Calculation 2 6 3 3 2 3" xfId="25506" xr:uid="{291B797C-AE23-449A-8559-B2D9B21A2B50}"/>
    <cellStyle name="Calculation 2 6 3 3 3" xfId="13641" xr:uid="{1ECAC45B-E815-41C8-A37B-38FF0FDFC81F}"/>
    <cellStyle name="Calculation 2 6 3 3 3 2" xfId="23088" xr:uid="{31EBD269-A843-4D44-836E-A5B46D3A66F2}"/>
    <cellStyle name="Calculation 2 6 3 3 4" xfId="17353" xr:uid="{D0E03672-03B0-4D39-A1EA-069B9580F68C}"/>
    <cellStyle name="Calculation 2 6 3 4" xfId="9607" xr:uid="{3CA086D1-99DA-4601-BEF0-3A7D7B050E05}"/>
    <cellStyle name="Calculation 2 6 3 4 2" xfId="13106" xr:uid="{81F43434-56FA-404D-9572-1A3126E76546}"/>
    <cellStyle name="Calculation 2 6 3 4 2 2" xfId="22553" xr:uid="{C6AAF7C7-7363-4936-A09A-0C3C08A94390}"/>
    <cellStyle name="Calculation 2 6 3 4 2 3" xfId="26945" xr:uid="{8B955D38-9ECB-4CF3-A60B-B8C5EA7D515A}"/>
    <cellStyle name="Calculation 2 6 3 4 3" xfId="15308" xr:uid="{423B4F38-CF8B-4AF3-BD1D-F21E3E38B5D0}"/>
    <cellStyle name="Calculation 2 6 3 4 3 2" xfId="24755" xr:uid="{D903E89B-ECFD-49FA-97C5-25689133CB53}"/>
    <cellStyle name="Calculation 2 6 3 4 4" xfId="19052" xr:uid="{1B8E5F92-8B67-486A-BBAF-E47872B6AE42}"/>
    <cellStyle name="Calculation 2 6 3 5" xfId="8916" xr:uid="{BB49A37A-9C3D-40DA-9245-9DBAF706FD6C}"/>
    <cellStyle name="Calculation 2 6 3 5 2" xfId="12535" xr:uid="{28EF3BA4-C02F-49E2-98CB-5A4E35728094}"/>
    <cellStyle name="Calculation 2 6 3 5 2 2" xfId="21982" xr:uid="{D47BF447-1029-43D8-9500-679C59CC67A9}"/>
    <cellStyle name="Calculation 2 6 3 5 2 3" xfId="26396" xr:uid="{1D88C305-D29F-4C57-8D97-43395C14C8A2}"/>
    <cellStyle name="Calculation 2 6 3 5 3" xfId="14639" xr:uid="{849AC553-8AC9-4716-82E0-516E96D3DFD6}"/>
    <cellStyle name="Calculation 2 6 3 5 3 2" xfId="24086" xr:uid="{6782D540-D189-4F95-B51E-37887BD2D676}"/>
    <cellStyle name="Calculation 2 6 3 5 4" xfId="18361" xr:uid="{54DCD151-23EE-4D5B-86C5-35CB12259397}"/>
    <cellStyle name="Calculation 2 6 3 6" xfId="9714" xr:uid="{718ADF70-09C0-488A-96FA-3D65EC7073E1}"/>
    <cellStyle name="Calculation 2 6 3 6 2" xfId="13199" xr:uid="{58FDFC3A-58BF-48A6-A11A-69BA11DE4AFC}"/>
    <cellStyle name="Calculation 2 6 3 6 2 2" xfId="22646" xr:uid="{FA63320A-0498-40C7-96EE-03B64749DE35}"/>
    <cellStyle name="Calculation 2 6 3 6 2 3" xfId="27038" xr:uid="{F219441C-5177-4892-8EBB-918DCA246178}"/>
    <cellStyle name="Calculation 2 6 3 6 3" xfId="15415" xr:uid="{F7FAAADD-56D6-4501-8526-7F921FBAEEA9}"/>
    <cellStyle name="Calculation 2 6 3 6 3 2" xfId="24862" xr:uid="{123726D0-8A76-4E04-A3F2-4B67B31546A0}"/>
    <cellStyle name="Calculation 2 6 3 6 4" xfId="19159" xr:uid="{B91BCB7C-4A33-4FA3-86BB-082967D1490F}"/>
    <cellStyle name="Calculation 2 6 3 7" xfId="9717" xr:uid="{8C5CC826-BE80-4D4F-88FB-2F6B4DDEC637}"/>
    <cellStyle name="Calculation 2 6 3 7 2" xfId="13201" xr:uid="{B8489502-4155-47EC-9DE6-2CAFCB17C360}"/>
    <cellStyle name="Calculation 2 6 3 7 2 2" xfId="22648" xr:uid="{2B72885C-8BFE-4DB5-8B9B-A3AF192C892D}"/>
    <cellStyle name="Calculation 2 6 3 7 2 3" xfId="27040" xr:uid="{3AE3A60B-0E95-4E72-87A4-78175E4B78CB}"/>
    <cellStyle name="Calculation 2 6 3 7 3" xfId="15418" xr:uid="{69658E23-E545-4C22-B9C1-BCC5F4A6CB5A}"/>
    <cellStyle name="Calculation 2 6 3 7 3 2" xfId="24865" xr:uid="{493A37A5-9BCF-4055-BF00-8B8BDEA3493F}"/>
    <cellStyle name="Calculation 2 6 3 7 4" xfId="19162" xr:uid="{975690EE-7668-40F1-B6CE-E2078BD6DD2F}"/>
    <cellStyle name="Calculation 2 6 3 8" xfId="8909" xr:uid="{A5825CDB-BBFD-4A8D-8BE4-72D7C741320D}"/>
    <cellStyle name="Calculation 2 6 3 8 2" xfId="14632" xr:uid="{4BF7FE22-B7D1-4199-A530-E651FD7F94FA}"/>
    <cellStyle name="Calculation 2 6 3 8 2 2" xfId="24079" xr:uid="{53ABEA0A-A57F-4CE3-AFB4-1BF68ED28164}"/>
    <cellStyle name="Calculation 2 6 3 8 3" xfId="18354" xr:uid="{58CAAAED-83BE-4217-97B6-A2412111B77E}"/>
    <cellStyle name="Calculation 2 6 3 9" xfId="28555" xr:uid="{3EB63A3E-EFD8-4E6A-8E70-4B6C5A49C508}"/>
    <cellStyle name="Calculation 2 6 4" xfId="6589" xr:uid="{DCC80853-CC0C-4A6E-A02F-9E60F6A61EDA}"/>
    <cellStyle name="Calculation 2 6 4 2" xfId="7257" xr:uid="{AE433B43-034E-47D4-B955-5F37F796D263}"/>
    <cellStyle name="Calculation 2 6 4 2 2" xfId="10987" xr:uid="{AFC8C285-4FCE-472B-B1EB-2055F4D9011C}"/>
    <cellStyle name="Calculation 2 6 4 2 2 2" xfId="20433" xr:uid="{E593EBD4-6E7D-4480-BF8F-50D986EEBF0C}"/>
    <cellStyle name="Calculation 2 6 4 2 3" xfId="16704" xr:uid="{9A9CA7B2-21E7-43D9-9F34-D02BA954674A}"/>
    <cellStyle name="Calculation 2 6 4 3" xfId="10318" xr:uid="{0189E42A-0BF5-4BDE-BBB6-175D65DAC585}"/>
    <cellStyle name="Calculation 2 6 4 3 2" xfId="19763" xr:uid="{FD43E974-53C6-4334-B785-075120E4EB4C}"/>
    <cellStyle name="Calculation 2 6 4 4" xfId="16034" xr:uid="{CBAA8278-224A-4897-B70C-01E0286A3950}"/>
    <cellStyle name="Calculation 2 6 4 5" xfId="28779" xr:uid="{65DDD5D5-904F-403D-ADDE-D1A451E24E88}"/>
    <cellStyle name="Calculation 2 6 4 6" xfId="28563" xr:uid="{2D7B83BA-62D3-4430-8B5C-F0E1CA74F29F}"/>
    <cellStyle name="Calculation 2 6 4 7" xfId="29185" xr:uid="{90AE5054-03E7-4D40-A474-9FFCC0115FF1}"/>
    <cellStyle name="Calculation 2 6 4 8" xfId="29314" xr:uid="{FF777ACC-5B0E-481E-A2B5-3BFF4E67169C}"/>
    <cellStyle name="Calculation 2 6 5" xfId="8152" xr:uid="{0F941249-0286-479B-A03B-49A9740C731C}"/>
    <cellStyle name="Calculation 2 6 5 2" xfId="11881" xr:uid="{0835857C-9AE7-4B37-A707-E713DDDF11C8}"/>
    <cellStyle name="Calculation 2 6 5 2 2" xfId="21328" xr:uid="{E17FCA1D-56A2-48E3-9B6B-B616B995BB68}"/>
    <cellStyle name="Calculation 2 6 5 2 3" xfId="25752" xr:uid="{3D2C8A6C-D0F6-4B0A-B507-D3A0A86A6221}"/>
    <cellStyle name="Calculation 2 6 5 3" xfId="13887" xr:uid="{434FEE35-5BB4-4301-9471-8F2EE4620387}"/>
    <cellStyle name="Calculation 2 6 5 3 2" xfId="23334" xr:uid="{2881C7F9-9A27-4677-BFBA-B948A92A06F9}"/>
    <cellStyle name="Calculation 2 6 5 4" xfId="17599" xr:uid="{C13AA705-7E63-4E58-9966-EDD4094A4D48}"/>
    <cellStyle name="Calculation 2 6 6" xfId="9390" xr:uid="{B1D58F43-5583-4585-96D6-F47D131B4778}"/>
    <cellStyle name="Calculation 2 6 6 2" xfId="12930" xr:uid="{A7BA583A-421A-42C1-8140-DE6CBAA97F4A}"/>
    <cellStyle name="Calculation 2 6 6 2 2" xfId="22377" xr:uid="{68EC89A2-8391-4F19-8384-9938056BE491}"/>
    <cellStyle name="Calculation 2 6 6 2 3" xfId="26771" xr:uid="{3AF1C557-791F-42B6-A2D5-37742EFDEF71}"/>
    <cellStyle name="Calculation 2 6 6 3" xfId="15093" xr:uid="{AE022026-1576-42E7-A61D-A4A9B54629D4}"/>
    <cellStyle name="Calculation 2 6 6 3 2" xfId="24540" xr:uid="{E189879D-6877-4F42-BE57-60B7F4AEB905}"/>
    <cellStyle name="Calculation 2 6 6 4" xfId="18835" xr:uid="{8252068D-7E30-4F9C-98DE-88A213E963D2}"/>
    <cellStyle name="Calculation 2 6 7" xfId="8329" xr:uid="{B843F0A0-C73B-448E-A634-1EE1EE51840B}"/>
    <cellStyle name="Calculation 2 6 7 2" xfId="12043" xr:uid="{46161B2B-1BB2-4EAE-A8EC-F4844F8C3FD6}"/>
    <cellStyle name="Calculation 2 6 7 2 2" xfId="21490" xr:uid="{13306E22-BB7B-40B2-BFE5-C0E822342536}"/>
    <cellStyle name="Calculation 2 6 7 2 3" xfId="25909" xr:uid="{BBD52824-5B3C-4E01-B250-AA84637C5EB9}"/>
    <cellStyle name="Calculation 2 6 7 3" xfId="14057" xr:uid="{DB51545D-2905-4688-99B1-9F582C9C7589}"/>
    <cellStyle name="Calculation 2 6 7 3 2" xfId="23504" xr:uid="{5BD511C7-8BC6-4C3F-96F5-E28224801710}"/>
    <cellStyle name="Calculation 2 6 7 4" xfId="17774" xr:uid="{EDC8C716-C153-42A7-8E92-E6A519AD5B70}"/>
    <cellStyle name="Calculation 2 6 8" xfId="9272" xr:uid="{DB7CE333-8E33-4D4E-B3E6-633B952CB458}"/>
    <cellStyle name="Calculation 2 6 8 2" xfId="12826" xr:uid="{9C43EB09-B237-4941-B7E0-85DF60F9AD2E}"/>
    <cellStyle name="Calculation 2 6 8 2 2" xfId="22273" xr:uid="{FF95D2DB-9CE5-4B62-A4E6-C46D362F7B35}"/>
    <cellStyle name="Calculation 2 6 8 2 3" xfId="26668" xr:uid="{B6BEE319-7735-49E5-A0FC-5E2801A14439}"/>
    <cellStyle name="Calculation 2 6 8 3" xfId="14976" xr:uid="{DF5BCC93-9390-41AA-A121-04736453422C}"/>
    <cellStyle name="Calculation 2 6 8 3 2" xfId="24423" xr:uid="{A0AD008B-ECB6-46CF-BBB4-96BF97546D11}"/>
    <cellStyle name="Calculation 2 6 8 4" xfId="18717" xr:uid="{48967897-1067-4A5F-818C-9C395BB98E71}"/>
    <cellStyle name="Calculation 2 6 9" xfId="8820" xr:uid="{37B02F0F-D877-4E28-8C5E-E6F5630434AB}"/>
    <cellStyle name="Calculation 2 6 9 2" xfId="12458" xr:uid="{6F935FB5-A2B1-4B1D-8431-97DECE8A1180}"/>
    <cellStyle name="Calculation 2 6 9 2 2" xfId="21905" xr:uid="{D7FE70AF-8DBB-40E0-9630-25AF33A951AB}"/>
    <cellStyle name="Calculation 2 6 9 2 3" xfId="26321" xr:uid="{4B7DEBB2-269A-4729-A5B3-592E993E7D89}"/>
    <cellStyle name="Calculation 2 6 9 3" xfId="14545" xr:uid="{47D4D51D-1E05-44F1-83BF-86C199524D7F}"/>
    <cellStyle name="Calculation 2 6 9 3 2" xfId="23992" xr:uid="{BD8841B8-0A40-4F7C-862B-E63419F4C711}"/>
    <cellStyle name="Calculation 2 6 9 4" xfId="18265" xr:uid="{B8807AC6-FB6A-481F-90D9-31D3ED8530F1}"/>
    <cellStyle name="Calculation 2 7" xfId="2067" xr:uid="{17AA28DB-BADD-438F-936F-07FBD4755E78}"/>
    <cellStyle name="Calculation 2 7 10" xfId="9466" xr:uid="{25B9543E-736F-4890-BDA9-097E7BCFB0C8}"/>
    <cellStyle name="Calculation 2 7 10 2" xfId="15169" xr:uid="{CBC5C271-B800-4D4B-80C8-5B585E9D515E}"/>
    <cellStyle name="Calculation 2 7 10 2 2" xfId="24616" xr:uid="{E9763C1B-B453-477D-BA50-F87E6206C780}"/>
    <cellStyle name="Calculation 2 7 10 3" xfId="18911" xr:uid="{D5B63B53-7405-4C8C-9D93-8A03EC28E870}"/>
    <cellStyle name="Calculation 2 7 11" xfId="27684" xr:uid="{D209BC30-69D5-4374-B7C2-9AB3C7DF8E15}"/>
    <cellStyle name="Calculation 2 7 12" xfId="28332" xr:uid="{3E3DF867-DB67-47E8-8613-BF2081B9A9A9}"/>
    <cellStyle name="Calculation 2 7 2" xfId="3775" xr:uid="{80A86E6A-0B9B-46CA-8529-269AC2B70DEE}"/>
    <cellStyle name="Calculation 2 7 2 10" xfId="28969" xr:uid="{F1C18E7E-C28A-45D6-927C-87E87F1034F1}"/>
    <cellStyle name="Calculation 2 7 2 2" xfId="6785" xr:uid="{BA301186-22EA-48AF-BA75-877E420CFBA2}"/>
    <cellStyle name="Calculation 2 7 2 2 2" xfId="7453" xr:uid="{9A488A8F-E1B4-4F9B-88F8-7B778ED6BF5B}"/>
    <cellStyle name="Calculation 2 7 2 2 2 2" xfId="11183" xr:uid="{16EC4BC0-459E-44B3-B489-92969E2A6DFC}"/>
    <cellStyle name="Calculation 2 7 2 2 2 2 2" xfId="20629" xr:uid="{4A19B650-16D0-4835-B1E0-87056BD6021D}"/>
    <cellStyle name="Calculation 2 7 2 2 2 3" xfId="16900" xr:uid="{CDC4D7DC-2B2F-41B5-85B6-708ED55E6D01}"/>
    <cellStyle name="Calculation 2 7 2 2 3" xfId="10514" xr:uid="{0E083171-05EA-45B5-A344-14985F6BC99A}"/>
    <cellStyle name="Calculation 2 7 2 2 3 2" xfId="19959" xr:uid="{7F3A8C00-2253-432E-A1D2-2240475A859F}"/>
    <cellStyle name="Calculation 2 7 2 2 4" xfId="16230" xr:uid="{C97A8A1F-637B-4BF6-8896-69C1968A8054}"/>
    <cellStyle name="Calculation 2 7 2 2 5" xfId="28961" xr:uid="{09E3D268-68AD-4172-8482-C557F3DDB368}"/>
    <cellStyle name="Calculation 2 7 2 2 6" xfId="28478" xr:uid="{0B7A8274-534D-4578-A99C-7772B1E7B519}"/>
    <cellStyle name="Calculation 2 7 2 2 7" xfId="28668" xr:uid="{173CB75D-6893-40A0-AC7B-3E7DC91F6604}"/>
    <cellStyle name="Calculation 2 7 2 2 8" xfId="29494" xr:uid="{F8AF09E2-8C9A-4636-85DB-4BED0C9C368C}"/>
    <cellStyle name="Calculation 2 7 2 3" xfId="8082" xr:uid="{FF178849-5170-4C3D-9884-45A36E76B2F0}"/>
    <cellStyle name="Calculation 2 7 2 3 2" xfId="11811" xr:uid="{DCB6145A-CCAB-48A6-A20B-71560F1A2C70}"/>
    <cellStyle name="Calculation 2 7 2 3 2 2" xfId="21258" xr:uid="{0B0F307F-B04E-45E5-A120-1370E0F286C5}"/>
    <cellStyle name="Calculation 2 7 2 3 2 3" xfId="25682" xr:uid="{E8A5ECDD-7169-4173-86DA-AA8B7CCF6187}"/>
    <cellStyle name="Calculation 2 7 2 3 3" xfId="13817" xr:uid="{F899C1FA-F4EB-45DC-AACD-A874D2EF7384}"/>
    <cellStyle name="Calculation 2 7 2 3 3 2" xfId="23264" xr:uid="{183487FD-0A2B-4ED7-89F2-8AEACA2356E0}"/>
    <cellStyle name="Calculation 2 7 2 3 4" xfId="17529" xr:uid="{E7A71654-086F-4E65-837F-108E7067A9C6}"/>
    <cellStyle name="Calculation 2 7 2 4" xfId="9146" xr:uid="{793F9495-0213-41B8-83BD-32C633A72FE5}"/>
    <cellStyle name="Calculation 2 7 2 4 2" xfId="12721" xr:uid="{845BB3D0-BD58-4681-88F2-21C6C25A5C22}"/>
    <cellStyle name="Calculation 2 7 2 4 2 2" xfId="22168" xr:uid="{0E19BBD2-EF05-4DB0-AB65-9AB59EADAB64}"/>
    <cellStyle name="Calculation 2 7 2 4 2 3" xfId="26577" xr:uid="{CE9FD45E-19B1-4723-93A5-DE86CEA3A3A4}"/>
    <cellStyle name="Calculation 2 7 2 4 3" xfId="14864" xr:uid="{E49F7FAD-0C18-4D0F-98C4-7FA52895769B}"/>
    <cellStyle name="Calculation 2 7 2 4 3 2" xfId="24311" xr:uid="{74538666-58C9-4046-98E7-85CE49211A60}"/>
    <cellStyle name="Calculation 2 7 2 4 4" xfId="18591" xr:uid="{C45C4737-53D1-42FE-91F9-3FFEF45BE040}"/>
    <cellStyle name="Calculation 2 7 2 5" xfId="8615" xr:uid="{FAE6BC3C-344B-4C60-931C-A778B1CE06BD}"/>
    <cellStyle name="Calculation 2 7 2 5 2" xfId="12276" xr:uid="{FBFF4F34-E4F7-4041-BEDD-7EB24DD2CDC3}"/>
    <cellStyle name="Calculation 2 7 2 5 2 2" xfId="21723" xr:uid="{36ADB144-6C59-411B-9BCB-563976ED8413}"/>
    <cellStyle name="Calculation 2 7 2 5 2 3" xfId="26142" xr:uid="{DB4856BB-A8C9-4670-8A74-B4893149A458}"/>
    <cellStyle name="Calculation 2 7 2 5 3" xfId="14343" xr:uid="{3159AB5B-AF30-481A-9ED9-735FE99FE7AA}"/>
    <cellStyle name="Calculation 2 7 2 5 3 2" xfId="23790" xr:uid="{4C59BDDF-76D6-4435-99C8-2EE3054DE2D3}"/>
    <cellStyle name="Calculation 2 7 2 5 4" xfId="18060" xr:uid="{54D3E9C7-01FF-4BDB-AE59-8C3B3A259F0E}"/>
    <cellStyle name="Calculation 2 7 2 6" xfId="9396" xr:uid="{B2957156-C5ED-403B-98AB-2C6C55557AAC}"/>
    <cellStyle name="Calculation 2 7 2 6 2" xfId="12936" xr:uid="{69024256-754A-4DF1-ACE1-BB3468A5C9DA}"/>
    <cellStyle name="Calculation 2 7 2 6 2 2" xfId="22383" xr:uid="{65A50221-38B5-492B-8DD8-5703ABD48ABB}"/>
    <cellStyle name="Calculation 2 7 2 6 2 3" xfId="26777" xr:uid="{09AEE39B-A6F8-473B-8526-6EFDCCC77A80}"/>
    <cellStyle name="Calculation 2 7 2 6 3" xfId="15099" xr:uid="{662AC3D0-1505-4AC0-9903-975F9B138502}"/>
    <cellStyle name="Calculation 2 7 2 6 3 2" xfId="24546" xr:uid="{0FDF1876-F8D0-4F76-8D8F-99E4E5C76A47}"/>
    <cellStyle name="Calculation 2 7 2 6 4" xfId="18841" xr:uid="{FC76047C-3B13-47FE-B039-BAC7CBE13045}"/>
    <cellStyle name="Calculation 2 7 2 7" xfId="9874" xr:uid="{CE84F2B9-90C9-42CC-8719-E698EBD77466}"/>
    <cellStyle name="Calculation 2 7 2 7 2" xfId="13345" xr:uid="{B95F5C61-6F4D-4877-A78A-7703074E02D0}"/>
    <cellStyle name="Calculation 2 7 2 7 2 2" xfId="22792" xr:uid="{DAEDDE8C-1501-4B24-A84B-428B30016F48}"/>
    <cellStyle name="Calculation 2 7 2 7 2 3" xfId="27183" xr:uid="{70041CBD-D776-4AF2-A645-62716C6B067A}"/>
    <cellStyle name="Calculation 2 7 2 7 3" xfId="15574" xr:uid="{7B800A61-B6C7-4868-B190-BE761785A096}"/>
    <cellStyle name="Calculation 2 7 2 7 3 2" xfId="25021" xr:uid="{2C3794BA-CC0E-46C8-9226-18BF2205E485}"/>
    <cellStyle name="Calculation 2 7 2 7 4" xfId="19319" xr:uid="{09AE770B-99E8-4E7A-9F56-37EABC4CC071}"/>
    <cellStyle name="Calculation 2 7 2 8" xfId="8426" xr:uid="{09C4FDF2-FCCC-460E-A5A9-CAE84B53527A}"/>
    <cellStyle name="Calculation 2 7 2 8 2" xfId="14154" xr:uid="{96F5DD7E-3B91-4BC4-AB17-9BA2667D31F0}"/>
    <cellStyle name="Calculation 2 7 2 8 2 2" xfId="23601" xr:uid="{E0E35F61-EA39-4B92-AA7D-7C0C3C52D406}"/>
    <cellStyle name="Calculation 2 7 2 8 3" xfId="17871" xr:uid="{C1F82501-1E41-40C3-950C-7E24CD6C3DF4}"/>
    <cellStyle name="Calculation 2 7 2 9" xfId="28145" xr:uid="{F3D1F932-CB31-4E1F-84D5-8DFEA2885968}"/>
    <cellStyle name="Calculation 2 7 3" xfId="5718" xr:uid="{662BDC1C-4BE4-4F06-96AC-0B4D3A548138}"/>
    <cellStyle name="Calculation 2 7 3 10" xfId="28023" xr:uid="{7F997500-E3ED-453F-AC02-355DF270A855}"/>
    <cellStyle name="Calculation 2 7 3 2" xfId="7100" xr:uid="{5C552167-83EF-431C-88A8-5CF7C0C54E41}"/>
    <cellStyle name="Calculation 2 7 3 2 2" xfId="7768" xr:uid="{32B078A4-8F93-4F14-87F7-3DD6957D36B5}"/>
    <cellStyle name="Calculation 2 7 3 2 2 2" xfId="11498" xr:uid="{7CE62ACC-6F44-4D0F-B231-7766347F0273}"/>
    <cellStyle name="Calculation 2 7 3 2 2 2 2" xfId="20945" xr:uid="{0C4760B8-F955-4AA0-8505-42E6DCC9E912}"/>
    <cellStyle name="Calculation 2 7 3 2 2 3" xfId="17216" xr:uid="{3777D826-BF37-4798-9FF4-192E73E2514A}"/>
    <cellStyle name="Calculation 2 7 3 2 3" xfId="10829" xr:uid="{5B74E55D-8840-47AF-B618-680629EAA0B6}"/>
    <cellStyle name="Calculation 2 7 3 2 3 2" xfId="20275" xr:uid="{8F8A7D88-16DC-47D1-B57D-F657A178A327}"/>
    <cellStyle name="Calculation 2 7 3 2 4" xfId="16546" xr:uid="{7FA4DA69-7770-4C4D-92C4-F78C7149042C}"/>
    <cellStyle name="Calculation 2 7 3 2 5" xfId="29099" xr:uid="{6F05DDFE-E098-4100-B1AF-7167185B2E0C}"/>
    <cellStyle name="Calculation 2 7 3 2 6" xfId="29262" xr:uid="{05CE9F26-D315-499D-805D-0E65869D9EB9}"/>
    <cellStyle name="Calculation 2 7 3 2 7" xfId="27632" xr:uid="{DB33D29F-6CA0-4273-A2D5-BAF8CB586754}"/>
    <cellStyle name="Calculation 2 7 3 2 8" xfId="29607" xr:uid="{697696F1-0635-4339-9B24-30D53B45F215}"/>
    <cellStyle name="Calculation 2 7 3 3" xfId="8032" xr:uid="{C34BAE2B-4003-4B03-BA08-5937BF0D0814}"/>
    <cellStyle name="Calculation 2 7 3 3 2" xfId="11761" xr:uid="{46459612-3968-484F-8F68-6A0429F3AE24}"/>
    <cellStyle name="Calculation 2 7 3 3 2 2" xfId="21208" xr:uid="{1401F821-6839-4219-ABAB-F781324D4378}"/>
    <cellStyle name="Calculation 2 7 3 3 2 3" xfId="25632" xr:uid="{7F65CE18-E834-4D5B-8C9B-93DC07704AF0}"/>
    <cellStyle name="Calculation 2 7 3 3 3" xfId="13767" xr:uid="{274F31F6-FB80-40AE-9D22-BDADC226DE1E}"/>
    <cellStyle name="Calculation 2 7 3 3 3 2" xfId="23214" xr:uid="{AD699249-D8BE-4B6E-AF3F-2CF39A0508BE}"/>
    <cellStyle name="Calculation 2 7 3 3 4" xfId="17479" xr:uid="{DFD0F960-52FF-4E10-8736-A9FA9466307E}"/>
    <cellStyle name="Calculation 2 7 3 4" xfId="8885" xr:uid="{6A4F3AC9-021B-47B7-9E89-03AA2D280B7E}"/>
    <cellStyle name="Calculation 2 7 3 4 2" xfId="12513" xr:uid="{991FFFB8-4703-4C03-AB01-AA9733D6DE0E}"/>
    <cellStyle name="Calculation 2 7 3 4 2 2" xfId="21960" xr:uid="{D77B4F38-C008-4C1E-A817-87906014DC21}"/>
    <cellStyle name="Calculation 2 7 3 4 2 3" xfId="26376" xr:uid="{5490FEBC-BDE1-4D88-AA2A-0D380C1E84B3}"/>
    <cellStyle name="Calculation 2 7 3 4 3" xfId="14610" xr:uid="{90D2DDAF-4B5F-4F43-BCD8-D90AD17CCF60}"/>
    <cellStyle name="Calculation 2 7 3 4 3 2" xfId="24057" xr:uid="{7B8DFEE6-CAF5-4E34-B9E6-F1EB0D21DE35}"/>
    <cellStyle name="Calculation 2 7 3 4 4" xfId="18330" xr:uid="{9217645C-E3B1-449E-ADF2-C51AE5D67CD5}"/>
    <cellStyle name="Calculation 2 7 3 5" xfId="9253" xr:uid="{90FFA492-A95B-442C-9251-AA9849AC158E}"/>
    <cellStyle name="Calculation 2 7 3 5 2" xfId="12809" xr:uid="{2A400DC3-C8D1-4C40-933F-7EC1DDB5AB2F}"/>
    <cellStyle name="Calculation 2 7 3 5 2 2" xfId="22256" xr:uid="{6C727A43-9F63-424B-B70D-96776E1B61C4}"/>
    <cellStyle name="Calculation 2 7 3 5 2 3" xfId="26651" xr:uid="{69284C88-FE3D-42B1-BFEE-FEE58EB9925C}"/>
    <cellStyle name="Calculation 2 7 3 5 3" xfId="14957" xr:uid="{611951FA-0C47-46D1-AA31-79E17FC76CCB}"/>
    <cellStyle name="Calculation 2 7 3 5 3 2" xfId="24404" xr:uid="{AEAAC643-2E87-45AB-9F79-07E89B8DD16E}"/>
    <cellStyle name="Calculation 2 7 3 5 4" xfId="18698" xr:uid="{911EFB7E-C0A9-473F-B5F0-260A09946CEE}"/>
    <cellStyle name="Calculation 2 7 3 6" xfId="8542" xr:uid="{96C20972-3EE0-4D32-A974-7174182754AF}"/>
    <cellStyle name="Calculation 2 7 3 6 2" xfId="12214" xr:uid="{B2569760-169C-408A-9DF0-8A49154690A7}"/>
    <cellStyle name="Calculation 2 7 3 6 2 2" xfId="21661" xr:uid="{8D09E2FE-3593-4258-BE22-A2BD0B139E4B}"/>
    <cellStyle name="Calculation 2 7 3 6 2 3" xfId="26080" xr:uid="{97310E39-033C-4AC1-87E3-B9065E77DD59}"/>
    <cellStyle name="Calculation 2 7 3 6 3" xfId="14270" xr:uid="{B8DFFA40-2E4B-4333-99BD-EE566434C8B6}"/>
    <cellStyle name="Calculation 2 7 3 6 3 2" xfId="23717" xr:uid="{61E1BA33-898D-404F-8890-45351CBB5A0B}"/>
    <cellStyle name="Calculation 2 7 3 6 4" xfId="17987" xr:uid="{4891DBB9-488E-4C04-9564-10E0BF6311B4}"/>
    <cellStyle name="Calculation 2 7 3 7" xfId="8910" xr:uid="{EEFA96FA-33C3-4FC4-85EF-0A8B9031DE30}"/>
    <cellStyle name="Calculation 2 7 3 7 2" xfId="12531" xr:uid="{D87AAEA2-7939-4170-B3D7-A807D8D20B9D}"/>
    <cellStyle name="Calculation 2 7 3 7 2 2" xfId="21978" xr:uid="{C334B7C4-4176-491A-B8FB-D4E10D1A5D65}"/>
    <cellStyle name="Calculation 2 7 3 7 2 3" xfId="26392" xr:uid="{6FCA52D3-9211-4FA8-9508-044973A5A4FD}"/>
    <cellStyle name="Calculation 2 7 3 7 3" xfId="14633" xr:uid="{89540116-A78F-49F6-B66B-6D051C00C090}"/>
    <cellStyle name="Calculation 2 7 3 7 3 2" xfId="24080" xr:uid="{0EBA2353-4635-4A27-A959-1A0DF79E5060}"/>
    <cellStyle name="Calculation 2 7 3 7 4" xfId="18355" xr:uid="{11ABD6A9-2C8C-4846-8CE2-863CE0C9A696}"/>
    <cellStyle name="Calculation 2 7 3 8" xfId="9268" xr:uid="{DD13663B-6D91-4224-B091-079A50A3C043}"/>
    <cellStyle name="Calculation 2 7 3 8 2" xfId="14972" xr:uid="{CE4BE79F-F80F-4295-9CFE-B2418F79300B}"/>
    <cellStyle name="Calculation 2 7 3 8 2 2" xfId="24419" xr:uid="{57B17BAC-2EFB-4EB0-8810-6C1BB93B4954}"/>
    <cellStyle name="Calculation 2 7 3 8 3" xfId="18713" xr:uid="{0561D37B-2333-4398-8D7E-9EB9D48EDDF8}"/>
    <cellStyle name="Calculation 2 7 3 9" xfId="28556" xr:uid="{24646CB5-982B-4A00-B78B-4E4EE501D4B2}"/>
    <cellStyle name="Calculation 2 7 4" xfId="6590" xr:uid="{BBCAB773-AE08-4F62-BE1E-01F1F3121F70}"/>
    <cellStyle name="Calculation 2 7 4 2" xfId="7258" xr:uid="{D0BB3CA4-0A68-4908-A94E-45F628CF3064}"/>
    <cellStyle name="Calculation 2 7 4 2 2" xfId="10988" xr:uid="{3B0DC545-A6F2-4EA1-9A63-6A77207968EF}"/>
    <cellStyle name="Calculation 2 7 4 2 2 2" xfId="20434" xr:uid="{FA0613EE-7B73-4D8F-BAD4-8C7323AC85D4}"/>
    <cellStyle name="Calculation 2 7 4 2 3" xfId="16705" xr:uid="{D80ECC73-860C-418A-8601-E9086D754354}"/>
    <cellStyle name="Calculation 2 7 4 3" xfId="10319" xr:uid="{4F867BE4-D351-47FB-AF36-792A595DB05E}"/>
    <cellStyle name="Calculation 2 7 4 3 2" xfId="19764" xr:uid="{2035544F-862B-4236-81F8-7A262ED077B4}"/>
    <cellStyle name="Calculation 2 7 4 4" xfId="16035" xr:uid="{22ED096A-85C7-412E-9DBB-F9648DD2B05C}"/>
    <cellStyle name="Calculation 2 7 4 5" xfId="28780" xr:uid="{3CFDDCC5-67C4-4D05-AC24-ED7D35E73DCE}"/>
    <cellStyle name="Calculation 2 7 4 6" xfId="28437" xr:uid="{C8D03540-5B6F-49CC-8FD9-BC379AB9FCA7}"/>
    <cellStyle name="Calculation 2 7 4 7" xfId="28972" xr:uid="{761CAF0A-F063-4F6F-A794-FCB54F8A5250}"/>
    <cellStyle name="Calculation 2 7 4 8" xfId="29315" xr:uid="{39CD36B9-8985-4ED4-A962-B90B4E30A821}"/>
    <cellStyle name="Calculation 2 7 5" xfId="8250" xr:uid="{30AD8F90-E401-413E-819F-24FE50904AE7}"/>
    <cellStyle name="Calculation 2 7 5 2" xfId="11979" xr:uid="{6F970C8E-5752-40E6-AD6F-4D7EEE0CEBCB}"/>
    <cellStyle name="Calculation 2 7 5 2 2" xfId="21426" xr:uid="{13CE519D-280A-470F-80C5-F1CBFE9D43D3}"/>
    <cellStyle name="Calculation 2 7 5 2 3" xfId="25850" xr:uid="{EBED00C8-C939-4F49-8D75-2ECCCC8EA077}"/>
    <cellStyle name="Calculation 2 7 5 3" xfId="13985" xr:uid="{24320948-3CDD-4436-8EEB-D88E5C214208}"/>
    <cellStyle name="Calculation 2 7 5 3 2" xfId="23432" xr:uid="{D0F2D795-BD6B-475D-B7D6-42D5E0668976}"/>
    <cellStyle name="Calculation 2 7 5 4" xfId="17697" xr:uid="{EBB7D06F-6938-481B-834B-39C6A0CC6094}"/>
    <cellStyle name="Calculation 2 7 6" xfId="9837" xr:uid="{75CA4AE5-69B0-4BF5-A9B4-314651BF4343}"/>
    <cellStyle name="Calculation 2 7 6 2" xfId="13314" xr:uid="{E32EDB1E-FC25-490D-B37A-EA34D6892CBF}"/>
    <cellStyle name="Calculation 2 7 6 2 2" xfId="22761" xr:uid="{BE9530AA-2C78-4009-8844-B0D8F46E19FE}"/>
    <cellStyle name="Calculation 2 7 6 2 3" xfId="27153" xr:uid="{2DD3821A-F767-467E-B842-320CEBA824C2}"/>
    <cellStyle name="Calculation 2 7 6 3" xfId="15538" xr:uid="{65C53D05-2A4B-4780-8500-392D35A4F51F}"/>
    <cellStyle name="Calculation 2 7 6 3 2" xfId="24985" xr:uid="{D83E71AD-FB92-455C-BA53-78EF73796173}"/>
    <cellStyle name="Calculation 2 7 6 4" xfId="19282" xr:uid="{309E50EA-28AA-4D32-99B7-72CFF448C53E}"/>
    <cellStyle name="Calculation 2 7 7" xfId="9021" xr:uid="{71F0EE6B-F040-410F-9C64-D68FE9AB31B2}"/>
    <cellStyle name="Calculation 2 7 7 2" xfId="12620" xr:uid="{D274EDF4-E287-40CC-9178-FAC0E8AE10A6}"/>
    <cellStyle name="Calculation 2 7 7 2 2" xfId="22067" xr:uid="{762108C9-7F62-4964-912C-8C2C40BDB512}"/>
    <cellStyle name="Calculation 2 7 7 2 3" xfId="26481" xr:uid="{22B84B84-EE12-47E5-802E-010FF7170731}"/>
    <cellStyle name="Calculation 2 7 7 3" xfId="14744" xr:uid="{1EEA4EFC-B6DF-4D53-846A-DF4533643D43}"/>
    <cellStyle name="Calculation 2 7 7 3 2" xfId="24191" xr:uid="{BF3C0A84-AE68-44BC-87CF-681A9971E903}"/>
    <cellStyle name="Calculation 2 7 7 4" xfId="18466" xr:uid="{06327C0C-9137-4B8A-B7DB-BE0ED76F0DA5}"/>
    <cellStyle name="Calculation 2 7 8" xfId="9954" xr:uid="{F7572646-4A01-4593-8C13-164C219C367C}"/>
    <cellStyle name="Calculation 2 7 8 2" xfId="13411" xr:uid="{82D0DFF7-1217-40B5-BE92-949F200597B3}"/>
    <cellStyle name="Calculation 2 7 8 2 2" xfId="22858" xr:uid="{C345E708-117D-4DB5-9E3D-609D3D25F597}"/>
    <cellStyle name="Calculation 2 7 8 2 3" xfId="27248" xr:uid="{5F3B096B-43DA-4CD8-9A29-B782F3BB8EF3}"/>
    <cellStyle name="Calculation 2 7 8 3" xfId="15653" xr:uid="{B7CE4F9D-3573-4146-A5B4-3F4E32DDD9AA}"/>
    <cellStyle name="Calculation 2 7 8 3 2" xfId="25100" xr:uid="{D6D022D3-0406-43F5-876D-2D8D0C193928}"/>
    <cellStyle name="Calculation 2 7 8 4" xfId="19399" xr:uid="{7CDEF26D-9B4D-461D-AB68-53990DF69336}"/>
    <cellStyle name="Calculation 2 7 9" xfId="9573" xr:uid="{E97CD683-92FA-47B5-95A5-DBBAA252B407}"/>
    <cellStyle name="Calculation 2 7 9 2" xfId="13082" xr:uid="{1CB2889F-0B23-4AF7-804E-D07641BAF4E1}"/>
    <cellStyle name="Calculation 2 7 9 2 2" xfId="22529" xr:uid="{C6579187-29B2-4528-8768-19E53AFC2B2F}"/>
    <cellStyle name="Calculation 2 7 9 2 3" xfId="26921" xr:uid="{1AD06871-93A1-4CB3-B916-A7467AB8E002}"/>
    <cellStyle name="Calculation 2 7 9 3" xfId="15274" xr:uid="{0CCA1327-ADA8-452F-B510-F6970BD8051C}"/>
    <cellStyle name="Calculation 2 7 9 3 2" xfId="24721" xr:uid="{BF77FA24-C75A-4031-9DAA-B4C5D30BA454}"/>
    <cellStyle name="Calculation 2 7 9 4" xfId="19018" xr:uid="{9691E544-808F-47FC-B7F3-4152124891F2}"/>
    <cellStyle name="Calculation 2 8" xfId="2068" xr:uid="{5970BC6B-DBB6-4922-87B5-CF962D221538}"/>
    <cellStyle name="Calculation 2 8 10" xfId="28647" xr:uid="{F799FDBD-B717-4537-A81C-79D9B77A9543}"/>
    <cellStyle name="Calculation 2 8 2" xfId="6591" xr:uid="{730CB131-E724-4D57-89B0-9EB60AE9A4AB}"/>
    <cellStyle name="Calculation 2 8 2 2" xfId="7259" xr:uid="{06679F45-DA46-4521-9ABC-B0C92B393640}"/>
    <cellStyle name="Calculation 2 8 2 2 2" xfId="10989" xr:uid="{9DFCE30E-A9CE-4AE0-9105-592A76BFCEF5}"/>
    <cellStyle name="Calculation 2 8 2 2 2 2" xfId="20435" xr:uid="{0DA60BF5-89D8-444C-9646-BA1132EBC7BC}"/>
    <cellStyle name="Calculation 2 8 2 2 3" xfId="16706" xr:uid="{1F56E86C-3A56-4232-B384-6F583351CE52}"/>
    <cellStyle name="Calculation 2 8 2 3" xfId="10320" xr:uid="{A26CE13C-59B5-47DB-A5B4-592A6A51A48B}"/>
    <cellStyle name="Calculation 2 8 2 3 2" xfId="19765" xr:uid="{5D573D42-5601-4DA9-8D07-92E9261972F2}"/>
    <cellStyle name="Calculation 2 8 2 4" xfId="16036" xr:uid="{2D27291B-6B8B-46CE-B199-E441C955F582}"/>
    <cellStyle name="Calculation 2 8 2 5" xfId="28781" xr:uid="{2AC06229-DFF7-434A-8355-44AD0B82AAA8}"/>
    <cellStyle name="Calculation 2 8 2 6" xfId="28045" xr:uid="{23F3005F-53AA-423E-8758-712DEFCE89AB}"/>
    <cellStyle name="Calculation 2 8 2 7" xfId="27571" xr:uid="{2444EE22-9E3C-4C63-A862-1DE318ECBAAE}"/>
    <cellStyle name="Calculation 2 8 2 8" xfId="29316" xr:uid="{97C4056F-2B48-4516-B2FD-9E3C013C5490}"/>
    <cellStyle name="Calculation 2 8 3" xfId="8249" xr:uid="{8CFB2F64-95FA-4437-A88A-566D7250FFD3}"/>
    <cellStyle name="Calculation 2 8 3 2" xfId="11978" xr:uid="{46EAD989-8E01-4AF9-B9C5-F87DBD8B4039}"/>
    <cellStyle name="Calculation 2 8 3 2 2" xfId="21425" xr:uid="{1402FBDB-B09D-4B0A-B464-A89FDCEB7AAE}"/>
    <cellStyle name="Calculation 2 8 3 2 3" xfId="25849" xr:uid="{D2CD2112-C60E-44D6-9C37-9840017593A5}"/>
    <cellStyle name="Calculation 2 8 3 3" xfId="13984" xr:uid="{98104E9D-F27F-42B1-923E-229F6AA14A5B}"/>
    <cellStyle name="Calculation 2 8 3 3 2" xfId="23431" xr:uid="{8335F899-24E3-4811-8C45-BC45B045966A}"/>
    <cellStyle name="Calculation 2 8 3 4" xfId="17696" xr:uid="{2DDECC1D-64FC-4A11-B986-79920AC2C4F0}"/>
    <cellStyle name="Calculation 2 8 4" xfId="9389" xr:uid="{3BDF8E29-2503-4788-8E7A-4F2B1B194400}"/>
    <cellStyle name="Calculation 2 8 4 2" xfId="12929" xr:uid="{4CDBCC01-AF37-4BFC-BB5C-C740442D92E5}"/>
    <cellStyle name="Calculation 2 8 4 2 2" xfId="22376" xr:uid="{1FE7ED3B-5BF5-4456-A264-88ED7B17715A}"/>
    <cellStyle name="Calculation 2 8 4 2 3" xfId="26770" xr:uid="{BC34163E-293E-4559-BA75-E71F46F6A129}"/>
    <cellStyle name="Calculation 2 8 4 3" xfId="15092" xr:uid="{FD0E2949-0C8D-4A22-A463-C2FEE9998C04}"/>
    <cellStyle name="Calculation 2 8 4 3 2" xfId="24539" xr:uid="{3BDE3A3C-9BD5-4A54-8933-B7B38F95CD23}"/>
    <cellStyle name="Calculation 2 8 4 4" xfId="18834" xr:uid="{BDFFDC99-BF86-4E13-8EAB-2350E539E842}"/>
    <cellStyle name="Calculation 2 8 5" xfId="8836" xr:uid="{796CC96D-1938-406F-AACE-5C9969E5A0AA}"/>
    <cellStyle name="Calculation 2 8 5 2" xfId="12471" xr:uid="{581E487A-BCFC-495B-90C0-601DC72B6499}"/>
    <cellStyle name="Calculation 2 8 5 2 2" xfId="21918" xr:uid="{39834626-D276-457F-B3A8-45E68FBBEC38}"/>
    <cellStyle name="Calculation 2 8 5 2 3" xfId="26334" xr:uid="{D703D5F4-6FB4-4085-B593-1FCF2F7D6002}"/>
    <cellStyle name="Calculation 2 8 5 3" xfId="14561" xr:uid="{B7676649-D2E8-4C22-96A1-19F27137C4FA}"/>
    <cellStyle name="Calculation 2 8 5 3 2" xfId="24008" xr:uid="{520C936B-16B6-4026-80B1-3B75E55899BA}"/>
    <cellStyle name="Calculation 2 8 5 4" xfId="18281" xr:uid="{A33D38B5-AB24-4CCD-9D5B-F35770BD94F8}"/>
    <cellStyle name="Calculation 2 8 6" xfId="8776" xr:uid="{57E976AF-E2F1-4EAE-AC9E-CD592FE98F5C}"/>
    <cellStyle name="Calculation 2 8 6 2" xfId="12420" xr:uid="{A501DE00-DF64-44FC-9E4D-EB7D7AFAF865}"/>
    <cellStyle name="Calculation 2 8 6 2 2" xfId="21867" xr:uid="{8B5253C3-693D-4257-82CE-ADEE0CB954CE}"/>
    <cellStyle name="Calculation 2 8 6 2 3" xfId="26285" xr:uid="{512853D3-0E79-459F-9D32-CA7FB1F796CD}"/>
    <cellStyle name="Calculation 2 8 6 3" xfId="14503" xr:uid="{BC2D5B25-6CFE-4188-94B9-3A01AF9C8521}"/>
    <cellStyle name="Calculation 2 8 6 3 2" xfId="23950" xr:uid="{1BAEFDBD-942C-406E-B087-83D3010FCA97}"/>
    <cellStyle name="Calculation 2 8 6 4" xfId="18221" xr:uid="{545D87A2-1043-4C43-B18D-25F87B566F43}"/>
    <cellStyle name="Calculation 2 8 7" xfId="8792" xr:uid="{8662FE33-B9E8-43E6-9F5A-7EDE1304AA41}"/>
    <cellStyle name="Calculation 2 8 7 2" xfId="12433" xr:uid="{0E7ED38A-E76D-485D-856F-FCF7DE0005F6}"/>
    <cellStyle name="Calculation 2 8 7 2 2" xfId="21880" xr:uid="{3C529635-B842-46F9-A0EF-9266D12EB1EE}"/>
    <cellStyle name="Calculation 2 8 7 2 3" xfId="26296" xr:uid="{92CC165B-CC32-44F1-98C2-D8E773DA905C}"/>
    <cellStyle name="Calculation 2 8 7 3" xfId="14517" xr:uid="{6D3DE6C0-539B-4CAD-A1DB-F2C08A7AA571}"/>
    <cellStyle name="Calculation 2 8 7 3 2" xfId="23964" xr:uid="{CF975CBF-5245-42C0-8FD0-74CF299CF076}"/>
    <cellStyle name="Calculation 2 8 7 4" xfId="18237" xr:uid="{37267754-35D5-41BB-97FB-9E90BC327C78}"/>
    <cellStyle name="Calculation 2 8 8" xfId="8315" xr:uid="{112415A2-C6DF-47A5-AA75-9634220BCE0D}"/>
    <cellStyle name="Calculation 2 8 8 2" xfId="14044" xr:uid="{C92283A7-C04F-487A-BB09-AB85923E3ABA}"/>
    <cellStyle name="Calculation 2 8 8 2 2" xfId="23491" xr:uid="{B32C7C2B-4BF9-4323-A23B-5BD434C65872}"/>
    <cellStyle name="Calculation 2 8 8 3" xfId="17760" xr:uid="{1DD2671D-87F9-4DE5-886A-D5CB96C504CF}"/>
    <cellStyle name="Calculation 2 8 9" xfId="27685" xr:uid="{EAE40CE8-CDCF-49CB-B557-1043A9D073E0}"/>
    <cellStyle name="Calculation 2 9" xfId="2069" xr:uid="{D956ABE0-B901-4B9C-B928-4CAF53826FA2}"/>
    <cellStyle name="Calculation 2 9 10" xfId="28331" xr:uid="{BA25F0F5-0C08-40AE-8590-963AD06BFE18}"/>
    <cellStyle name="Calculation 2 9 2" xfId="6592" xr:uid="{EEF0FA99-8663-4778-B54B-95CE7CBA3277}"/>
    <cellStyle name="Calculation 2 9 2 2" xfId="7260" xr:uid="{19ACBD30-F6D0-450B-8990-73910986F499}"/>
    <cellStyle name="Calculation 2 9 2 2 2" xfId="10990" xr:uid="{73052955-ED1E-473A-96DA-D528772B8017}"/>
    <cellStyle name="Calculation 2 9 2 2 2 2" xfId="20436" xr:uid="{96E5D811-CE49-487C-A5EC-BC0591B2A5B4}"/>
    <cellStyle name="Calculation 2 9 2 2 3" xfId="16707" xr:uid="{11CC9BB9-1CAE-46B6-836B-AF89AED8A48E}"/>
    <cellStyle name="Calculation 2 9 2 3" xfId="10321" xr:uid="{7974E32F-0641-4A5C-BA93-7A511FF482C7}"/>
    <cellStyle name="Calculation 2 9 2 3 2" xfId="19766" xr:uid="{F79241AC-7025-42D7-9920-1DA3C3BAF773}"/>
    <cellStyle name="Calculation 2 9 2 4" xfId="16037" xr:uid="{68C3B225-8CA7-4EF3-8E18-0ABDC8719553}"/>
    <cellStyle name="Calculation 2 9 2 5" xfId="28782" xr:uid="{EA1EA8CD-53DE-47D3-BFB8-83425CBCAF6A}"/>
    <cellStyle name="Calculation 2 9 2 6" xfId="28197" xr:uid="{50E60D6C-012A-49A7-A2B5-643889BC5620}"/>
    <cellStyle name="Calculation 2 9 2 7" xfId="28193" xr:uid="{0BEAB1E7-7F24-469F-9172-1B4497687597}"/>
    <cellStyle name="Calculation 2 9 2 8" xfId="29317" xr:uid="{087D2C2C-D9A0-4D0F-AD9E-79AC09D609DE}"/>
    <cellStyle name="Calculation 2 9 3" xfId="8248" xr:uid="{3A9299EB-A3B0-4082-AA3E-3FAB13A3EFB9}"/>
    <cellStyle name="Calculation 2 9 3 2" xfId="11977" xr:uid="{C20E86A2-3419-485A-944F-CC5086E2280C}"/>
    <cellStyle name="Calculation 2 9 3 2 2" xfId="21424" xr:uid="{524D21BD-A999-4676-8B7E-FD7D2127F8E1}"/>
    <cellStyle name="Calculation 2 9 3 2 3" xfId="25848" xr:uid="{DFBE5FEB-C04B-4D70-932E-9138936CA483}"/>
    <cellStyle name="Calculation 2 9 3 3" xfId="13983" xr:uid="{91A5F15E-A056-4064-B30A-4A4652F19ED0}"/>
    <cellStyle name="Calculation 2 9 3 3 2" xfId="23430" xr:uid="{02CA2DE4-5943-49F3-8261-72D42FD627CD}"/>
    <cellStyle name="Calculation 2 9 3 4" xfId="17695" xr:uid="{7C3A0663-DE8B-4DC8-9380-AAACEDA30EA6}"/>
    <cellStyle name="Calculation 2 9 4" xfId="9904" xr:uid="{47146DB8-7BDE-4AF3-BB97-3C7F7C1909D2}"/>
    <cellStyle name="Calculation 2 9 4 2" xfId="13365" xr:uid="{3183ACFF-A94D-4118-AB0E-9E292432C143}"/>
    <cellStyle name="Calculation 2 9 4 2 2" xfId="22812" xr:uid="{55DF1522-1A9E-43C6-963E-A2C0F82915FD}"/>
    <cellStyle name="Calculation 2 9 4 2 3" xfId="27203" xr:uid="{77026AEF-49EE-40B6-B1B6-D6020CAD46E6}"/>
    <cellStyle name="Calculation 2 9 4 3" xfId="15604" xr:uid="{F59AEEA8-986B-4F30-91B6-0DDE50704B4C}"/>
    <cellStyle name="Calculation 2 9 4 3 2" xfId="25051" xr:uid="{E24F9F01-BF58-4E9D-8142-F2C745EDF19A}"/>
    <cellStyle name="Calculation 2 9 4 4" xfId="19349" xr:uid="{CA9E4D3B-1E32-46E3-A1A3-8E9F895EABFF}"/>
    <cellStyle name="Calculation 2 9 5" xfId="9642" xr:uid="{02D2D1E6-32E4-4DF0-BE5A-E5A1F3BD41B9}"/>
    <cellStyle name="Calculation 2 9 5 2" xfId="13135" xr:uid="{2E9EECBA-A7AA-46B7-920F-6499FABA4AF2}"/>
    <cellStyle name="Calculation 2 9 5 2 2" xfId="22582" xr:uid="{A1851448-F2A0-48A7-875E-3A4A86AEC7BF}"/>
    <cellStyle name="Calculation 2 9 5 2 3" xfId="26974" xr:uid="{A03A0FEC-9A92-416B-B8BE-C3FCC29FDD98}"/>
    <cellStyle name="Calculation 2 9 5 3" xfId="15343" xr:uid="{31D4769B-EB9E-4565-AD1E-DCF3C1FC4CBD}"/>
    <cellStyle name="Calculation 2 9 5 3 2" xfId="24790" xr:uid="{DEF782FB-FC78-4538-A6C7-D20A4785E1CC}"/>
    <cellStyle name="Calculation 2 9 5 4" xfId="19087" xr:uid="{B3775132-2270-47FB-A9C5-F089394BA2E5}"/>
    <cellStyle name="Calculation 2 9 6" xfId="8744" xr:uid="{1D06989F-2099-49AF-9989-71341589AC40}"/>
    <cellStyle name="Calculation 2 9 6 2" xfId="12392" xr:uid="{A2F708BA-523A-41DA-B82B-15BCAEEEF5B5}"/>
    <cellStyle name="Calculation 2 9 6 2 2" xfId="21839" xr:uid="{76CCBA63-84F4-4087-B79C-EF20EC15DA83}"/>
    <cellStyle name="Calculation 2 9 6 2 3" xfId="26257" xr:uid="{8B7FAFD1-6128-4262-9754-8A21CB625A1C}"/>
    <cellStyle name="Calculation 2 9 6 3" xfId="14471" xr:uid="{4831CC9B-E897-4416-9B83-68F3A704D26F}"/>
    <cellStyle name="Calculation 2 9 6 3 2" xfId="23918" xr:uid="{A7D4DE28-C57A-469D-8B27-85CED6B9F4D4}"/>
    <cellStyle name="Calculation 2 9 6 4" xfId="18189" xr:uid="{0C948930-8DC1-4832-AEDD-A6FDACB9F892}"/>
    <cellStyle name="Calculation 2 9 7" xfId="9823" xr:uid="{1F0C3FDD-4916-4C70-949D-7FCC4C956789}"/>
    <cellStyle name="Calculation 2 9 7 2" xfId="13303" xr:uid="{CB9CE9A8-C610-47C0-9F05-B7A7221772ED}"/>
    <cellStyle name="Calculation 2 9 7 2 2" xfId="22750" xr:uid="{45126793-997B-452C-853E-04B4E6380DB5}"/>
    <cellStyle name="Calculation 2 9 7 2 3" xfId="27142" xr:uid="{450CCA1D-2145-40E8-8806-B8160642D777}"/>
    <cellStyle name="Calculation 2 9 7 3" xfId="15524" xr:uid="{A56A2351-C5EA-4A53-8283-68A0716B1930}"/>
    <cellStyle name="Calculation 2 9 7 3 2" xfId="24971" xr:uid="{6ABC7CD3-ECD5-41B7-B1BA-5ABD3209A0CD}"/>
    <cellStyle name="Calculation 2 9 7 4" xfId="19268" xr:uid="{DF03A06A-FCE9-415E-8DF2-73D88ED03570}"/>
    <cellStyle name="Calculation 2 9 8" xfId="10012" xr:uid="{7CB5BA13-FC9A-405F-A8D7-B0BF685D6C48}"/>
    <cellStyle name="Calculation 2 9 8 2" xfId="15711" xr:uid="{EAE44C64-B0B6-4072-BFB3-5F5D198A2649}"/>
    <cellStyle name="Calculation 2 9 8 2 2" xfId="25158" xr:uid="{612ACE8E-3B50-430F-AD37-9B87E6926B17}"/>
    <cellStyle name="Calculation 2 9 8 3" xfId="19457" xr:uid="{B4BBBC73-3132-427A-AC99-7E7B057B96CE}"/>
    <cellStyle name="Calculation 2 9 9" xfId="27686" xr:uid="{DC8B3BE9-5A9C-4E82-A998-0E1457A89F48}"/>
    <cellStyle name="Calculation 20" xfId="3776" xr:uid="{670817BC-A16C-4B53-B369-2A9E83E95B5A}"/>
    <cellStyle name="Calculation 21" xfId="3777" xr:uid="{D9066FCB-DACC-4DC5-ACDC-718D761FAB4F}"/>
    <cellStyle name="Calculation 22" xfId="3778" xr:uid="{AEFEBF4F-2137-4A69-BB08-B048056465F1}"/>
    <cellStyle name="Calculation 23" xfId="3779" xr:uid="{C231F6F5-0CD1-4860-84BC-5BF6D4F321B3}"/>
    <cellStyle name="Calculation 24" xfId="3780" xr:uid="{8EA5039A-4C06-4571-BDE0-7FDAAFB2E77A}"/>
    <cellStyle name="Calculation 25" xfId="3781" xr:uid="{CF5CC917-C21F-47C1-B5FE-2CBCE29782AE}"/>
    <cellStyle name="Calculation 26" xfId="3782" xr:uid="{90D71798-1BC1-4B48-BFB9-050919009E94}"/>
    <cellStyle name="Calculation 27" xfId="3783" xr:uid="{4BE51905-1376-47A1-81D8-399E2978A869}"/>
    <cellStyle name="Calculation 28" xfId="3758" xr:uid="{F967A883-880B-40D4-B2BF-4CF909219A8C}"/>
    <cellStyle name="Calculation 28 10" xfId="28155" xr:uid="{C1ED082A-140E-4562-B713-F7022EB03B3C}"/>
    <cellStyle name="Calculation 28 2" xfId="6778" xr:uid="{ADD26DEE-541E-490A-A023-07B8F3132B9F}"/>
    <cellStyle name="Calculation 28 2 2" xfId="7446" xr:uid="{4811BAC6-7F10-4006-A0B8-C67FCDBB128F}"/>
    <cellStyle name="Calculation 28 2 2 2" xfId="11176" xr:uid="{145ED0F2-DFF3-476B-8BC5-6F49965AC3D7}"/>
    <cellStyle name="Calculation 28 2 2 2 2" xfId="20622" xr:uid="{16E0EA1E-28B2-4E72-8BCC-CE6F2D8F7108}"/>
    <cellStyle name="Calculation 28 2 2 3" xfId="16893" xr:uid="{E994078F-E323-4C54-A7C9-289420FA0209}"/>
    <cellStyle name="Calculation 28 2 3" xfId="10507" xr:uid="{4075DC79-9168-4F12-A470-B829464C80FA}"/>
    <cellStyle name="Calculation 28 2 3 2" xfId="19952" xr:uid="{69C8358B-0CF9-42BA-9C84-D65AE0D2AD0E}"/>
    <cellStyle name="Calculation 28 2 4" xfId="16223" xr:uid="{E3C45008-F155-426C-9B02-05B59BBD0D5E}"/>
    <cellStyle name="Calculation 28 2 5" xfId="28954" xr:uid="{9481C2BA-75A1-4685-B98D-C04FB62972D8}"/>
    <cellStyle name="Calculation 28 2 6" xfId="28475" xr:uid="{1B4FFB28-19BD-4C86-B365-BD649FA76608}"/>
    <cellStyle name="Calculation 28 2 7" xfId="27665" xr:uid="{82B87E39-604B-4897-8733-CCAC41110D1B}"/>
    <cellStyle name="Calculation 28 2 8" xfId="29487" xr:uid="{77846647-7556-48FD-A7D0-8ED2B44D5150}"/>
    <cellStyle name="Calculation 28 3" xfId="7958" xr:uid="{D596DA0F-BFCB-4031-9F03-FD7333BED1E1}"/>
    <cellStyle name="Calculation 28 3 2" xfId="11687" xr:uid="{728C89EE-D74C-411A-83BA-169CDCC1B5E4}"/>
    <cellStyle name="Calculation 28 3 2 2" xfId="21134" xr:uid="{0B7A3A7B-49E8-48F9-A5F2-E4F85E6EC009}"/>
    <cellStyle name="Calculation 28 3 2 3" xfId="25558" xr:uid="{1E98F90A-D722-46D4-94B9-0491343DD8A6}"/>
    <cellStyle name="Calculation 28 3 3" xfId="13693" xr:uid="{7DF9D6A4-EB9A-4EC7-ABB2-1FCCFD30528E}"/>
    <cellStyle name="Calculation 28 3 3 2" xfId="23140" xr:uid="{3928967B-4085-425D-8575-989A48A0A2F9}"/>
    <cellStyle name="Calculation 28 3 4" xfId="17405" xr:uid="{483D60F6-2F45-4B11-9E23-8963B17801F8}"/>
    <cellStyle name="Calculation 28 4" xfId="8265" xr:uid="{31022F7D-C6E7-4F43-BF89-05FF5CE87C81}"/>
    <cellStyle name="Calculation 28 4 2" xfId="11992" xr:uid="{B5614BAD-2233-42FB-96C5-58567540B7A9}"/>
    <cellStyle name="Calculation 28 4 2 2" xfId="21439" xr:uid="{5C7700F4-0F8F-46C7-8015-A6F490F88F2F}"/>
    <cellStyle name="Calculation 28 4 2 3" xfId="25860" xr:uid="{062A90A5-6A23-4DED-88EF-BC41BB4FB233}"/>
    <cellStyle name="Calculation 28 4 3" xfId="13995" xr:uid="{0C88A99F-57B8-4721-840F-A153BD8AFB22}"/>
    <cellStyle name="Calculation 28 4 3 2" xfId="23442" xr:uid="{C78430A6-679A-458F-B796-2CBA210D5C6B}"/>
    <cellStyle name="Calculation 28 4 4" xfId="17710" xr:uid="{43274F2D-1E9B-4EF0-A8B9-8201A1C9D216}"/>
    <cellStyle name="Calculation 28 5" xfId="8881" xr:uid="{999638E1-BB9C-4A18-9B77-EA1F768007A3}"/>
    <cellStyle name="Calculation 28 5 2" xfId="12510" xr:uid="{35BEAAC0-A9D1-4A28-A443-052DDB367D83}"/>
    <cellStyle name="Calculation 28 5 2 2" xfId="21957" xr:uid="{2CB13EF3-0D42-4DDD-8DF6-BD3F62435AE7}"/>
    <cellStyle name="Calculation 28 5 2 3" xfId="26373" xr:uid="{7A890AF1-66C9-4CB6-AA04-D1DDC5CE8DCC}"/>
    <cellStyle name="Calculation 28 5 3" xfId="14606" xr:uid="{13E08B4A-BA4A-423C-AA1D-6BC3446A3D8D}"/>
    <cellStyle name="Calculation 28 5 3 2" xfId="24053" xr:uid="{8911FDCD-9AC2-4E11-B369-297DFBA58250}"/>
    <cellStyle name="Calculation 28 5 4" xfId="18326" xr:uid="{01A23B03-1CE7-46BC-9476-110787FFB1FF}"/>
    <cellStyle name="Calculation 28 6" xfId="8664" xr:uid="{09AC1EBC-CC18-4C86-8A6A-14D404EB137F}"/>
    <cellStyle name="Calculation 28 6 2" xfId="12320" xr:uid="{3C23C72F-4EC6-4F91-B033-21649D0AD7EE}"/>
    <cellStyle name="Calculation 28 6 2 2" xfId="21767" xr:uid="{F89CCDE7-25B5-4D6A-97CB-61D9AACFC2DF}"/>
    <cellStyle name="Calculation 28 6 2 3" xfId="26185" xr:uid="{F090A9C8-999A-46BD-9E60-38FE3F67E8E9}"/>
    <cellStyle name="Calculation 28 6 3" xfId="14391" xr:uid="{C76E34E9-121C-4B01-BEBC-143408997E58}"/>
    <cellStyle name="Calculation 28 6 3 2" xfId="23838" xr:uid="{16C535BD-D55E-4D35-89E7-5F06D89984AE}"/>
    <cellStyle name="Calculation 28 6 4" xfId="18109" xr:uid="{F016E923-8735-4998-943E-1C976A94DC9E}"/>
    <cellStyle name="Calculation 28 7" xfId="9461" xr:uid="{C42150F4-3E48-4DA0-B9A5-0A7B7FCC3322}"/>
    <cellStyle name="Calculation 28 7 2" xfId="12985" xr:uid="{CE455CA8-BE9B-4627-8582-EC96CE4D34F3}"/>
    <cellStyle name="Calculation 28 7 2 2" xfId="22432" xr:uid="{FBFC3D3D-2E83-4FC0-8613-F0C54AD08FFA}"/>
    <cellStyle name="Calculation 28 7 2 3" xfId="26826" xr:uid="{6ED9E0D7-B9F4-405E-80EE-9FE6F328DEF1}"/>
    <cellStyle name="Calculation 28 7 3" xfId="15164" xr:uid="{CE654DD2-F4E7-4B66-B412-0A1E16D5AC57}"/>
    <cellStyle name="Calculation 28 7 3 2" xfId="24611" xr:uid="{7F500A98-F526-4CD7-9279-9F487BFD471D}"/>
    <cellStyle name="Calculation 28 7 4" xfId="18906" xr:uid="{E78A53FC-9B79-4EB6-A5E9-67A4F5362B2A}"/>
    <cellStyle name="Calculation 28 8" xfId="9891" xr:uid="{775CAD13-B1D6-43D4-A60A-FA5843325938}"/>
    <cellStyle name="Calculation 28 8 2" xfId="15591" xr:uid="{C7E09B29-35DC-4F95-8E40-2117F70E68F7}"/>
    <cellStyle name="Calculation 28 8 2 2" xfId="25038" xr:uid="{1895ACAD-7FB1-483C-8699-E356107E711B}"/>
    <cellStyle name="Calculation 28 8 3" xfId="19336" xr:uid="{4CABB9B3-3804-45C2-AA55-3F7E1847E68C}"/>
    <cellStyle name="Calculation 28 9" xfId="28138" xr:uid="{FD37450F-D395-4473-9495-29FE7E9DAB01}"/>
    <cellStyle name="Calculation 29" xfId="5711" xr:uid="{07C03032-0ECB-486C-BE11-7344345389B7}"/>
    <cellStyle name="Calculation 3" xfId="436" xr:uid="{848AC952-747A-4505-8402-52BE8955E15E}"/>
    <cellStyle name="Calculation 3 10" xfId="2071" xr:uid="{744E9D2E-5805-404C-A0F6-16888F74AAB4}"/>
    <cellStyle name="Calculation 3 10 10" xfId="28330" xr:uid="{5FC3F901-149E-4E12-9C5E-D536082674A3}"/>
    <cellStyle name="Calculation 3 10 2" xfId="6594" xr:uid="{8183D896-0B0B-4DBE-BA21-B64CB0FB33B8}"/>
    <cellStyle name="Calculation 3 10 2 2" xfId="7262" xr:uid="{A0D708A5-8415-416F-BBB9-12973FFDAF05}"/>
    <cellStyle name="Calculation 3 10 2 2 2" xfId="10992" xr:uid="{197D96D6-AE78-4459-9527-1AFD4C95845D}"/>
    <cellStyle name="Calculation 3 10 2 2 2 2" xfId="20438" xr:uid="{CB1484D0-0133-48FB-AC47-9670CD828162}"/>
    <cellStyle name="Calculation 3 10 2 2 3" xfId="16709" xr:uid="{35D49687-6227-42DD-B37F-E7E65AEF44AC}"/>
    <cellStyle name="Calculation 3 10 2 3" xfId="10323" xr:uid="{60A135AF-D467-4E7C-B27D-3091B982DA34}"/>
    <cellStyle name="Calculation 3 10 2 3 2" xfId="19768" xr:uid="{0FB0F1D2-7121-41D4-972D-D52DBAB9AFBC}"/>
    <cellStyle name="Calculation 3 10 2 4" xfId="16039" xr:uid="{156C6FE7-5C90-4D17-9860-794D9990F2BE}"/>
    <cellStyle name="Calculation 3 10 2 5" xfId="28784" xr:uid="{E2E6AF09-79AD-4EE2-A522-6CEF4CAF27EA}"/>
    <cellStyle name="Calculation 3 10 2 6" xfId="28046" xr:uid="{629D4372-5795-47D6-95C8-60FD0AE0E144}"/>
    <cellStyle name="Calculation 3 10 2 7" xfId="27995" xr:uid="{A63C69FD-C8A9-4FA0-98C6-4C2B5DE74FBD}"/>
    <cellStyle name="Calculation 3 10 2 8" xfId="29319" xr:uid="{40A42A4F-B9EA-424C-A8AA-890C3EF02497}"/>
    <cellStyle name="Calculation 3 10 3" xfId="8240" xr:uid="{1682E680-47B5-426E-A958-9536E1D7BC2A}"/>
    <cellStyle name="Calculation 3 10 3 2" xfId="11969" xr:uid="{07DDBB78-396B-462E-AF45-AC957FACD9F8}"/>
    <cellStyle name="Calculation 3 10 3 2 2" xfId="21416" xr:uid="{49ACC84F-905B-48D6-8582-1803527D9DA3}"/>
    <cellStyle name="Calculation 3 10 3 2 3" xfId="25840" xr:uid="{3CA50608-80B4-45AB-B910-CB9E9FC2482A}"/>
    <cellStyle name="Calculation 3 10 3 3" xfId="13975" xr:uid="{C8F0452E-D2AF-4910-BDF8-949777A6A220}"/>
    <cellStyle name="Calculation 3 10 3 3 2" xfId="23422" xr:uid="{9BB9204F-8119-4773-B649-59B9DAA46D1D}"/>
    <cellStyle name="Calculation 3 10 3 4" xfId="17687" xr:uid="{429A86FC-0AB3-444D-92F9-DCF8418C1A15}"/>
    <cellStyle name="Calculation 3 10 4" xfId="9902" xr:uid="{6602FC5E-7642-4CFC-831A-664D3E386761}"/>
    <cellStyle name="Calculation 3 10 4 2" xfId="13363" xr:uid="{C32FDAB5-584E-48DA-9A0D-4BBDB128BCD8}"/>
    <cellStyle name="Calculation 3 10 4 2 2" xfId="22810" xr:uid="{86A70121-FC5A-46CC-BCFC-45F701941D3C}"/>
    <cellStyle name="Calculation 3 10 4 2 3" xfId="27201" xr:uid="{A54A9EE5-3718-4C88-A298-87CD473E871D}"/>
    <cellStyle name="Calculation 3 10 4 3" xfId="15602" xr:uid="{7D536C9D-0598-4148-B752-D3177A13F920}"/>
    <cellStyle name="Calculation 3 10 4 3 2" xfId="25049" xr:uid="{AD532100-334A-46DB-B1F7-1C15EC18DFAA}"/>
    <cellStyle name="Calculation 3 10 4 4" xfId="19347" xr:uid="{F84EB331-A6B8-4A74-91F5-FD9921BA50B3}"/>
    <cellStyle name="Calculation 3 10 5" xfId="8478" xr:uid="{E9D7167F-ABCA-484A-8F60-EBBF7B19AECC}"/>
    <cellStyle name="Calculation 3 10 5 2" xfId="12155" xr:uid="{A4BEF4AD-15BA-428A-AAD1-18ED88F0D7E5}"/>
    <cellStyle name="Calculation 3 10 5 2 2" xfId="21602" xr:uid="{6D024B0F-43C7-4449-9BB6-BDE4FE27304E}"/>
    <cellStyle name="Calculation 3 10 5 2 3" xfId="26021" xr:uid="{6F72EBE0-5105-4956-9639-0739E391D3A6}"/>
    <cellStyle name="Calculation 3 10 5 3" xfId="14206" xr:uid="{AA9AD2D6-51F8-4EC1-821E-FF9D957C4568}"/>
    <cellStyle name="Calculation 3 10 5 3 2" xfId="23653" xr:uid="{A4D64589-62E8-4445-91E9-1593365517BB}"/>
    <cellStyle name="Calculation 3 10 5 4" xfId="17923" xr:uid="{595C04E1-8D4C-451A-80F9-732BA81F0668}"/>
    <cellStyle name="Calculation 3 10 6" xfId="8632" xr:uid="{60CA05C8-9D2B-431D-9D6A-591E55BD7656}"/>
    <cellStyle name="Calculation 3 10 6 2" xfId="12293" xr:uid="{040BF848-4B13-4BE0-803A-A0CCC00292BF}"/>
    <cellStyle name="Calculation 3 10 6 2 2" xfId="21740" xr:uid="{58F0CCA6-8D8D-4277-80E8-9861E0F14132}"/>
    <cellStyle name="Calculation 3 10 6 2 3" xfId="26158" xr:uid="{819AB13A-2238-4EEA-8581-56601ACF86E5}"/>
    <cellStyle name="Calculation 3 10 6 3" xfId="14359" xr:uid="{48680147-9007-4F49-8574-33F68BE6D9D2}"/>
    <cellStyle name="Calculation 3 10 6 3 2" xfId="23806" xr:uid="{88F76E20-2E21-46EE-80C0-72370C4D3E6B}"/>
    <cellStyle name="Calculation 3 10 6 4" xfId="18077" xr:uid="{F8D35CB7-853B-4277-8F2C-D3C82486F9D7}"/>
    <cellStyle name="Calculation 3 10 7" xfId="8483" xr:uid="{8E26FA85-44FF-40A2-818D-DAE6D953E1C3}"/>
    <cellStyle name="Calculation 3 10 7 2" xfId="12159" xr:uid="{33399FB2-2A18-44F0-89E5-315427CA3C25}"/>
    <cellStyle name="Calculation 3 10 7 2 2" xfId="21606" xr:uid="{258A5BFD-0A8F-4BBE-8D0D-FDAD3433643D}"/>
    <cellStyle name="Calculation 3 10 7 2 3" xfId="26025" xr:uid="{B5BF6113-03C1-42F1-9A8E-1FBACFFFFD2F}"/>
    <cellStyle name="Calculation 3 10 7 3" xfId="14211" xr:uid="{B3736866-F7BF-472A-A3B3-0C20E025B699}"/>
    <cellStyle name="Calculation 3 10 7 3 2" xfId="23658" xr:uid="{7B4FE315-EE09-4391-8A28-F387AA881441}"/>
    <cellStyle name="Calculation 3 10 7 4" xfId="17928" xr:uid="{76A2BF67-643F-4455-B862-7BB503BB2166}"/>
    <cellStyle name="Calculation 3 10 8" xfId="9580" xr:uid="{6AA6588C-522F-42C9-8216-BC3495D855DB}"/>
    <cellStyle name="Calculation 3 10 8 2" xfId="15281" xr:uid="{255F21D3-8BD3-431F-B41F-0C9527EB4F62}"/>
    <cellStyle name="Calculation 3 10 8 2 2" xfId="24728" xr:uid="{B0512A1D-AA7D-47DE-8945-5D8E41D1B90F}"/>
    <cellStyle name="Calculation 3 10 8 3" xfId="19025" xr:uid="{00DCC6F3-F154-415D-BE65-0E918824A3E8}"/>
    <cellStyle name="Calculation 3 10 9" xfId="27688" xr:uid="{8193C58E-9559-4666-9745-B66B9677F4C3}"/>
    <cellStyle name="Calculation 3 11" xfId="2072" xr:uid="{29C6EF82-218F-42DC-B7A4-DA0CE9C83540}"/>
    <cellStyle name="Calculation 3 11 10" xfId="27522" xr:uid="{8464B467-16C5-4C4C-B1B9-44A2D068462F}"/>
    <cellStyle name="Calculation 3 11 2" xfId="6595" xr:uid="{41B26FCD-F85E-4909-BB2A-17664F4F4997}"/>
    <cellStyle name="Calculation 3 11 2 2" xfId="7263" xr:uid="{B85DC6AD-F156-4DBF-B6E9-55EED382923F}"/>
    <cellStyle name="Calculation 3 11 2 2 2" xfId="10993" xr:uid="{9FF3F380-FBD0-4043-90F5-EB8B4F3E2E54}"/>
    <cellStyle name="Calculation 3 11 2 2 2 2" xfId="20439" xr:uid="{CAA0A0AC-86C7-4756-9BEB-E99C68FD2644}"/>
    <cellStyle name="Calculation 3 11 2 2 3" xfId="16710" xr:uid="{9F473E6B-7C6A-402D-890C-7D7F1D1377AA}"/>
    <cellStyle name="Calculation 3 11 2 3" xfId="10324" xr:uid="{148B3705-3C77-41E7-9655-03F83A147536}"/>
    <cellStyle name="Calculation 3 11 2 3 2" xfId="19769" xr:uid="{4D0B2245-B602-4E5C-B419-74C1B60D0F2F}"/>
    <cellStyle name="Calculation 3 11 2 4" xfId="16040" xr:uid="{A16E87C0-E0A3-4C31-B26A-9DAEE47DE0C3}"/>
    <cellStyle name="Calculation 3 11 2 5" xfId="28785" xr:uid="{65867451-33E4-49ED-8B0F-7A40B6CDB0E9}"/>
    <cellStyle name="Calculation 3 11 2 6" xfId="28055" xr:uid="{F7374B23-D7F0-4F2D-B410-87BE9A717F03}"/>
    <cellStyle name="Calculation 3 11 2 7" xfId="28056" xr:uid="{0979B561-F9DF-4D9B-B547-8E0D31D18574}"/>
    <cellStyle name="Calculation 3 11 2 8" xfId="29320" xr:uid="{21DED8FA-0124-418E-9C9A-C25F030BF87E}"/>
    <cellStyle name="Calculation 3 11 3" xfId="8151" xr:uid="{B910D8D6-3F5D-4DE5-965F-F684B4C17B4C}"/>
    <cellStyle name="Calculation 3 11 3 2" xfId="11880" xr:uid="{D58553C8-FCC1-4AD7-BC04-F0A93953C59A}"/>
    <cellStyle name="Calculation 3 11 3 2 2" xfId="21327" xr:uid="{C9FFD803-FFD6-4C54-AB1C-4845AF0B563E}"/>
    <cellStyle name="Calculation 3 11 3 2 3" xfId="25751" xr:uid="{18860128-4918-4059-8768-982DE4017568}"/>
    <cellStyle name="Calculation 3 11 3 3" xfId="13886" xr:uid="{46D5102D-4F1A-432D-9EB6-D5CD8952AF59}"/>
    <cellStyle name="Calculation 3 11 3 3 2" xfId="23333" xr:uid="{9CC8290B-7E5D-46A3-8179-96A9D58D9E53}"/>
    <cellStyle name="Calculation 3 11 3 4" xfId="17598" xr:uid="{8FE33F90-8B68-49D1-9E89-9CC091246447}"/>
    <cellStyle name="Calculation 3 11 4" xfId="9901" xr:uid="{0F8CEFCB-85A4-421A-96D0-0B39AB54D5FB}"/>
    <cellStyle name="Calculation 3 11 4 2" xfId="13362" xr:uid="{83E152F4-51AE-4262-8D9E-8FC62304FE86}"/>
    <cellStyle name="Calculation 3 11 4 2 2" xfId="22809" xr:uid="{09305255-1319-4ACC-AB6C-ECB97B9F27AB}"/>
    <cellStyle name="Calculation 3 11 4 2 3" xfId="27200" xr:uid="{CBE16E3F-4A24-46E5-A08C-83322145488B}"/>
    <cellStyle name="Calculation 3 11 4 3" xfId="15601" xr:uid="{BF91DA82-5D71-4988-8C27-26BC37FA94A8}"/>
    <cellStyle name="Calculation 3 11 4 3 2" xfId="25048" xr:uid="{D0A9EA3E-1DE9-4B73-BCFF-9D35B0C611A6}"/>
    <cellStyle name="Calculation 3 11 4 4" xfId="19346" xr:uid="{4B12739F-C935-41CC-8769-913871A6AEAC}"/>
    <cellStyle name="Calculation 3 11 5" xfId="9485" xr:uid="{0F708A34-C40F-4A69-A757-E70102B55FB4}"/>
    <cellStyle name="Calculation 3 11 5 2" xfId="13003" xr:uid="{509D3DBB-1692-4110-B61A-FB08FB41DD48}"/>
    <cellStyle name="Calculation 3 11 5 2 2" xfId="22450" xr:uid="{59E3E953-1932-40C0-81F4-FAC7215B113B}"/>
    <cellStyle name="Calculation 3 11 5 2 3" xfId="26844" xr:uid="{C80249CD-B21A-406F-807C-54CEE5665C9D}"/>
    <cellStyle name="Calculation 3 11 5 3" xfId="15188" xr:uid="{942B2181-6636-40BE-B35D-38FD51A430C1}"/>
    <cellStyle name="Calculation 3 11 5 3 2" xfId="24635" xr:uid="{E22296AC-7617-4B32-B7F2-99B6B61C3476}"/>
    <cellStyle name="Calculation 3 11 5 4" xfId="18930" xr:uid="{16F83047-1DDD-4704-9993-240A2EC8FEE1}"/>
    <cellStyle name="Calculation 3 11 6" xfId="8956" xr:uid="{F6142287-A031-4861-8E04-55B8018BDD67}"/>
    <cellStyle name="Calculation 3 11 6 2" xfId="12564" xr:uid="{3C4F353B-8597-4851-90F9-3600E7D15E36}"/>
    <cellStyle name="Calculation 3 11 6 2 2" xfId="22011" xr:uid="{9772E465-2DB2-4E84-99F0-8AC4498F3EA0}"/>
    <cellStyle name="Calculation 3 11 6 2 3" xfId="26425" xr:uid="{76A015E7-0D83-47B5-A7D7-1488FE35E524}"/>
    <cellStyle name="Calculation 3 11 6 3" xfId="14679" xr:uid="{2E0C3B1E-790D-4F73-8E4E-2CA159FDEE3B}"/>
    <cellStyle name="Calculation 3 11 6 3 2" xfId="24126" xr:uid="{8C82FE98-04E3-4697-B760-E25EAC62E461}"/>
    <cellStyle name="Calculation 3 11 6 4" xfId="18401" xr:uid="{AD215085-2801-4686-B4AD-619E9021B5BA}"/>
    <cellStyle name="Calculation 3 11 7" xfId="8918" xr:uid="{FBABEAA2-84C7-4EDA-AD31-B236A45F9A46}"/>
    <cellStyle name="Calculation 3 11 7 2" xfId="12537" xr:uid="{316C734A-A029-45B3-A894-918B415CA4A5}"/>
    <cellStyle name="Calculation 3 11 7 2 2" xfId="21984" xr:uid="{680E80A8-AE1F-4294-8278-15B2613D482D}"/>
    <cellStyle name="Calculation 3 11 7 2 3" xfId="26398" xr:uid="{18BE16A7-7491-4861-A39F-9FF2EC23B625}"/>
    <cellStyle name="Calculation 3 11 7 3" xfId="14641" xr:uid="{79EC546E-3CB7-4674-BD02-876C85192C93}"/>
    <cellStyle name="Calculation 3 11 7 3 2" xfId="24088" xr:uid="{C2D0DA14-9D53-400F-BC4E-41E4EEF985A3}"/>
    <cellStyle name="Calculation 3 11 7 4" xfId="18363" xr:uid="{CB3FB026-D87B-4761-B77A-146AE95A5230}"/>
    <cellStyle name="Calculation 3 11 8" xfId="9829" xr:uid="{E19E4317-DEE5-44AA-879E-B5DEF6E6F159}"/>
    <cellStyle name="Calculation 3 11 8 2" xfId="15530" xr:uid="{80903CBD-1B66-430B-BA71-0320E44431F6}"/>
    <cellStyle name="Calculation 3 11 8 2 2" xfId="24977" xr:uid="{6769ED6C-D97D-4784-A1EC-D0530CDB5B4A}"/>
    <cellStyle name="Calculation 3 11 8 3" xfId="19274" xr:uid="{71B535AE-1F59-4D5E-BB07-7797F0C8FCE8}"/>
    <cellStyle name="Calculation 3 11 9" xfId="27689" xr:uid="{0B326E70-EE57-49D8-AC2F-E8E1F9F71486}"/>
    <cellStyle name="Calculation 3 12" xfId="3784" xr:uid="{CED428D1-F2AF-4478-9E57-1EDE02E81583}"/>
    <cellStyle name="Calculation 3 13" xfId="5719" xr:uid="{031C892D-9B45-412B-BA37-E51CAABA0197}"/>
    <cellStyle name="Calculation 3 14" xfId="6593" xr:uid="{2B5428C6-2260-4A86-9979-2559E5D1E6D2}"/>
    <cellStyle name="Calculation 3 14 2" xfId="7261" xr:uid="{247F0D1C-82C4-4089-BD69-61F03A7DA151}"/>
    <cellStyle name="Calculation 3 14 2 2" xfId="10991" xr:uid="{9DA1EC2D-12B3-4730-96A9-22285124F9D5}"/>
    <cellStyle name="Calculation 3 14 2 2 2" xfId="20437" xr:uid="{7EF5A95B-6807-4CBA-90C0-ACCA914468A5}"/>
    <cellStyle name="Calculation 3 14 2 3" xfId="16708" xr:uid="{0EE98906-1C18-461D-BDDD-79C826DA9A58}"/>
    <cellStyle name="Calculation 3 14 3" xfId="10322" xr:uid="{3A23E9EB-FA5A-41B1-9AF6-179C6DA70A78}"/>
    <cellStyle name="Calculation 3 14 3 2" xfId="19767" xr:uid="{56FC546F-6F17-4EEE-8326-43DAFB141DD0}"/>
    <cellStyle name="Calculation 3 14 4" xfId="16038" xr:uid="{5432B1D1-0CD1-4472-9CA1-B49B450EA77A}"/>
    <cellStyle name="Calculation 3 14 5" xfId="28783" xr:uid="{4C6CF40F-4826-45F0-A11B-0184EB347823}"/>
    <cellStyle name="Calculation 3 14 6" xfId="28438" xr:uid="{BCB26A56-3987-4FC7-8AA7-082A50365E08}"/>
    <cellStyle name="Calculation 3 14 7" xfId="28159" xr:uid="{026E6290-46EB-435B-A0E1-E8223737D191}"/>
    <cellStyle name="Calculation 3 14 8" xfId="29318" xr:uid="{CB9D7572-63A3-41A4-BA88-F3CE560E37FD}"/>
    <cellStyle name="Calculation 3 15" xfId="8247" xr:uid="{ACE1325C-5412-44D8-B810-4EF2CDF15674}"/>
    <cellStyle name="Calculation 3 15 2" xfId="11976" xr:uid="{EC9D3C15-10DC-4BB3-B00A-92DCFA58E75F}"/>
    <cellStyle name="Calculation 3 15 2 2" xfId="21423" xr:uid="{6D8E579F-D750-4380-9FD0-CFC8712157A0}"/>
    <cellStyle name="Calculation 3 15 2 3" xfId="25847" xr:uid="{CCB759E5-79B4-460D-9ECC-9A90CC500990}"/>
    <cellStyle name="Calculation 3 15 3" xfId="13982" xr:uid="{98DDBBD1-5899-4549-A8BF-1D2B89CF9C72}"/>
    <cellStyle name="Calculation 3 15 3 2" xfId="23429" xr:uid="{2BB4AFF9-E76B-4BE3-9CF4-96987C672BC7}"/>
    <cellStyle name="Calculation 3 15 4" xfId="17694" xr:uid="{31587921-2F80-4038-96EB-C42814815037}"/>
    <cellStyle name="Calculation 3 16" xfId="9903" xr:uid="{5776E8C2-4376-4CD2-BA3E-99A9D9B9DF22}"/>
    <cellStyle name="Calculation 3 16 2" xfId="13364" xr:uid="{13284C19-EC0A-4CE7-B9B4-90263357D6BE}"/>
    <cellStyle name="Calculation 3 16 2 2" xfId="22811" xr:uid="{B9FF80FE-B6DB-4CE9-A64B-657B2353D1FF}"/>
    <cellStyle name="Calculation 3 16 2 3" xfId="27202" xr:uid="{334918CB-97DB-4570-A07B-17E8EC88C4E1}"/>
    <cellStyle name="Calculation 3 16 3" xfId="15603" xr:uid="{5F0DFA8E-9524-4F65-8361-B03BC38EBCFC}"/>
    <cellStyle name="Calculation 3 16 3 2" xfId="25050" xr:uid="{D1F8AFB1-3ACD-48F8-9400-CF2BEF47519D}"/>
    <cellStyle name="Calculation 3 16 4" xfId="19348" xr:uid="{3ED6814B-AF8B-4CC1-8BF2-E58389BB3629}"/>
    <cellStyle name="Calculation 3 17" xfId="8330" xr:uid="{5FCFBA30-BB84-481B-8ADE-E9B23BDB6B91}"/>
    <cellStyle name="Calculation 3 17 2" xfId="12044" xr:uid="{E911D03D-3C08-471F-A300-D1AAAC5D218F}"/>
    <cellStyle name="Calculation 3 17 2 2" xfId="21491" xr:uid="{21EDDBB5-7CED-4F39-815F-22E6DF749C47}"/>
    <cellStyle name="Calculation 3 17 2 3" xfId="25910" xr:uid="{BFE43137-18AA-4638-A8CE-13299C9E94F4}"/>
    <cellStyle name="Calculation 3 17 3" xfId="14058" xr:uid="{102FBAF0-A27A-4D8D-A88C-6494A07347CA}"/>
    <cellStyle name="Calculation 3 17 3 2" xfId="23505" xr:uid="{2B14E051-D741-4EA4-A99D-7F003989DEDF}"/>
    <cellStyle name="Calculation 3 17 4" xfId="17775" xr:uid="{F51D35BE-D979-4D9D-9B29-E622C9A96DC4}"/>
    <cellStyle name="Calculation 3 18" xfId="9271" xr:uid="{1CE5BD42-C0B6-4990-BD80-EAF609B0BFBE}"/>
    <cellStyle name="Calculation 3 18 2" xfId="12825" xr:uid="{180490F3-5282-4B0B-A9D2-C878CC1FD7A6}"/>
    <cellStyle name="Calculation 3 18 2 2" xfId="22272" xr:uid="{8A9B3037-BEAB-48D9-9378-DA3A931BF00B}"/>
    <cellStyle name="Calculation 3 18 2 3" xfId="26667" xr:uid="{8062ED24-5CE6-4484-B79F-E64C9D650024}"/>
    <cellStyle name="Calculation 3 18 3" xfId="14975" xr:uid="{31476A1B-B0B7-43AC-B12D-8DD092EE3C45}"/>
    <cellStyle name="Calculation 3 18 3 2" xfId="24422" xr:uid="{33A3DBA6-CFF3-4D10-B759-2A7E5D16D8FB}"/>
    <cellStyle name="Calculation 3 18 4" xfId="18716" xr:uid="{C775C5E2-58CC-4854-A805-8564022BC557}"/>
    <cellStyle name="Calculation 3 19" xfId="9108" xr:uid="{29DEAD52-C2CF-4D2F-9D51-1C4029F4B2E0}"/>
    <cellStyle name="Calculation 3 19 2" xfId="12693" xr:uid="{A3D55056-3176-406E-854E-3E9224820AFC}"/>
    <cellStyle name="Calculation 3 19 2 2" xfId="22140" xr:uid="{8F8EF4F7-C1D0-43E4-BFBB-F4D622F412FE}"/>
    <cellStyle name="Calculation 3 19 2 3" xfId="26553" xr:uid="{B5FA20B9-BDC1-4E49-93A6-B00BD8F5C604}"/>
    <cellStyle name="Calculation 3 19 3" xfId="14830" xr:uid="{29B0C5FC-F940-472D-B3C3-A27E279B5495}"/>
    <cellStyle name="Calculation 3 19 3 2" xfId="24277" xr:uid="{27D11C83-C617-4275-B2EE-CA93E2175D34}"/>
    <cellStyle name="Calculation 3 19 4" xfId="18553" xr:uid="{02B4B7A6-002E-4839-975F-58B7210593CC}"/>
    <cellStyle name="Calculation 3 2" xfId="2073" xr:uid="{3CCB7D1C-5C14-43F4-9E27-6A9D021649D1}"/>
    <cellStyle name="Calculation 3 2 10" xfId="27690" xr:uid="{AA9CE8A7-79B7-4B8A-A516-66A305FC061A}"/>
    <cellStyle name="Calculation 3 2 11" xfId="28757" xr:uid="{2D8AB760-D883-4342-BC54-A695E81A7FBA}"/>
    <cellStyle name="Calculation 3 2 2" xfId="3785" xr:uid="{A1A6955D-F703-425A-853C-50679C2C1A98}"/>
    <cellStyle name="Calculation 3 2 2 10" xfId="28151" xr:uid="{6F559CB5-0355-4559-8EE4-BE7CFABE071B}"/>
    <cellStyle name="Calculation 3 2 2 2" xfId="6786" xr:uid="{349B1A7C-3636-4E35-9D04-0FA85F9FD3F8}"/>
    <cellStyle name="Calculation 3 2 2 2 2" xfId="7454" xr:uid="{83D6F448-1396-4620-A735-3075ADC01B46}"/>
    <cellStyle name="Calculation 3 2 2 2 2 2" xfId="11184" xr:uid="{0B2CF318-7DB4-47BD-A025-11EB71CFA31C}"/>
    <cellStyle name="Calculation 3 2 2 2 2 2 2" xfId="20630" xr:uid="{677B6E58-114A-4B0E-AB35-0C806C8956A8}"/>
    <cellStyle name="Calculation 3 2 2 2 2 3" xfId="16901" xr:uid="{5D84886B-555A-4467-A4BC-16EDF79C1D55}"/>
    <cellStyle name="Calculation 3 2 2 2 3" xfId="10515" xr:uid="{113F7F7A-B63F-4A23-A348-B8AE9B3CDC11}"/>
    <cellStyle name="Calculation 3 2 2 2 3 2" xfId="19960" xr:uid="{4E46D5EE-B3E7-4BA8-A1F7-FC84BD31A8EC}"/>
    <cellStyle name="Calculation 3 2 2 2 4" xfId="16231" xr:uid="{FFDD8494-E14F-4CE8-BEF2-BEF54010CEAA}"/>
    <cellStyle name="Calculation 3 2 2 2 5" xfId="28962" xr:uid="{F898D7EB-73A2-44AF-88D0-2B3DB073C515}"/>
    <cellStyle name="Calculation 3 2 2 2 6" xfId="28527" xr:uid="{57D3ECA6-BA1D-42CF-B659-C33437A94E19}"/>
    <cellStyle name="Calculation 3 2 2 2 7" xfId="28346" xr:uid="{178EC9FF-8584-4E5C-AB09-1B1DCCCA2FCD}"/>
    <cellStyle name="Calculation 3 2 2 2 8" xfId="29495" xr:uid="{BDF0AE45-7F2E-4302-AAA2-DC2919BAD661}"/>
    <cellStyle name="Calculation 3 2 2 3" xfId="8081" xr:uid="{4B7E8D61-9E95-4132-A328-9DE7A35963E1}"/>
    <cellStyle name="Calculation 3 2 2 3 2" xfId="11810" xr:uid="{6B5DC012-81A6-4DC4-A7AD-924C97F625E8}"/>
    <cellStyle name="Calculation 3 2 2 3 2 2" xfId="21257" xr:uid="{0C982606-D08F-4227-8CD5-187664B52ADE}"/>
    <cellStyle name="Calculation 3 2 2 3 2 3" xfId="25681" xr:uid="{66D698BC-CF34-4E63-8BFF-BB3E777B899D}"/>
    <cellStyle name="Calculation 3 2 2 3 3" xfId="13816" xr:uid="{C6BEA0BA-72C6-4F0C-B654-984E2FF315BE}"/>
    <cellStyle name="Calculation 3 2 2 3 3 2" xfId="23263" xr:uid="{EFAB8C27-8A2F-4156-9CF7-EF43C58F76FD}"/>
    <cellStyle name="Calculation 3 2 2 3 4" xfId="17528" xr:uid="{8A76CFE6-E375-4441-BD80-9CBF9B367262}"/>
    <cellStyle name="Calculation 3 2 2 4" xfId="9143" xr:uid="{821EDA43-5144-45A8-BA3A-0851C4EE5156}"/>
    <cellStyle name="Calculation 3 2 2 4 2" xfId="12718" xr:uid="{DB045A40-1D9C-485F-92EC-DF7A647586D6}"/>
    <cellStyle name="Calculation 3 2 2 4 2 2" xfId="22165" xr:uid="{36DD0802-F50D-4863-894B-8D376E2AF9B6}"/>
    <cellStyle name="Calculation 3 2 2 4 2 3" xfId="26574" xr:uid="{A2B1A021-4A19-4996-A272-E9743F34AA14}"/>
    <cellStyle name="Calculation 3 2 2 4 3" xfId="14861" xr:uid="{5135C6F6-3FDF-49B7-9B07-47481F52A91B}"/>
    <cellStyle name="Calculation 3 2 2 4 3 2" xfId="24308" xr:uid="{996DF005-9607-4DD3-8A2D-FE24C749857E}"/>
    <cellStyle name="Calculation 3 2 2 4 4" xfId="18588" xr:uid="{92EA821E-3149-47EC-877A-6C1279F1DB3F}"/>
    <cellStyle name="Calculation 3 2 2 5" xfId="9673" xr:uid="{806EF0D4-B78F-4D53-B42F-F5D42BBD70C8}"/>
    <cellStyle name="Calculation 3 2 2 5 2" xfId="13165" xr:uid="{D753A08C-4219-4EFF-A23A-1457AA5AC3A5}"/>
    <cellStyle name="Calculation 3 2 2 5 2 2" xfId="22612" xr:uid="{884F3332-B5B5-4B53-A03A-8D7A7C2170A0}"/>
    <cellStyle name="Calculation 3 2 2 5 2 3" xfId="27004" xr:uid="{EEC3DA54-AF71-4B52-A731-8CF2F8D89B59}"/>
    <cellStyle name="Calculation 3 2 2 5 3" xfId="15374" xr:uid="{EEAF50C3-89A2-44A0-9BAE-FADF22804A74}"/>
    <cellStyle name="Calculation 3 2 2 5 3 2" xfId="24821" xr:uid="{D2DF511E-80C8-478A-95E9-BF7131C490A8}"/>
    <cellStyle name="Calculation 3 2 2 5 4" xfId="19118" xr:uid="{73F43ACB-713B-4E69-8775-95B1626D424F}"/>
    <cellStyle name="Calculation 3 2 2 6" xfId="9843" xr:uid="{B124AEF5-4672-4E99-927E-85A5995528E5}"/>
    <cellStyle name="Calculation 3 2 2 6 2" xfId="13320" xr:uid="{5A43F29E-60ED-4803-ADFA-F57E2AE58BF6}"/>
    <cellStyle name="Calculation 3 2 2 6 2 2" xfId="22767" xr:uid="{1B952ECD-888F-48A4-81C2-65AAAC1DE1C6}"/>
    <cellStyle name="Calculation 3 2 2 6 2 3" xfId="27159" xr:uid="{6BE2BECF-1967-4397-8735-C983A31A2652}"/>
    <cellStyle name="Calculation 3 2 2 6 3" xfId="15544" xr:uid="{B5E33A3E-7C93-4BC5-827D-A10994BEF0FA}"/>
    <cellStyle name="Calculation 3 2 2 6 3 2" xfId="24991" xr:uid="{F0974211-EBC9-48CE-8527-FC0904371AF8}"/>
    <cellStyle name="Calculation 3 2 2 6 4" xfId="19288" xr:uid="{70D35A40-A57D-4871-B410-1E140B20A131}"/>
    <cellStyle name="Calculation 3 2 2 7" xfId="8536" xr:uid="{740F6616-4C3F-40AC-BC06-12D5255C33D0}"/>
    <cellStyle name="Calculation 3 2 2 7 2" xfId="12209" xr:uid="{574A520A-E909-4023-A48F-A2773635B968}"/>
    <cellStyle name="Calculation 3 2 2 7 2 2" xfId="21656" xr:uid="{2BA266CE-BFE0-4630-AC91-B0DCC828A969}"/>
    <cellStyle name="Calculation 3 2 2 7 2 3" xfId="26075" xr:uid="{72A37CB9-2ED6-4B78-B639-67B15E339028}"/>
    <cellStyle name="Calculation 3 2 2 7 3" xfId="14264" xr:uid="{55645A0C-59F0-47A6-ABC2-FFEE8DFD2938}"/>
    <cellStyle name="Calculation 3 2 2 7 3 2" xfId="23711" xr:uid="{A9D3FBBF-340A-49B6-B566-539F293592EC}"/>
    <cellStyle name="Calculation 3 2 2 7 4" xfId="17981" xr:uid="{A4AF8F9F-0A43-4AFE-8CCD-068C84A1E493}"/>
    <cellStyle name="Calculation 3 2 2 8" xfId="8889" xr:uid="{A939E0C2-AA0D-435C-AEFD-EC3E8D3BB394}"/>
    <cellStyle name="Calculation 3 2 2 8 2" xfId="14614" xr:uid="{4E9E012D-3CE2-45DE-B35D-03ECCD2CB3FF}"/>
    <cellStyle name="Calculation 3 2 2 8 2 2" xfId="24061" xr:uid="{52DEB6FE-B51E-4E7D-AED0-963E1520EF0F}"/>
    <cellStyle name="Calculation 3 2 2 8 3" xfId="18334" xr:uid="{3B076EBF-AFD2-4780-A6BE-6863C59FECA6}"/>
    <cellStyle name="Calculation 3 2 2 9" xfId="28146" xr:uid="{9BA683A9-EACF-4E92-A970-F5E36A0B16DE}"/>
    <cellStyle name="Calculation 3 2 3" xfId="6596" xr:uid="{0F09F16F-6AFC-4DF4-8A22-2298D51766B7}"/>
    <cellStyle name="Calculation 3 2 3 2" xfId="7264" xr:uid="{09184C54-7B72-4C0C-B882-1D39F302297F}"/>
    <cellStyle name="Calculation 3 2 3 2 2" xfId="10994" xr:uid="{F4DBB849-6975-4273-BD69-1F873F852231}"/>
    <cellStyle name="Calculation 3 2 3 2 2 2" xfId="20440" xr:uid="{81E2F9DE-773C-47BE-98CA-6A0BB27B0EA8}"/>
    <cellStyle name="Calculation 3 2 3 2 3" xfId="16711" xr:uid="{07F60FA0-D274-47C0-BB75-464BBB7D1150}"/>
    <cellStyle name="Calculation 3 2 3 3" xfId="10325" xr:uid="{F0D0334F-41FA-4B05-9070-6DCA1D69641E}"/>
    <cellStyle name="Calculation 3 2 3 3 2" xfId="19770" xr:uid="{9A48B5FA-EF29-4C75-8F4C-5883B69F4D77}"/>
    <cellStyle name="Calculation 3 2 3 4" xfId="16041" xr:uid="{4E59FE64-1459-4B26-891B-CA541B1F5416}"/>
    <cellStyle name="Calculation 3 2 3 5" xfId="28786" xr:uid="{A3B4839E-D1FF-45B6-8044-A2C8CB7ACF99}"/>
    <cellStyle name="Calculation 3 2 3 6" xfId="27591" xr:uid="{EFA9CFCC-7354-4FEC-9C31-2818B3B942D6}"/>
    <cellStyle name="Calculation 3 2 3 7" xfId="28973" xr:uid="{07E82C99-EE96-4A3B-A270-40353FBD5ED2}"/>
    <cellStyle name="Calculation 3 2 3 8" xfId="29321" xr:uid="{CE307A2B-74FE-48D1-86D7-E0B6E6354A5C}"/>
    <cellStyle name="Calculation 3 2 4" xfId="8239" xr:uid="{500AF6EF-01BB-445B-B26A-5B4606767A49}"/>
    <cellStyle name="Calculation 3 2 4 2" xfId="11968" xr:uid="{3DAF0966-C50C-43F9-9CA7-F1CBE4DB728B}"/>
    <cellStyle name="Calculation 3 2 4 2 2" xfId="21415" xr:uid="{695F5851-FEC4-4B8E-AB8B-C963E2A06360}"/>
    <cellStyle name="Calculation 3 2 4 2 3" xfId="25839" xr:uid="{9CAA6C64-5793-4025-852A-D3E49BC00753}"/>
    <cellStyle name="Calculation 3 2 4 3" xfId="13974" xr:uid="{CF91C0B7-144D-4D58-968E-2F988A88D25E}"/>
    <cellStyle name="Calculation 3 2 4 3 2" xfId="23421" xr:uid="{FE0373CD-1681-48AD-81C9-FEA9538B7128}"/>
    <cellStyle name="Calculation 3 2 4 4" xfId="17686" xr:uid="{A639DFFA-4905-4A98-908D-F4B609B175FC}"/>
    <cellStyle name="Calculation 3 2 5" xfId="9836" xr:uid="{586238A2-CE20-4DBB-BF5B-8A765D0F09F4}"/>
    <cellStyle name="Calculation 3 2 5 2" xfId="13313" xr:uid="{04E08C34-FD96-4328-A2DD-F70C2B05CFF6}"/>
    <cellStyle name="Calculation 3 2 5 2 2" xfId="22760" xr:uid="{E48A3D81-585F-47C3-9536-E2E5FA588CE0}"/>
    <cellStyle name="Calculation 3 2 5 2 3" xfId="27152" xr:uid="{550A7D61-7639-47F1-A27B-5606212E4D4E}"/>
    <cellStyle name="Calculation 3 2 5 3" xfId="15537" xr:uid="{EE303ADB-A164-4663-B53B-3FDBD64E6A96}"/>
    <cellStyle name="Calculation 3 2 5 3 2" xfId="24984" xr:uid="{1ABE8199-1868-4573-83E1-49CD77CDBC13}"/>
    <cellStyle name="Calculation 3 2 5 4" xfId="19281" xr:uid="{FD12FA39-8F31-4043-8227-BBA1CEFDC654}"/>
    <cellStyle name="Calculation 3 2 6" xfId="9961" xr:uid="{9CC2A06E-025D-4E4C-88D2-1CE143A79DEE}"/>
    <cellStyle name="Calculation 3 2 6 2" xfId="13417" xr:uid="{84913455-3A94-460F-BC7F-E567FEFA3C4A}"/>
    <cellStyle name="Calculation 3 2 6 2 2" xfId="22864" xr:uid="{8ABEB2AC-68BB-4FE2-AD3A-9F2DDD640ED3}"/>
    <cellStyle name="Calculation 3 2 6 2 3" xfId="27254" xr:uid="{9E187609-0333-49A3-882B-1F95341DEA9B}"/>
    <cellStyle name="Calculation 3 2 6 3" xfId="15660" xr:uid="{9A2FBDA4-6F42-45A2-A26A-AA1EF95DAF3D}"/>
    <cellStyle name="Calculation 3 2 6 3 2" xfId="25107" xr:uid="{6145DFE7-8440-4625-91C0-B70EC5550A1E}"/>
    <cellStyle name="Calculation 3 2 6 4" xfId="19406" xr:uid="{86BC7E5B-479E-40CB-AA89-05B814F5DD38}"/>
    <cellStyle name="Calculation 3 2 7" xfId="10057" xr:uid="{22F80AF4-2CFF-4C13-AD71-35D846E43500}"/>
    <cellStyle name="Calculation 3 2 7 2" xfId="13497" xr:uid="{AB11E58E-A99D-4A1A-8E49-68515A1F34A0}"/>
    <cellStyle name="Calculation 3 2 7 2 2" xfId="22944" xr:uid="{4A89E11E-F202-4263-A95E-AA8F93E13ABD}"/>
    <cellStyle name="Calculation 3 2 7 2 3" xfId="27334" xr:uid="{35EAF972-4A6D-4CD0-8C08-DB38348AB11E}"/>
    <cellStyle name="Calculation 3 2 7 3" xfId="15756" xr:uid="{59F899F0-5820-4642-9AB7-A529EA6BD00E}"/>
    <cellStyle name="Calculation 3 2 7 3 2" xfId="25203" xr:uid="{C4C04FF8-1D14-4503-89FA-CD835774892D}"/>
    <cellStyle name="Calculation 3 2 7 4" xfId="19502" xr:uid="{0F3BC528-5A99-4B8E-8611-414093C05DDB}"/>
    <cellStyle name="Calculation 3 2 8" xfId="10045" xr:uid="{634DD29C-95C1-4D37-B6E5-A408464B1ACB}"/>
    <cellStyle name="Calculation 3 2 8 2" xfId="13489" xr:uid="{208F57C7-3F7F-4E04-AF1B-619729F7A234}"/>
    <cellStyle name="Calculation 3 2 8 2 2" xfId="22936" xr:uid="{BC5E0444-4206-4CCC-B93A-6702F1714B50}"/>
    <cellStyle name="Calculation 3 2 8 2 3" xfId="27326" xr:uid="{2873FCB0-1A22-4395-913C-54F80DE5AA48}"/>
    <cellStyle name="Calculation 3 2 8 3" xfId="15744" xr:uid="{33281C6A-D3BB-4760-B62E-762B1A9CC8DB}"/>
    <cellStyle name="Calculation 3 2 8 3 2" xfId="25191" xr:uid="{4649066E-213A-48D7-A6F9-EF67505E0340}"/>
    <cellStyle name="Calculation 3 2 8 4" xfId="19490" xr:uid="{B61C7578-02C5-4186-86C4-76DDF8BC0881}"/>
    <cellStyle name="Calculation 3 2 9" xfId="10191" xr:uid="{BF0420A7-37D9-410A-9E32-684B91C4D3A8}"/>
    <cellStyle name="Calculation 3 2 9 2" xfId="15889" xr:uid="{0668E4BB-1C9C-48B1-869C-2147CAEB3B3A}"/>
    <cellStyle name="Calculation 3 2 9 2 2" xfId="25336" xr:uid="{DCFCD273-1D97-4D7D-96FE-38A7DCC2BDC5}"/>
    <cellStyle name="Calculation 3 2 9 3" xfId="19636" xr:uid="{DF12A5ED-0B7F-4E08-A7F1-508570C9B102}"/>
    <cellStyle name="Calculation 3 20" xfId="9086" xr:uid="{02F7237B-2830-4E85-986D-04076876A703}"/>
    <cellStyle name="Calculation 3 20 2" xfId="14808" xr:uid="{22FF5231-F24F-4206-8618-95DD0847BA2D}"/>
    <cellStyle name="Calculation 3 20 2 2" xfId="24255" xr:uid="{D89B25E9-2A9B-438F-8D49-094F5BCF30AC}"/>
    <cellStyle name="Calculation 3 20 3" xfId="18531" xr:uid="{3E6D57A5-B643-4929-8206-255281010B9A}"/>
    <cellStyle name="Calculation 3 21" xfId="27687" xr:uid="{0180045A-2BBF-4FEF-A242-9E66D42DC031}"/>
    <cellStyle name="Calculation 3 22" xfId="28646" xr:uid="{17E04A2C-7654-4E71-B7F4-E27DA13EA678}"/>
    <cellStyle name="Calculation 3 23" xfId="29832" xr:uid="{546E4DC0-927E-497D-B64A-C456F9C804CF}"/>
    <cellStyle name="Calculation 3 24" xfId="2070" xr:uid="{9800E453-350E-4643-8D3F-A5DF43E3F3A9}"/>
    <cellStyle name="Calculation 3 3" xfId="2074" xr:uid="{2CA3D9C1-28C7-4428-A345-DBF2FF8857F9}"/>
    <cellStyle name="Calculation 3 3 10" xfId="27835" xr:uid="{93B8A3DD-3321-4C0E-8E91-FD211CDA7CE4}"/>
    <cellStyle name="Calculation 3 3 2" xfId="6597" xr:uid="{862F4323-C6A5-4EE9-9B7A-A577B3A8216E}"/>
    <cellStyle name="Calculation 3 3 2 2" xfId="7265" xr:uid="{10463791-4552-4F46-B349-A83C7B9E6911}"/>
    <cellStyle name="Calculation 3 3 2 2 2" xfId="10995" xr:uid="{BC2B81B3-690C-4616-BD08-EB4D250D1EF8}"/>
    <cellStyle name="Calculation 3 3 2 2 2 2" xfId="20441" xr:uid="{E66075EF-B707-44AB-A713-F21FD6FFD34F}"/>
    <cellStyle name="Calculation 3 3 2 2 3" xfId="16712" xr:uid="{3B56BB0F-C451-4A55-80CF-093434C03E26}"/>
    <cellStyle name="Calculation 3 3 2 3" xfId="10326" xr:uid="{05725C56-3933-47B9-8030-87D5D088B23E}"/>
    <cellStyle name="Calculation 3 3 2 3 2" xfId="19771" xr:uid="{17FFEFE8-D0A3-4201-9319-8B89FE2EB9B5}"/>
    <cellStyle name="Calculation 3 3 2 4" xfId="16042" xr:uid="{1D0D917E-0F72-41C3-85AC-9AA9CADFE6F9}"/>
    <cellStyle name="Calculation 3 3 2 5" xfId="28787" xr:uid="{705E782D-1C15-4002-BFBF-96070E32756A}"/>
    <cellStyle name="Calculation 3 3 2 6" xfId="28564" xr:uid="{66F4A9AD-8AEA-4869-9CE2-5A5D48F66425}"/>
    <cellStyle name="Calculation 3 3 2 7" xfId="28635" xr:uid="{A27349C3-0C10-4046-B133-B60DE265F06E}"/>
    <cellStyle name="Calculation 3 3 2 8" xfId="29322" xr:uid="{B54ED537-3B12-4338-919D-8459BBC37980}"/>
    <cellStyle name="Calculation 3 3 3" xfId="8150" xr:uid="{58AB3D1A-579F-4696-A934-FF7EB884AE9C}"/>
    <cellStyle name="Calculation 3 3 3 2" xfId="11879" xr:uid="{94B65C56-672F-4C18-9669-F6432F0066CC}"/>
    <cellStyle name="Calculation 3 3 3 2 2" xfId="21326" xr:uid="{752037C2-7E5D-4224-9F6B-4C25F890C21F}"/>
    <cellStyle name="Calculation 3 3 3 2 3" xfId="25750" xr:uid="{26174F1D-40F9-406B-AABE-0023FF786194}"/>
    <cellStyle name="Calculation 3 3 3 3" xfId="13885" xr:uid="{7D482540-7F10-425A-9387-6D21B06E14CA}"/>
    <cellStyle name="Calculation 3 3 3 3 2" xfId="23332" xr:uid="{31A2775A-3B52-44F8-AED2-B780524679A7}"/>
    <cellStyle name="Calculation 3 3 3 4" xfId="17597" xr:uid="{4F2B7825-25E9-4220-8AB1-09B7423C166C}"/>
    <cellStyle name="Calculation 3 3 4" xfId="9388" xr:uid="{99E8C4C8-D224-4792-A35B-9DEB896B1320}"/>
    <cellStyle name="Calculation 3 3 4 2" xfId="12928" xr:uid="{50A19E0E-6818-40AA-900E-5061E04755A0}"/>
    <cellStyle name="Calculation 3 3 4 2 2" xfId="22375" xr:uid="{FBCE924B-9E0F-449F-BF30-486C439092B1}"/>
    <cellStyle name="Calculation 3 3 4 2 3" xfId="26769" xr:uid="{47D6A4D3-1B08-429D-93F6-C061A7E402C1}"/>
    <cellStyle name="Calculation 3 3 4 3" xfId="15091" xr:uid="{66188FFB-A4B9-4B63-B670-260CAFEA961C}"/>
    <cellStyle name="Calculation 3 3 4 3 2" xfId="24538" xr:uid="{32C7F69E-2B95-4F28-913C-8DE766813999}"/>
    <cellStyle name="Calculation 3 3 4 4" xfId="18833" xr:uid="{33FCEFD6-84C1-4C9A-AE38-3F26A4364C47}"/>
    <cellStyle name="Calculation 3 3 5" xfId="9746" xr:uid="{A516DAD0-75D3-46FF-8BB6-5B34BBF41794}"/>
    <cellStyle name="Calculation 3 3 5 2" xfId="13228" xr:uid="{B5D9CF1C-50DC-4AF3-918B-726F625FC42B}"/>
    <cellStyle name="Calculation 3 3 5 2 2" xfId="22675" xr:uid="{D62DBD66-396D-4978-B297-6CBBBD7DB1A6}"/>
    <cellStyle name="Calculation 3 3 5 2 3" xfId="27067" xr:uid="{3CD2A68C-890B-45E1-9DB9-FF9E278EBC3F}"/>
    <cellStyle name="Calculation 3 3 5 3" xfId="15447" xr:uid="{3A1194E8-D103-4FF0-AEC7-2D65B4B85603}"/>
    <cellStyle name="Calculation 3 3 5 3 2" xfId="24894" xr:uid="{477971DB-32C1-4B1A-89E1-A7847B239122}"/>
    <cellStyle name="Calculation 3 3 5 4" xfId="19191" xr:uid="{168D3919-D2D2-4A67-B7BB-A8F2D4D16EEE}"/>
    <cellStyle name="Calculation 3 3 6" xfId="9360" xr:uid="{3DA1E543-2DE9-43F3-8C1C-E25B7B3F8A53}"/>
    <cellStyle name="Calculation 3 3 6 2" xfId="12909" xr:uid="{7C50E1C8-8EE8-4597-900A-2B79F8FA36DE}"/>
    <cellStyle name="Calculation 3 3 6 2 2" xfId="22356" xr:uid="{A720E492-0D94-4F9B-8CA3-407C47119AB3}"/>
    <cellStyle name="Calculation 3 3 6 2 3" xfId="26750" xr:uid="{4DF3B50B-C62A-40ED-9977-5B3C97A6095A}"/>
    <cellStyle name="Calculation 3 3 6 3" xfId="15063" xr:uid="{EADC3F6B-B97F-4BFE-97DF-76E34122DC04}"/>
    <cellStyle name="Calculation 3 3 6 3 2" xfId="24510" xr:uid="{CCBCBAEC-ABE0-40AB-8B6C-B2CEE2069BA9}"/>
    <cellStyle name="Calculation 3 3 6 4" xfId="18805" xr:uid="{A32110FC-D8AB-4020-A658-C91CB4FAADD7}"/>
    <cellStyle name="Calculation 3 3 7" xfId="9087" xr:uid="{DCF27F39-7035-4678-867F-8423E777C0A0}"/>
    <cellStyle name="Calculation 3 3 7 2" xfId="12682" xr:uid="{BA1259DD-A5C9-4D24-8577-0D7D79ABB550}"/>
    <cellStyle name="Calculation 3 3 7 2 2" xfId="22129" xr:uid="{BBDB576F-3BE6-4377-AA48-4EE1163A9B93}"/>
    <cellStyle name="Calculation 3 3 7 2 3" xfId="26542" xr:uid="{04F21A37-AF1A-49B8-85D2-2583A7823F2D}"/>
    <cellStyle name="Calculation 3 3 7 3" xfId="14809" xr:uid="{00690E77-CD91-4779-925C-A71699DD2BB9}"/>
    <cellStyle name="Calculation 3 3 7 3 2" xfId="24256" xr:uid="{FB8443B8-E124-439F-B39A-87FA07611652}"/>
    <cellStyle name="Calculation 3 3 7 4" xfId="18532" xr:uid="{149DF3F3-FCBD-4313-8F11-0FC0071E566C}"/>
    <cellStyle name="Calculation 3 3 8" xfId="8314" xr:uid="{25AAD510-E546-4157-82C5-D98DA10A1F4E}"/>
    <cellStyle name="Calculation 3 3 8 2" xfId="14043" xr:uid="{2F20F64B-1456-4536-B578-365422985B6A}"/>
    <cellStyle name="Calculation 3 3 8 2 2" xfId="23490" xr:uid="{93272AD1-4926-455E-B0EA-AAB8DC8EBF4E}"/>
    <cellStyle name="Calculation 3 3 8 3" xfId="17759" xr:uid="{76A186CC-5DF3-43C1-8BF3-E5DB6D4481AB}"/>
    <cellStyle name="Calculation 3 3 9" xfId="27691" xr:uid="{70E46379-1311-48A4-9797-AAFB5A698E8E}"/>
    <cellStyle name="Calculation 3 4" xfId="2075" xr:uid="{518B3B64-82C9-4A62-BD1A-2504DA4168E8}"/>
    <cellStyle name="Calculation 3 4 10" xfId="28643" xr:uid="{248F417C-323A-4728-BF7D-5BD800C7C4A6}"/>
    <cellStyle name="Calculation 3 4 2" xfId="6598" xr:uid="{689E55B1-CC8F-4505-8A48-20F3D060219E}"/>
    <cellStyle name="Calculation 3 4 2 2" xfId="7266" xr:uid="{A754814C-495C-4BEF-BFFF-E9B66F53B641}"/>
    <cellStyle name="Calculation 3 4 2 2 2" xfId="10996" xr:uid="{21D610F4-69BC-4F52-ADC8-86321280F12E}"/>
    <cellStyle name="Calculation 3 4 2 2 2 2" xfId="20442" xr:uid="{06563917-993E-43F3-B189-8D4752D643AB}"/>
    <cellStyle name="Calculation 3 4 2 2 3" xfId="16713" xr:uid="{6967CF6A-795F-484D-AE15-0706210275C2}"/>
    <cellStyle name="Calculation 3 4 2 3" xfId="10327" xr:uid="{50F60ABA-8721-4537-BC0A-930730EBFC88}"/>
    <cellStyle name="Calculation 3 4 2 3 2" xfId="19772" xr:uid="{96265B25-4378-438B-A605-4A962AD0A219}"/>
    <cellStyle name="Calculation 3 4 2 4" xfId="16043" xr:uid="{1CD65196-236C-4D55-92D0-E43F241329A9}"/>
    <cellStyle name="Calculation 3 4 2 5" xfId="28788" xr:uid="{D96EA046-3B7A-4B40-8DF0-A2DA355C1479}"/>
    <cellStyle name="Calculation 3 4 2 6" xfId="28439" xr:uid="{FDB72EBF-1C34-4EAD-A3AD-DEB98185F343}"/>
    <cellStyle name="Calculation 3 4 2 7" xfId="27836" xr:uid="{4F2B4C25-066A-494D-86B2-3BD7AE626CED}"/>
    <cellStyle name="Calculation 3 4 2 8" xfId="29323" xr:uid="{82475818-13F2-48DB-BB16-E5A0AF14997F}"/>
    <cellStyle name="Calculation 3 4 3" xfId="8238" xr:uid="{A8861BF7-B97E-433A-9D09-CD649EE9F913}"/>
    <cellStyle name="Calculation 3 4 3 2" xfId="11967" xr:uid="{063D99C3-6EC0-4FF1-9D83-17BAE81C58DC}"/>
    <cellStyle name="Calculation 3 4 3 2 2" xfId="21414" xr:uid="{7F536C77-EA64-4741-8CBC-B279964C4D29}"/>
    <cellStyle name="Calculation 3 4 3 2 3" xfId="25838" xr:uid="{368E37FA-15BF-4C85-9022-40CBF931FB4E}"/>
    <cellStyle name="Calculation 3 4 3 3" xfId="13973" xr:uid="{EA1992FC-9F21-4504-AB26-0543EC68B6D1}"/>
    <cellStyle name="Calculation 3 4 3 3 2" xfId="23420" xr:uid="{E3B078C4-4E16-4F85-A775-A43AD83527FA}"/>
    <cellStyle name="Calculation 3 4 3 4" xfId="17685" xr:uid="{092D6EF3-20B8-4D9A-A8F0-54FCC2C63806}"/>
    <cellStyle name="Calculation 3 4 4" xfId="9835" xr:uid="{3DFD92E1-0E59-41DB-8D17-EC6C4BE6E498}"/>
    <cellStyle name="Calculation 3 4 4 2" xfId="13312" xr:uid="{F85DE1FC-6406-4B31-B24F-7A5ECF5BB564}"/>
    <cellStyle name="Calculation 3 4 4 2 2" xfId="22759" xr:uid="{4C86C1E8-6B42-4D36-9831-EFCB8E674DA9}"/>
    <cellStyle name="Calculation 3 4 4 2 3" xfId="27151" xr:uid="{303F8E42-6DC4-4A20-97DD-ECDF0F852300}"/>
    <cellStyle name="Calculation 3 4 4 3" xfId="15536" xr:uid="{ADCC400B-22DE-462A-87C4-500416BD7EE9}"/>
    <cellStyle name="Calculation 3 4 4 3 2" xfId="24983" xr:uid="{7F1E6C1A-932B-4A7E-9A09-A7AF43C63B24}"/>
    <cellStyle name="Calculation 3 4 4 4" xfId="19280" xr:uid="{C2553020-B0D7-4C6B-95BB-44E07E2744B7}"/>
    <cellStyle name="Calculation 3 4 5" xfId="8332" xr:uid="{28A81666-3984-4314-AB5B-5DA44A8D9F6A}"/>
    <cellStyle name="Calculation 3 4 5 2" xfId="12046" xr:uid="{4927E221-E61C-4028-BD95-7DF1D1158270}"/>
    <cellStyle name="Calculation 3 4 5 2 2" xfId="21493" xr:uid="{76029BF2-F754-42A2-9C58-12065D452EFA}"/>
    <cellStyle name="Calculation 3 4 5 2 3" xfId="25912" xr:uid="{75E6A564-C48A-4B3E-83D5-2EEDDDE3C450}"/>
    <cellStyle name="Calculation 3 4 5 3" xfId="14060" xr:uid="{1197FE62-09DF-4BA0-A98C-FC77B9122FB3}"/>
    <cellStyle name="Calculation 3 4 5 3 2" xfId="23507" xr:uid="{0670FE49-1E7D-42B1-BB00-B150007B42C3}"/>
    <cellStyle name="Calculation 3 4 5 4" xfId="17777" xr:uid="{A886815B-B04E-4ABE-A8F2-D6765FBB403F}"/>
    <cellStyle name="Calculation 3 4 6" xfId="9269" xr:uid="{EA6BF72C-1244-4793-8FCC-8362E290B93D}"/>
    <cellStyle name="Calculation 3 4 6 2" xfId="12823" xr:uid="{79EE365D-944F-4C78-A0BB-C23BB7EADF01}"/>
    <cellStyle name="Calculation 3 4 6 2 2" xfId="22270" xr:uid="{1AD81875-60F0-4F23-B512-A6EE4451CF0C}"/>
    <cellStyle name="Calculation 3 4 6 2 3" xfId="26665" xr:uid="{F7F4D50B-F524-43D1-8E6E-389ED942FFEE}"/>
    <cellStyle name="Calculation 3 4 6 3" xfId="14973" xr:uid="{944D6777-5E8C-4AF0-9690-2FBD4481DF54}"/>
    <cellStyle name="Calculation 3 4 6 3 2" xfId="24420" xr:uid="{AD47B3EA-558F-4C93-B26E-A10D5237FE32}"/>
    <cellStyle name="Calculation 3 4 6 4" xfId="18714" xr:uid="{8E17C623-789A-4D7B-97CF-8F38E65D4E57}"/>
    <cellStyle name="Calculation 3 4 7" xfId="10137" xr:uid="{34B1311D-E551-40B2-B352-A43B03AC2FBA}"/>
    <cellStyle name="Calculation 3 4 7 2" xfId="13558" xr:uid="{99BED23F-FB6B-4921-B560-A78EAD433EEF}"/>
    <cellStyle name="Calculation 3 4 7 2 2" xfId="23005" xr:uid="{9E0AD31E-EEB7-4672-A7E1-810BE9C592D2}"/>
    <cellStyle name="Calculation 3 4 7 2 3" xfId="27395" xr:uid="{5AEE5D1C-4564-4B1D-8750-61E1A59039CF}"/>
    <cellStyle name="Calculation 3 4 7 3" xfId="15836" xr:uid="{A4390C79-CBCA-4523-8ED2-5BD702B126AA}"/>
    <cellStyle name="Calculation 3 4 7 3 2" xfId="25283" xr:uid="{A3ABA90F-7096-4957-8BDF-A6C026D67BB3}"/>
    <cellStyle name="Calculation 3 4 7 4" xfId="19582" xr:uid="{8395E8DD-4313-4871-A99A-29ACAB9D79BC}"/>
    <cellStyle name="Calculation 3 4 8" xfId="10173" xr:uid="{0C49AF4D-3268-48D3-97B4-C0FF3D422281}"/>
    <cellStyle name="Calculation 3 4 8 2" xfId="15872" xr:uid="{4B2F3CD9-D48A-42C2-B0B6-2C90950AA89A}"/>
    <cellStyle name="Calculation 3 4 8 2 2" xfId="25319" xr:uid="{B9F4C38B-D804-43FE-9CA7-BED4D508C0D6}"/>
    <cellStyle name="Calculation 3 4 8 3" xfId="19618" xr:uid="{B52E5203-B7C8-4ACC-96B7-E75EB49A6D0D}"/>
    <cellStyle name="Calculation 3 4 9" xfId="27692" xr:uid="{2EA40185-818C-46E0-9DB9-36DCBF23776A}"/>
    <cellStyle name="Calculation 3 5" xfId="2076" xr:uid="{BE1DB4BE-E456-4E71-8D19-C1630DBC4E23}"/>
    <cellStyle name="Calculation 3 5 10" xfId="28500" xr:uid="{4DE836FE-A325-4437-A657-68D75EBE1C28}"/>
    <cellStyle name="Calculation 3 5 2" xfId="6599" xr:uid="{4AD8E3E6-6B7C-45ED-8B75-E759FD2C714B}"/>
    <cellStyle name="Calculation 3 5 2 2" xfId="7267" xr:uid="{B634513E-6317-4C42-AC8D-E0DA0105EB39}"/>
    <cellStyle name="Calculation 3 5 2 2 2" xfId="10997" xr:uid="{99FF5256-E55F-4375-B2E6-77F98F623E3D}"/>
    <cellStyle name="Calculation 3 5 2 2 2 2" xfId="20443" xr:uid="{22DE4168-0B3A-4C7A-9D0F-A862320FF142}"/>
    <cellStyle name="Calculation 3 5 2 2 3" xfId="16714" xr:uid="{2834DD32-FBD0-4865-A9BE-E28EE54C1043}"/>
    <cellStyle name="Calculation 3 5 2 3" xfId="10328" xr:uid="{770639E9-0BDE-4871-8A3D-5159F926E354}"/>
    <cellStyle name="Calculation 3 5 2 3 2" xfId="19773" xr:uid="{E2BD51EF-C26A-461C-8E9F-C36BCFD6CE7B}"/>
    <cellStyle name="Calculation 3 5 2 4" xfId="16044" xr:uid="{6AF266F9-5F44-479F-8EF4-5D3A4DEF363A}"/>
    <cellStyle name="Calculation 3 5 2 5" xfId="28789" xr:uid="{637905AF-EED8-49CE-94BC-9700B1543875}"/>
    <cellStyle name="Calculation 3 5 2 6" xfId="28047" xr:uid="{7560745C-672D-4431-BB80-973AED0BFE3D}"/>
    <cellStyle name="Calculation 3 5 2 7" xfId="27714" xr:uid="{B9DF5AE1-F6B2-49C3-92BB-D6E92C7B6D18}"/>
    <cellStyle name="Calculation 3 5 2 8" xfId="29324" xr:uid="{36585879-7AD8-4086-B217-7380F4765D77}"/>
    <cellStyle name="Calculation 3 5 3" xfId="8149" xr:uid="{25FC2E4F-510E-4A47-B800-BC081D8AA321}"/>
    <cellStyle name="Calculation 3 5 3 2" xfId="11878" xr:uid="{6178CEB8-870D-45D9-83BE-4BA225480239}"/>
    <cellStyle name="Calculation 3 5 3 2 2" xfId="21325" xr:uid="{838473B2-94CD-4544-902B-3BAFAD18C432}"/>
    <cellStyle name="Calculation 3 5 3 2 3" xfId="25749" xr:uid="{8610E249-347A-49EA-91C2-833E53F9656D}"/>
    <cellStyle name="Calculation 3 5 3 3" xfId="13884" xr:uid="{59C8C930-5353-4A45-BB33-3101EDD0B53B}"/>
    <cellStyle name="Calculation 3 5 3 3 2" xfId="23331" xr:uid="{5A679332-FC84-4F3D-AB60-4EE3020F4D79}"/>
    <cellStyle name="Calculation 3 5 3 4" xfId="17596" xr:uid="{964059E7-E15A-4439-97F3-EBB79F770126}"/>
    <cellStyle name="Calculation 3 5 4" xfId="9387" xr:uid="{B32FBCB5-EC67-4581-9754-7D434BF85911}"/>
    <cellStyle name="Calculation 3 5 4 2" xfId="12927" xr:uid="{76618F78-C203-4644-AAF3-00DA6373FAD5}"/>
    <cellStyle name="Calculation 3 5 4 2 2" xfId="22374" xr:uid="{432FBB2B-2315-4169-9433-7E14E8F430FE}"/>
    <cellStyle name="Calculation 3 5 4 2 3" xfId="26768" xr:uid="{235F1782-DB5B-4B01-9D68-76751965F5AE}"/>
    <cellStyle name="Calculation 3 5 4 3" xfId="15090" xr:uid="{6762CC48-76AE-4DA3-AFC9-08E25C25C9C7}"/>
    <cellStyle name="Calculation 3 5 4 3 2" xfId="24537" xr:uid="{2F04D700-0D2F-4D01-AB6D-2BD346649A6E}"/>
    <cellStyle name="Calculation 3 5 4 4" xfId="18832" xr:uid="{1111CF48-7029-40E8-867F-997D2CC8748E}"/>
    <cellStyle name="Calculation 3 5 5" xfId="9619" xr:uid="{69C02ACB-4326-4392-AFB1-DC700E5766B3}"/>
    <cellStyle name="Calculation 3 5 5 2" xfId="13116" xr:uid="{11D35D5A-7158-4841-A668-F665E9253278}"/>
    <cellStyle name="Calculation 3 5 5 2 2" xfId="22563" xr:uid="{20E33274-0730-4461-8CA2-2ACA17764A16}"/>
    <cellStyle name="Calculation 3 5 5 2 3" xfId="26955" xr:uid="{0CEFB3CD-9EFA-4629-8525-5F32105FEC8A}"/>
    <cellStyle name="Calculation 3 5 5 3" xfId="15320" xr:uid="{4E849B7C-BB20-45FC-B178-E2DD8DA7FB27}"/>
    <cellStyle name="Calculation 3 5 5 3 2" xfId="24767" xr:uid="{7C0D6629-A2BE-4D11-A676-D8833741DE08}"/>
    <cellStyle name="Calculation 3 5 5 4" xfId="19064" xr:uid="{EEF50AEA-4169-4C78-8F31-0A89602774B0}"/>
    <cellStyle name="Calculation 3 5 6" xfId="9888" xr:uid="{49B11402-6D83-475C-B376-D47D5CB62A91}"/>
    <cellStyle name="Calculation 3 5 6 2" xfId="13353" xr:uid="{AE8A7B98-091B-4F62-9189-F2C97940630D}"/>
    <cellStyle name="Calculation 3 5 6 2 2" xfId="22800" xr:uid="{49C4A8C2-3EF1-4EAC-BFCF-2F285E4C14A7}"/>
    <cellStyle name="Calculation 3 5 6 2 3" xfId="27191" xr:uid="{6D4CB080-873D-4B08-8E33-40E092E935A9}"/>
    <cellStyle name="Calculation 3 5 6 3" xfId="15588" xr:uid="{AAFDA128-E658-4DC1-8F30-CBD4E7DDC0C5}"/>
    <cellStyle name="Calculation 3 5 6 3 2" xfId="25035" xr:uid="{9585E4E7-F30E-4911-9C94-8D8B8A3A57F6}"/>
    <cellStyle name="Calculation 3 5 6 4" xfId="19333" xr:uid="{492EF39C-78CA-460B-9FCF-DE159BB1245D}"/>
    <cellStyle name="Calculation 3 5 7" xfId="8830" xr:uid="{B8FEAB8B-4C8D-4FDC-91FE-424D07A48775}"/>
    <cellStyle name="Calculation 3 5 7 2" xfId="12467" xr:uid="{7FB49E08-8A7C-459A-8977-F2DEA0FC00F0}"/>
    <cellStyle name="Calculation 3 5 7 2 2" xfId="21914" xr:uid="{AB0CD531-23A2-43CA-B516-C2A006A3A8CD}"/>
    <cellStyle name="Calculation 3 5 7 2 3" xfId="26330" xr:uid="{68BF0718-712C-4ECA-9612-88285E1A23DD}"/>
    <cellStyle name="Calculation 3 5 7 3" xfId="14555" xr:uid="{811E85F2-767B-47C4-AE65-F6E37E28F35A}"/>
    <cellStyle name="Calculation 3 5 7 3 2" xfId="24002" xr:uid="{D89E8D70-F8D7-4AFC-980D-1CC566109E76}"/>
    <cellStyle name="Calculation 3 5 7 4" xfId="18275" xr:uid="{EEDFC612-F06E-40CA-9667-7ACCB5DBBB59}"/>
    <cellStyle name="Calculation 3 5 8" xfId="9635" xr:uid="{7AC7170C-71C2-45C8-BD87-ADAFC3F5EEDC}"/>
    <cellStyle name="Calculation 3 5 8 2" xfId="15336" xr:uid="{4EBF2A56-694F-4B31-8455-C8DEB3C818CD}"/>
    <cellStyle name="Calculation 3 5 8 2 2" xfId="24783" xr:uid="{EDA68AF1-1CCE-4C61-9F58-E42B0269EC2F}"/>
    <cellStyle name="Calculation 3 5 8 3" xfId="19080" xr:uid="{4CFAA45E-0876-416F-B531-D793CF1655C9}"/>
    <cellStyle name="Calculation 3 5 9" xfId="27693" xr:uid="{6D42DB75-E308-43C8-8DC2-CE51012E18A9}"/>
    <cellStyle name="Calculation 3 6" xfId="2077" xr:uid="{0F689350-9FF4-4EEF-AD15-741CCD96DBF2}"/>
    <cellStyle name="Calculation 3 6 10" xfId="28491" xr:uid="{EC07A40D-EFA4-483A-A1C5-0D0503B513CD}"/>
    <cellStyle name="Calculation 3 6 2" xfId="6600" xr:uid="{5CBAABFF-1DA9-4B14-A0F6-D4D3962D21CF}"/>
    <cellStyle name="Calculation 3 6 2 2" xfId="7268" xr:uid="{383AED19-E05C-4C3E-87C5-4B0C485314BA}"/>
    <cellStyle name="Calculation 3 6 2 2 2" xfId="10998" xr:uid="{9A12F1E1-93F7-4304-9802-00DAEC4EECC4}"/>
    <cellStyle name="Calculation 3 6 2 2 2 2" xfId="20444" xr:uid="{E3CC6AC4-5A65-4F83-8F57-E36749635FBD}"/>
    <cellStyle name="Calculation 3 6 2 2 3" xfId="16715" xr:uid="{F42E70E9-A78D-47C0-8D7D-5FE05761B174}"/>
    <cellStyle name="Calculation 3 6 2 3" xfId="10329" xr:uid="{C62D2789-C56B-4DAE-8E5F-8A09A56E5ABD}"/>
    <cellStyle name="Calculation 3 6 2 3 2" xfId="19774" xr:uid="{D46ABB64-1D1D-4AF9-BC11-006054FBAB4A}"/>
    <cellStyle name="Calculation 3 6 2 4" xfId="16045" xr:uid="{ABC1D5E4-BCEB-4530-92EB-435453403A6B}"/>
    <cellStyle name="Calculation 3 6 2 5" xfId="28790" xr:uid="{A3200288-9FE9-478E-8BBB-79FC4F3C48B0}"/>
    <cellStyle name="Calculation 3 6 2 6" xfId="27590" xr:uid="{0FBABC23-54B2-4D44-A478-63C907AC71D2}"/>
    <cellStyle name="Calculation 3 6 2 7" xfId="27664" xr:uid="{A1AAA0E7-E154-4308-831C-9BEE5BE9ECA6}"/>
    <cellStyle name="Calculation 3 6 2 8" xfId="29325" xr:uid="{88A0E8E1-2AFE-4F0B-8D0D-0E9DCEC39467}"/>
    <cellStyle name="Calculation 3 6 3" xfId="8237" xr:uid="{5615965F-2226-4221-B69F-553A8DD1D242}"/>
    <cellStyle name="Calculation 3 6 3 2" xfId="11966" xr:uid="{F42E981C-C80D-4CAB-BEA6-01DFBF7B9553}"/>
    <cellStyle name="Calculation 3 6 3 2 2" xfId="21413" xr:uid="{FA6280A6-CB54-41EA-BEB6-802A5C6EFFED}"/>
    <cellStyle name="Calculation 3 6 3 2 3" xfId="25837" xr:uid="{75C3605E-680D-4E66-BA3A-BBF7CA3B4C58}"/>
    <cellStyle name="Calculation 3 6 3 3" xfId="13972" xr:uid="{D16ED6DA-EF10-4958-9848-66C15D90BE3B}"/>
    <cellStyle name="Calculation 3 6 3 3 2" xfId="23419" xr:uid="{BA919642-F7D0-45FD-9042-3B5A997EE00C}"/>
    <cellStyle name="Calculation 3 6 3 4" xfId="17684" xr:uid="{B33C943A-0E84-4A70-B9A4-42C82D257AFE}"/>
    <cellStyle name="Calculation 3 6 4" xfId="9834" xr:uid="{DDC7026F-9246-48A9-A672-384BD6DA2855}"/>
    <cellStyle name="Calculation 3 6 4 2" xfId="13311" xr:uid="{B13766B9-63DB-4BB4-852F-8977D1F62EBA}"/>
    <cellStyle name="Calculation 3 6 4 2 2" xfId="22758" xr:uid="{BD042CE1-FC99-4598-B725-5CE6D98016C9}"/>
    <cellStyle name="Calculation 3 6 4 2 3" xfId="27150" xr:uid="{052D5E74-D1BC-49CF-8910-F1DAF04F2C63}"/>
    <cellStyle name="Calculation 3 6 4 3" xfId="15535" xr:uid="{4DFE8996-8DC1-44E1-B722-99DEC41E1FAE}"/>
    <cellStyle name="Calculation 3 6 4 3 2" xfId="24982" xr:uid="{D449A1A1-C101-41C9-A6DE-6240E1872F11}"/>
    <cellStyle name="Calculation 3 6 4 4" xfId="19279" xr:uid="{8EF654E6-016E-4C6A-9779-ADD8AFDE45DC}"/>
    <cellStyle name="Calculation 3 6 5" xfId="8394" xr:uid="{148FC75F-E52F-429A-9256-53FBF24A6D3E}"/>
    <cellStyle name="Calculation 3 6 5 2" xfId="12096" xr:uid="{4668C587-4D1F-4155-AABD-D9A6C8979056}"/>
    <cellStyle name="Calculation 3 6 5 2 2" xfId="21543" xr:uid="{2CC21FD9-9DD5-4583-B9CE-A3909A6F5742}"/>
    <cellStyle name="Calculation 3 6 5 2 3" xfId="25962" xr:uid="{D83F02BB-0195-46B2-92C2-C70D6D6C298D}"/>
    <cellStyle name="Calculation 3 6 5 3" xfId="14122" xr:uid="{8BCFC157-27CD-41FB-AD17-D2267208C08B}"/>
    <cellStyle name="Calculation 3 6 5 3 2" xfId="23569" xr:uid="{09EB83EC-EB7C-4A8C-BC44-42A981B04CAB}"/>
    <cellStyle name="Calculation 3 6 5 4" xfId="17839" xr:uid="{0B43C55C-74A1-4DE1-A80A-7EEE80FA3C72}"/>
    <cellStyle name="Calculation 3 6 6" xfId="8375" xr:uid="{C30756BC-57F8-4F42-8950-5254DE0A1346}"/>
    <cellStyle name="Calculation 3 6 6 2" xfId="12084" xr:uid="{8636BBEA-1F11-41F9-B1C3-53C3E13EE26A}"/>
    <cellStyle name="Calculation 3 6 6 2 2" xfId="21531" xr:uid="{CC7A59B2-535F-4B8F-B9A7-76F478E58532}"/>
    <cellStyle name="Calculation 3 6 6 2 3" xfId="25950" xr:uid="{F9D48B89-F568-4F30-A676-DA8DE91D6717}"/>
    <cellStyle name="Calculation 3 6 6 3" xfId="14103" xr:uid="{9AB1CD06-1750-4CF5-B3B2-E84E2729CE63}"/>
    <cellStyle name="Calculation 3 6 6 3 2" xfId="23550" xr:uid="{3B891E75-1D7E-4050-B018-5C1E3D42F419}"/>
    <cellStyle name="Calculation 3 6 6 4" xfId="17820" xr:uid="{2B098F48-80DB-4420-ABE4-E905A485F054}"/>
    <cellStyle name="Calculation 3 6 7" xfId="9699" xr:uid="{F8E10BEA-402E-49AA-8E1C-F14D2E00451C}"/>
    <cellStyle name="Calculation 3 6 7 2" xfId="13185" xr:uid="{3293FF5D-DE84-442D-9DE2-4F22DAE923E0}"/>
    <cellStyle name="Calculation 3 6 7 2 2" xfId="22632" xr:uid="{7925F68C-7669-41FF-9BA9-A33E01FDCB78}"/>
    <cellStyle name="Calculation 3 6 7 2 3" xfId="27024" xr:uid="{BD280245-CB19-497D-977B-B36005282510}"/>
    <cellStyle name="Calculation 3 6 7 3" xfId="15400" xr:uid="{818C0801-84C0-44FC-BFE2-9ED34E8989FA}"/>
    <cellStyle name="Calculation 3 6 7 3 2" xfId="24847" xr:uid="{E688279B-B9BC-4CA2-AC0E-6C655F252B7B}"/>
    <cellStyle name="Calculation 3 6 7 4" xfId="19144" xr:uid="{FD0407D6-11A4-4F94-BBA2-C6675A842693}"/>
    <cellStyle name="Calculation 3 6 8" xfId="10029" xr:uid="{689E2116-E2B0-4BE1-872C-3FC31410D8D6}"/>
    <cellStyle name="Calculation 3 6 8 2" xfId="15728" xr:uid="{085B59D5-655F-4735-9B08-10738C2B6920}"/>
    <cellStyle name="Calculation 3 6 8 2 2" xfId="25175" xr:uid="{84C30ED1-89BE-49E0-BCB8-70152FA8DE04}"/>
    <cellStyle name="Calculation 3 6 8 3" xfId="19474" xr:uid="{B77714E4-18B1-422A-B27E-A2B6584527B7}"/>
    <cellStyle name="Calculation 3 6 9" xfId="27694" xr:uid="{DDE8BD8E-C0ED-44C7-8CE8-533D9C461055}"/>
    <cellStyle name="Calculation 3 7" xfId="2078" xr:uid="{3058E733-C07A-42BF-B426-F8F87775BB43}"/>
    <cellStyle name="Calculation 3 7 10" xfId="28482" xr:uid="{7E729C85-EAD2-453C-A830-0C2603ECFD43}"/>
    <cellStyle name="Calculation 3 7 2" xfId="6601" xr:uid="{50364A62-BF78-40E8-AF9D-9B8CAC1F9B25}"/>
    <cellStyle name="Calculation 3 7 2 2" xfId="7269" xr:uid="{62888839-C54C-4B66-A19C-66C043A3CEA0}"/>
    <cellStyle name="Calculation 3 7 2 2 2" xfId="10999" xr:uid="{00785EED-8D2C-43BA-91B0-BCA7455DEBC7}"/>
    <cellStyle name="Calculation 3 7 2 2 2 2" xfId="20445" xr:uid="{A34A6AC3-6EB2-42DF-B342-DA4BE6A9D2A3}"/>
    <cellStyle name="Calculation 3 7 2 2 3" xfId="16716" xr:uid="{1D57961A-2D1D-4F1A-912A-7546AF4447E9}"/>
    <cellStyle name="Calculation 3 7 2 3" xfId="10330" xr:uid="{56DE25E4-973A-41A0-ABBB-A4CF25452F46}"/>
    <cellStyle name="Calculation 3 7 2 3 2" xfId="19775" xr:uid="{A83B7000-FC7D-4806-A9CC-A3C5D20577E0}"/>
    <cellStyle name="Calculation 3 7 2 4" xfId="16046" xr:uid="{F7681CD1-747A-496D-9CF8-422D41408977}"/>
    <cellStyle name="Calculation 3 7 2 5" xfId="28791" xr:uid="{F50A1FA8-347D-45CA-93AB-4FF388B0EA43}"/>
    <cellStyle name="Calculation 3 7 2 6" xfId="28062" xr:uid="{A92F9D85-9AED-40EF-A528-0DE34EC1D80E}"/>
    <cellStyle name="Calculation 3 7 2 7" xfId="28342" xr:uid="{6A6975A3-FDF8-4ED8-9CC8-60FD674BA774}"/>
    <cellStyle name="Calculation 3 7 2 8" xfId="29326" xr:uid="{8F3C4EC5-1B69-4B5D-89C1-660D629C9128}"/>
    <cellStyle name="Calculation 3 7 3" xfId="8148" xr:uid="{7A58CBD4-6108-4D35-A202-8585C05FC057}"/>
    <cellStyle name="Calculation 3 7 3 2" xfId="11877" xr:uid="{EB8FEE3D-C1B5-4E58-ADFC-F941989EB859}"/>
    <cellStyle name="Calculation 3 7 3 2 2" xfId="21324" xr:uid="{E81158E7-6A1D-46BA-A173-23DDD1BA9243}"/>
    <cellStyle name="Calculation 3 7 3 2 3" xfId="25748" xr:uid="{8893B248-3A4B-41FC-AE60-BA1ADE31CF44}"/>
    <cellStyle name="Calculation 3 7 3 3" xfId="13883" xr:uid="{7EE27CEC-9468-4BAB-857B-DF2C8BA49B29}"/>
    <cellStyle name="Calculation 3 7 3 3 2" xfId="23330" xr:uid="{A04C5C17-CA57-4A6E-8BDD-57BC6F00CB04}"/>
    <cellStyle name="Calculation 3 7 3 4" xfId="17595" xr:uid="{5313ECAD-B6FF-40EA-A521-6E536A8D2630}"/>
    <cellStyle name="Calculation 3 7 4" xfId="9386" xr:uid="{37E75037-6C91-486B-A91F-2D112666F526}"/>
    <cellStyle name="Calculation 3 7 4 2" xfId="12926" xr:uid="{70AB68BC-DBC7-4534-8892-66AC1571E4F1}"/>
    <cellStyle name="Calculation 3 7 4 2 2" xfId="22373" xr:uid="{43A952BF-C971-4707-AEEA-622009928159}"/>
    <cellStyle name="Calculation 3 7 4 2 3" xfId="26767" xr:uid="{42BC5EA8-1A84-4526-A91E-0028AA200C45}"/>
    <cellStyle name="Calculation 3 7 4 3" xfId="15089" xr:uid="{729F1126-077B-4204-95FF-E5491C47D116}"/>
    <cellStyle name="Calculation 3 7 4 3 2" xfId="24536" xr:uid="{30210A28-FD61-41C6-8E47-F1386112368D}"/>
    <cellStyle name="Calculation 3 7 4 4" xfId="18831" xr:uid="{D03B55D0-FDB6-4256-955C-170FAD9CE4AB}"/>
    <cellStyle name="Calculation 3 7 5" xfId="8401" xr:uid="{45DB08A6-CFE2-47D4-8F99-4562754AD4C0}"/>
    <cellStyle name="Calculation 3 7 5 2" xfId="12099" xr:uid="{A0D5E8C6-5241-454D-8785-54159812DD1B}"/>
    <cellStyle name="Calculation 3 7 5 2 2" xfId="21546" xr:uid="{D5189C84-3D90-48BB-AA1D-84E1F0E98BBA}"/>
    <cellStyle name="Calculation 3 7 5 2 3" xfId="25965" xr:uid="{3A2A2CE0-DAE1-42D4-ABDB-A681659E2706}"/>
    <cellStyle name="Calculation 3 7 5 3" xfId="14129" xr:uid="{0BB0C300-B489-44C9-95E8-CD17E9A682B6}"/>
    <cellStyle name="Calculation 3 7 5 3 2" xfId="23576" xr:uid="{3CF7BBED-4205-45DA-AD29-FBF778975C5E}"/>
    <cellStyle name="Calculation 3 7 5 4" xfId="17846" xr:uid="{982AD557-E60C-485D-9AED-4BCE09EDB3FD}"/>
    <cellStyle name="Calculation 3 7 6" xfId="8935" xr:uid="{D4FC45F8-52BD-4125-A016-416B4CA5392C}"/>
    <cellStyle name="Calculation 3 7 6 2" xfId="12549" xr:uid="{56DD0774-172C-4453-9532-B75A534B4C3C}"/>
    <cellStyle name="Calculation 3 7 6 2 2" xfId="21996" xr:uid="{34936758-8204-4803-8728-CDD336DF70CE}"/>
    <cellStyle name="Calculation 3 7 6 2 3" xfId="26410" xr:uid="{42D80AF5-2A53-46D0-8BE0-4E1CB876A72D}"/>
    <cellStyle name="Calculation 3 7 6 3" xfId="14658" xr:uid="{9C2167E6-79A0-47A2-9730-A20F52494F0A}"/>
    <cellStyle name="Calculation 3 7 6 3 2" xfId="24105" xr:uid="{6B37BB5A-F52B-48DC-B4C0-59C687BC84FF}"/>
    <cellStyle name="Calculation 3 7 6 4" xfId="18380" xr:uid="{AD0C0D15-5B11-4318-A775-9A655FC460AE}"/>
    <cellStyle name="Calculation 3 7 7" xfId="9094" xr:uid="{7CE4AFB8-B8A9-4B8B-BE25-30668984FBDA}"/>
    <cellStyle name="Calculation 3 7 7 2" xfId="12684" xr:uid="{2EF4F92E-D0AB-4DAD-9899-5F8B0A6562BD}"/>
    <cellStyle name="Calculation 3 7 7 2 2" xfId="22131" xr:uid="{1206BD6A-780C-4B4A-AF1D-891C01D86A63}"/>
    <cellStyle name="Calculation 3 7 7 2 3" xfId="26544" xr:uid="{CAAB41C1-BDD4-4FE9-A5DF-89DF563AF5F2}"/>
    <cellStyle name="Calculation 3 7 7 3" xfId="14816" xr:uid="{3C47F831-1CA1-4002-B59F-1410D4C11751}"/>
    <cellStyle name="Calculation 3 7 7 3 2" xfId="24263" xr:uid="{D16D4578-5020-4898-9040-8704C3A28E7D}"/>
    <cellStyle name="Calculation 3 7 7 4" xfId="18539" xr:uid="{E6D9153B-EB00-4A9E-AF91-43B1F1E58556}"/>
    <cellStyle name="Calculation 3 7 8" xfId="9937" xr:uid="{518DB338-8E45-49E7-87E9-B3BCAB798871}"/>
    <cellStyle name="Calculation 3 7 8 2" xfId="15637" xr:uid="{A39635DA-8DB6-4A7A-BB50-CA9D08C44655}"/>
    <cellStyle name="Calculation 3 7 8 2 2" xfId="25084" xr:uid="{58663BCF-9A09-4EE5-AB63-27C0B964F2E9}"/>
    <cellStyle name="Calculation 3 7 8 3" xfId="19382" xr:uid="{4244BFF7-4B65-452B-BCEA-0D769EDC6E73}"/>
    <cellStyle name="Calculation 3 7 9" xfId="27695" xr:uid="{0044FB6B-9096-448E-9249-442CD542C501}"/>
    <cellStyle name="Calculation 3 8" xfId="2079" xr:uid="{3F4B886A-DA5A-4138-BB30-37EA89C178D5}"/>
    <cellStyle name="Calculation 3 8 10" xfId="28489" xr:uid="{BFE0D901-3289-4819-AEBF-1029E74F54FD}"/>
    <cellStyle name="Calculation 3 8 2" xfId="6602" xr:uid="{1BD13C9F-BB7F-4A5A-A997-10EA937FC115}"/>
    <cellStyle name="Calculation 3 8 2 2" xfId="7270" xr:uid="{C38E774A-1FE0-4405-8BA8-5705F0A80F55}"/>
    <cellStyle name="Calculation 3 8 2 2 2" xfId="11000" xr:uid="{8350EA2F-E235-494D-B402-3C1E938CE6BF}"/>
    <cellStyle name="Calculation 3 8 2 2 2 2" xfId="20446" xr:uid="{ABE46620-DE74-4586-ACB7-F9744AB556E0}"/>
    <cellStyle name="Calculation 3 8 2 2 3" xfId="16717" xr:uid="{DC80D18B-6955-4E15-AD1F-57D0E6CEBC69}"/>
    <cellStyle name="Calculation 3 8 2 3" xfId="10331" xr:uid="{6548E7F4-456D-4D76-AF61-FCC51358EF17}"/>
    <cellStyle name="Calculation 3 8 2 3 2" xfId="19776" xr:uid="{BCB69E1C-77F3-47ED-B3C3-DD0E9E6154AD}"/>
    <cellStyle name="Calculation 3 8 2 4" xfId="16047" xr:uid="{0522BD30-F03B-4F67-B383-9563E38B07DA}"/>
    <cellStyle name="Calculation 3 8 2 5" xfId="28792" xr:uid="{11E406F4-E2BA-4E60-B325-F0BD846112AE}"/>
    <cellStyle name="Calculation 3 8 2 6" xfId="27723" xr:uid="{B18277A8-89B7-43E2-88BB-1CD73557A4AC}"/>
    <cellStyle name="Calculation 3 8 2 7" xfId="28097" xr:uid="{F375E187-E250-4670-9A6D-D99298D5E959}"/>
    <cellStyle name="Calculation 3 8 2 8" xfId="29327" xr:uid="{37B7FB03-CFF6-4FB2-A4C8-F3F86C7A9B76}"/>
    <cellStyle name="Calculation 3 8 3" xfId="8236" xr:uid="{F920590A-1DDD-4CFA-A35E-2973D352AFDA}"/>
    <cellStyle name="Calculation 3 8 3 2" xfId="11965" xr:uid="{84B97475-FBA1-43ED-8065-DCDA8BF294FD}"/>
    <cellStyle name="Calculation 3 8 3 2 2" xfId="21412" xr:uid="{35AC3ABD-1DBA-464F-9499-9C4AB7906193}"/>
    <cellStyle name="Calculation 3 8 3 2 3" xfId="25836" xr:uid="{1F85A7F2-66CB-4BB3-913B-A4FFCC2C30BD}"/>
    <cellStyle name="Calculation 3 8 3 3" xfId="13971" xr:uid="{F859E174-2212-48DC-B1CA-994F0639D4EB}"/>
    <cellStyle name="Calculation 3 8 3 3 2" xfId="23418" xr:uid="{F45F1E32-6DC6-4233-8C22-6BADF882B9DA}"/>
    <cellStyle name="Calculation 3 8 3 4" xfId="17683" xr:uid="{713A3FB7-1ADA-42B8-AB6D-373B9BEA482C}"/>
    <cellStyle name="Calculation 3 8 4" xfId="9833" xr:uid="{C1E8B65F-DE0B-4C09-B507-4D81D84F9026}"/>
    <cellStyle name="Calculation 3 8 4 2" xfId="13310" xr:uid="{5A920FB2-90A0-4570-ADA0-C53FFDC88091}"/>
    <cellStyle name="Calculation 3 8 4 2 2" xfId="22757" xr:uid="{A09E40A7-DFBB-4F7A-894B-B6639484D021}"/>
    <cellStyle name="Calculation 3 8 4 2 3" xfId="27149" xr:uid="{07D66E68-FF9D-4FA9-B5D0-C998AED50372}"/>
    <cellStyle name="Calculation 3 8 4 3" xfId="15534" xr:uid="{CD7EB5EF-AE0E-474F-A4EF-C2ACEF140766}"/>
    <cellStyle name="Calculation 3 8 4 3 2" xfId="24981" xr:uid="{2C666007-55AE-4C4D-B081-9A21D36EBACD}"/>
    <cellStyle name="Calculation 3 8 4 4" xfId="19278" xr:uid="{520AE0F8-9ABA-40CE-A012-EA79AE8999D5}"/>
    <cellStyle name="Calculation 3 8 5" xfId="9622" xr:uid="{75B99390-B8EB-4AA5-821C-2740CB892AEB}"/>
    <cellStyle name="Calculation 3 8 5 2" xfId="13118" xr:uid="{8EC82638-4669-4E2C-977A-0F414AAF97E5}"/>
    <cellStyle name="Calculation 3 8 5 2 2" xfId="22565" xr:uid="{2760B985-C860-4695-8E38-7B09BF30AF5C}"/>
    <cellStyle name="Calculation 3 8 5 2 3" xfId="26957" xr:uid="{CC00CCE3-AB2C-4505-851F-4DD30262CA34}"/>
    <cellStyle name="Calculation 3 8 5 3" xfId="15323" xr:uid="{8C225909-2FB0-4AA1-8F91-654765816155}"/>
    <cellStyle name="Calculation 3 8 5 3 2" xfId="24770" xr:uid="{07EA297C-483F-4BF1-B759-A8D79F766F57}"/>
    <cellStyle name="Calculation 3 8 5 4" xfId="19067" xr:uid="{D6CA362C-8185-413B-81DE-4F3CA6AA2FCA}"/>
    <cellStyle name="Calculation 3 8 6" xfId="8936" xr:uid="{8DE4289B-2192-4D59-B5E0-ED3B03A68B06}"/>
    <cellStyle name="Calculation 3 8 6 2" xfId="12550" xr:uid="{70FA4DB3-9509-4331-BEB4-4D2704565B51}"/>
    <cellStyle name="Calculation 3 8 6 2 2" xfId="21997" xr:uid="{1A181C56-8195-4165-8578-42C26E6BC01B}"/>
    <cellStyle name="Calculation 3 8 6 2 3" xfId="26411" xr:uid="{323D9B9A-58B2-47E6-B249-C871F3B06315}"/>
    <cellStyle name="Calculation 3 8 6 3" xfId="14659" xr:uid="{76446112-3430-40F0-8850-7F61D9590267}"/>
    <cellStyle name="Calculation 3 8 6 3 2" xfId="24106" xr:uid="{F066E41E-FFC5-4481-87B3-560E156B66D6}"/>
    <cellStyle name="Calculation 3 8 6 4" xfId="18381" xr:uid="{13BA7ADE-0AC2-44DB-BD49-6833D7934FDC}"/>
    <cellStyle name="Calculation 3 8 7" xfId="10116" xr:uid="{CCBA04BF-8B89-4272-BA9D-53D0B3BBEE36}"/>
    <cellStyle name="Calculation 3 8 7 2" xfId="13544" xr:uid="{DD84A905-DF0D-46E3-AF21-07F9FB6EBBCC}"/>
    <cellStyle name="Calculation 3 8 7 2 2" xfId="22991" xr:uid="{67FE7498-AE3D-4BFC-85E0-8C3B4EECA05C}"/>
    <cellStyle name="Calculation 3 8 7 2 3" xfId="27381" xr:uid="{5603F426-DE92-4466-957E-04499A8F402C}"/>
    <cellStyle name="Calculation 3 8 7 3" xfId="15815" xr:uid="{A33E887A-4A67-486C-B307-AB540B5FE650}"/>
    <cellStyle name="Calculation 3 8 7 3 2" xfId="25262" xr:uid="{504F08F7-E6C2-487A-B113-2D239ACEE7F5}"/>
    <cellStyle name="Calculation 3 8 7 4" xfId="19561" xr:uid="{0F15A463-8D02-41C9-94A2-11B51657C55D}"/>
    <cellStyle name="Calculation 3 8 8" xfId="9684" xr:uid="{9F85C794-3D21-42D8-99EA-CF9C8412023D}"/>
    <cellStyle name="Calculation 3 8 8 2" xfId="15385" xr:uid="{4354947C-2668-4806-996F-CDDC0DF3D864}"/>
    <cellStyle name="Calculation 3 8 8 2 2" xfId="24832" xr:uid="{7320673E-00D8-4EA8-BA46-7BC6A6F5F72E}"/>
    <cellStyle name="Calculation 3 8 8 3" xfId="19129" xr:uid="{87B5F39B-CA42-4B1C-B1FE-8D03FF708FDE}"/>
    <cellStyle name="Calculation 3 8 9" xfId="27696" xr:uid="{54ECAD24-293B-4F03-84C0-F4DED1DDFB26}"/>
    <cellStyle name="Calculation 3 9" xfId="2080" xr:uid="{D3A64ADB-4928-4B73-A9FA-7BFBE1731F53}"/>
    <cellStyle name="Calculation 3 9 10" xfId="28129" xr:uid="{AC1C0B50-6C0F-48B2-8365-768933BB7FCE}"/>
    <cellStyle name="Calculation 3 9 2" xfId="6603" xr:uid="{3BE0609A-35F0-4DC2-85AE-8E27F2BB9DEC}"/>
    <cellStyle name="Calculation 3 9 2 2" xfId="7271" xr:uid="{0F8AF681-DFC5-4B75-A504-430AABA3C83F}"/>
    <cellStyle name="Calculation 3 9 2 2 2" xfId="11001" xr:uid="{B33D3E23-9706-4569-BB15-973BEF298834}"/>
    <cellStyle name="Calculation 3 9 2 2 2 2" xfId="20447" xr:uid="{F8D1F5E0-8B19-4966-B4E9-4E557AB81A12}"/>
    <cellStyle name="Calculation 3 9 2 2 3" xfId="16718" xr:uid="{139B5605-3D96-446E-9DD1-B0B09DFF11DA}"/>
    <cellStyle name="Calculation 3 9 2 3" xfId="10332" xr:uid="{5E3C12FE-3987-46B4-96B6-6D0047EF1F9D}"/>
    <cellStyle name="Calculation 3 9 2 3 2" xfId="19777" xr:uid="{770C1AE3-32AB-40A5-A15A-DE7F5B482AF0}"/>
    <cellStyle name="Calculation 3 9 2 4" xfId="16048" xr:uid="{AEE1299C-7767-4D02-A8CC-C5AE03187311}"/>
    <cellStyle name="Calculation 3 9 2 5" xfId="28793" xr:uid="{F67A2E3E-A242-4BA5-856A-8A97D34882BF}"/>
    <cellStyle name="Calculation 3 9 2 6" xfId="28440" xr:uid="{6B32E744-C9AE-45E7-BAC1-3557481B7DE3}"/>
    <cellStyle name="Calculation 3 9 2 7" xfId="28080" xr:uid="{20697C1B-1386-41E1-B0B8-E3221EDCF094}"/>
    <cellStyle name="Calculation 3 9 2 8" xfId="29328" xr:uid="{3C785FA7-1099-4000-AB5F-1B869008AB01}"/>
    <cellStyle name="Calculation 3 9 3" xfId="8147" xr:uid="{9133A421-F671-49C8-AE62-6E97C3D74439}"/>
    <cellStyle name="Calculation 3 9 3 2" xfId="11876" xr:uid="{36658E68-509F-4EB3-B7DA-18FD0F1FE22A}"/>
    <cellStyle name="Calculation 3 9 3 2 2" xfId="21323" xr:uid="{6C3CBFF1-4EA5-4450-93A3-E222854B666D}"/>
    <cellStyle name="Calculation 3 9 3 2 3" xfId="25747" xr:uid="{E04FFFE7-10BA-44CE-B8F4-9BC858ED6562}"/>
    <cellStyle name="Calculation 3 9 3 3" xfId="13882" xr:uid="{BF854C44-03BA-4767-B5CA-7ABA6B218223}"/>
    <cellStyle name="Calculation 3 9 3 3 2" xfId="23329" xr:uid="{E4ADECCC-E055-4A19-BB38-C6AB6F681AA9}"/>
    <cellStyle name="Calculation 3 9 3 4" xfId="17594" xr:uid="{211F540E-3BA1-4D1D-B4A4-3196905A071E}"/>
    <cellStyle name="Calculation 3 9 4" xfId="9385" xr:uid="{47096E70-497D-4745-A57E-37B9211E53FE}"/>
    <cellStyle name="Calculation 3 9 4 2" xfId="12925" xr:uid="{A92B52F3-3165-4625-9B9E-5CEA4FB7C930}"/>
    <cellStyle name="Calculation 3 9 4 2 2" xfId="22372" xr:uid="{DF47BC90-E780-4206-B92C-D91B2A46F2B2}"/>
    <cellStyle name="Calculation 3 9 4 2 3" xfId="26766" xr:uid="{E12C6D09-4433-444F-9CD9-4E41E567512B}"/>
    <cellStyle name="Calculation 3 9 4 3" xfId="15088" xr:uid="{76BC0165-509F-4101-A50A-A244C7C1BBEB}"/>
    <cellStyle name="Calculation 3 9 4 3 2" xfId="24535" xr:uid="{91BC88A8-A388-4B32-A42C-A0AB671EC1B2}"/>
    <cellStyle name="Calculation 3 9 4 4" xfId="18830" xr:uid="{022B7BE6-664B-47EB-9280-977210D538C4}"/>
    <cellStyle name="Calculation 3 9 5" xfId="9170" xr:uid="{3903F3E6-1AEF-4D6A-B307-33CFCDFE7AE4}"/>
    <cellStyle name="Calculation 3 9 5 2" xfId="12744" xr:uid="{4195ED1C-D699-4E3C-81A4-BB96AF18B915}"/>
    <cellStyle name="Calculation 3 9 5 2 2" xfId="22191" xr:uid="{4C8453E4-85AD-45D0-A7FC-C6CE32C94E44}"/>
    <cellStyle name="Calculation 3 9 5 2 3" xfId="26592" xr:uid="{851FE8A9-D3D4-4CFF-9EDF-FB1A269A5D52}"/>
    <cellStyle name="Calculation 3 9 5 3" xfId="14880" xr:uid="{DABEDDA0-C4A4-4DF0-BD3E-58A30038079A}"/>
    <cellStyle name="Calculation 3 9 5 3 2" xfId="24327" xr:uid="{79ADE83B-113A-4C00-A7D2-5F90ED4184F2}"/>
    <cellStyle name="Calculation 3 9 5 4" xfId="18615" xr:uid="{2FF229B9-BA13-46B4-B7F6-AEA420599D6B}"/>
    <cellStyle name="Calculation 3 9 6" xfId="8268" xr:uid="{75E19338-9180-411B-AC2A-954F487061E0}"/>
    <cellStyle name="Calculation 3 9 6 2" xfId="11994" xr:uid="{11F08FAB-251D-41CE-8CD8-00ED3613AD35}"/>
    <cellStyle name="Calculation 3 9 6 2 2" xfId="21441" xr:uid="{E15E8536-B511-4526-A3DC-786C69A11382}"/>
    <cellStyle name="Calculation 3 9 6 2 3" xfId="25861" xr:uid="{6935DBB3-6483-48DE-AC1F-B0F25F419264}"/>
    <cellStyle name="Calculation 3 9 6 3" xfId="13997" xr:uid="{CAABA188-5300-4EFC-AA36-6E07F285556B}"/>
    <cellStyle name="Calculation 3 9 6 3 2" xfId="23444" xr:uid="{4801434D-EB19-423E-B173-A49AD8B71073}"/>
    <cellStyle name="Calculation 3 9 6 4" xfId="17713" xr:uid="{2E1B4B8B-A285-4218-A871-C7B344702DC4}"/>
    <cellStyle name="Calculation 3 9 7" xfId="9638" xr:uid="{637A066C-57EF-400E-A689-C19C2E28F502}"/>
    <cellStyle name="Calculation 3 9 7 2" xfId="13131" xr:uid="{3771E3B4-28D7-4162-8167-F61E5A0E3D02}"/>
    <cellStyle name="Calculation 3 9 7 2 2" xfId="22578" xr:uid="{C2EF0085-55FC-434A-BDF0-F2E987030E6E}"/>
    <cellStyle name="Calculation 3 9 7 2 3" xfId="26970" xr:uid="{1BF79C0C-0D90-4F36-8F60-ABCAED008A71}"/>
    <cellStyle name="Calculation 3 9 7 3" xfId="15339" xr:uid="{2FD27ECD-A71F-4DA2-BB61-DEDAB63E2D06}"/>
    <cellStyle name="Calculation 3 9 7 3 2" xfId="24786" xr:uid="{EB37C516-8A34-410B-BA6F-48FDB08EB056}"/>
    <cellStyle name="Calculation 3 9 7 4" xfId="19083" xr:uid="{A998E8F3-350E-4443-A750-AF45FCE94F23}"/>
    <cellStyle name="Calculation 3 9 8" xfId="9419" xr:uid="{97CC5D40-856C-4C30-BD95-AD3374D23B36}"/>
    <cellStyle name="Calculation 3 9 8 2" xfId="15122" xr:uid="{2BDC823B-81C5-4C56-B1C0-833DAFD4063F}"/>
    <cellStyle name="Calculation 3 9 8 2 2" xfId="24569" xr:uid="{594A8D17-C303-4BA6-8077-C123A8DE0D80}"/>
    <cellStyle name="Calculation 3 9 8 3" xfId="18864" xr:uid="{A0E157CC-E6FB-4A83-A2EA-9526310AA6C8}"/>
    <cellStyle name="Calculation 3 9 9" xfId="27697" xr:uid="{1598F5E0-9017-414A-949B-538D1697A38E}"/>
    <cellStyle name="Calculation 30" xfId="6433" xr:uid="{7742F806-6ED0-4AF8-AE83-B0931BC2F0E6}"/>
    <cellStyle name="Calculation 31" xfId="6476" xr:uid="{948FE00A-08D0-47CB-A060-1D58191F15D9}"/>
    <cellStyle name="Calculation 32" xfId="2049" xr:uid="{D9916C70-D323-498C-9C6B-ACFE4309185E}"/>
    <cellStyle name="Calculation 32 10" xfId="28480" xr:uid="{78676890-67F9-439A-982D-619A24898D08}"/>
    <cellStyle name="Calculation 32 2" xfId="6572" xr:uid="{6C569FBE-9930-4CD9-AE12-CDAB71DE9334}"/>
    <cellStyle name="Calculation 32 2 2" xfId="7240" xr:uid="{7E4CDB6B-6BE3-4F40-82DD-1B34C741B3F3}"/>
    <cellStyle name="Calculation 32 2 2 2" xfId="10970" xr:uid="{66040B1D-C807-4112-8AA8-7167F0A62F52}"/>
    <cellStyle name="Calculation 32 2 2 2 2" xfId="20416" xr:uid="{1976050C-5CCC-4252-871C-DABC143A75DB}"/>
    <cellStyle name="Calculation 32 2 2 3" xfId="16687" xr:uid="{C4CEE72E-C3EC-4670-A435-49BABDC78CA7}"/>
    <cellStyle name="Calculation 32 2 3" xfId="10301" xr:uid="{B9DC93EB-2137-4A4D-AA98-6A43D0334F0E}"/>
    <cellStyle name="Calculation 32 2 3 2" xfId="19746" xr:uid="{CE1C17A8-A1E0-4F2D-9BBD-552278EA5E74}"/>
    <cellStyle name="Calculation 32 2 4" xfId="16017" xr:uid="{71C227BF-F7FF-4A1A-8F94-FFED455BE9B6}"/>
    <cellStyle name="Calculation 32 2 5" xfId="28762" xr:uid="{EBA93289-51D4-475B-A588-A36A04553619}"/>
    <cellStyle name="Calculation 32 2 6" xfId="28194" xr:uid="{C16A7ADC-3573-44AF-AF5B-421B6934550D}"/>
    <cellStyle name="Calculation 32 2 7" xfId="27707" xr:uid="{6FFAF78A-C141-4BE7-B412-09B18F36BF9E}"/>
    <cellStyle name="Calculation 32 2 8" xfId="29297" xr:uid="{ACC9B358-3F90-4C33-94E3-4D8E43571AAA}"/>
    <cellStyle name="Calculation 32 3" xfId="8165" xr:uid="{87773D7A-225C-4647-85D2-CF2985CD0996}"/>
    <cellStyle name="Calculation 32 3 2" xfId="11894" xr:uid="{8BC0E0F7-8E5F-47D1-BC3C-AB8F09196FC5}"/>
    <cellStyle name="Calculation 32 3 2 2" xfId="21341" xr:uid="{FA120D41-8A25-4E5E-A40E-3B1126CF2EAA}"/>
    <cellStyle name="Calculation 32 3 2 3" xfId="25765" xr:uid="{423A570D-F2BC-4A33-B1C7-F491102B6464}"/>
    <cellStyle name="Calculation 32 3 3" xfId="13900" xr:uid="{31B31465-A93A-49A6-9829-772C18E97C02}"/>
    <cellStyle name="Calculation 32 3 3 2" xfId="23347" xr:uid="{B598DD00-0BD6-4ECB-9625-4A29266F643E}"/>
    <cellStyle name="Calculation 32 3 4" xfId="17612" xr:uid="{342AA230-B7A2-41CC-A42D-9B370D4B83CD}"/>
    <cellStyle name="Calculation 32 4" xfId="9550" xr:uid="{FF327FC8-4561-4268-BDF3-587FD0828EAA}"/>
    <cellStyle name="Calculation 32 4 2" xfId="13061" xr:uid="{B0B00886-F264-4F2D-A205-C60E528446A4}"/>
    <cellStyle name="Calculation 32 4 2 2" xfId="22508" xr:uid="{9A5326C8-05CA-43BD-8ADB-0FA1C8B5F57B}"/>
    <cellStyle name="Calculation 32 4 2 3" xfId="26900" xr:uid="{CE1EBF9E-5B12-4762-85C0-B63337D3B263}"/>
    <cellStyle name="Calculation 32 4 3" xfId="15251" xr:uid="{1BDEBB17-C34B-45AC-8F9C-11ADE40EA3E8}"/>
    <cellStyle name="Calculation 32 4 3 2" xfId="24698" xr:uid="{A0E59DCC-38A6-4F68-9E4C-C33BF7FCE850}"/>
    <cellStyle name="Calculation 32 4 4" xfId="18995" xr:uid="{66332826-6C46-485D-9C80-EF3F4DAB5E6E}"/>
    <cellStyle name="Calculation 32 5" xfId="8955" xr:uid="{AD0C0AD7-45A4-4BDA-A503-4FE98253A372}"/>
    <cellStyle name="Calculation 32 5 2" xfId="12563" xr:uid="{91D4850D-A6C9-4B27-A7EE-A265C1AF96F2}"/>
    <cellStyle name="Calculation 32 5 2 2" xfId="22010" xr:uid="{77AB8668-77ED-48A0-A4C2-5B0210CC8C5B}"/>
    <cellStyle name="Calculation 32 5 2 3" xfId="26424" xr:uid="{C73ECA64-BFED-4BC5-B7E8-239D887FE1F1}"/>
    <cellStyle name="Calculation 32 5 3" xfId="14678" xr:uid="{A3A3275D-7868-4C15-A8F0-7802D826EB97}"/>
    <cellStyle name="Calculation 32 5 3 2" xfId="24125" xr:uid="{8D030343-0B30-4D5D-98B1-A46BEED852E6}"/>
    <cellStyle name="Calculation 32 5 4" xfId="18400" xr:uid="{B3B60A17-B0FA-4F90-9579-CADB427FBC6B}"/>
    <cellStyle name="Calculation 32 6" xfId="9449" xr:uid="{3CFB176D-B37F-455F-8164-3247AE923C16}"/>
    <cellStyle name="Calculation 32 6 2" xfId="12977" xr:uid="{AA3E5544-9E5B-444C-B355-1F357D7BDAA1}"/>
    <cellStyle name="Calculation 32 6 2 2" xfId="22424" xr:uid="{89846732-62F0-4471-A0B6-BCB1967C77F4}"/>
    <cellStyle name="Calculation 32 6 2 3" xfId="26818" xr:uid="{B8EEE7E1-8BC3-4709-8684-F35BC104D4E8}"/>
    <cellStyle name="Calculation 32 6 3" xfId="15152" xr:uid="{A6080A0A-3C9E-4321-9BDC-E80CB626F8F7}"/>
    <cellStyle name="Calculation 32 6 3 2" xfId="24599" xr:uid="{95FFC898-2D37-491C-8FC0-1895EA4F6CDE}"/>
    <cellStyle name="Calculation 32 6 4" xfId="18894" xr:uid="{68ECFD31-39AA-479F-8AAD-410AEDD4B07F}"/>
    <cellStyle name="Calculation 32 7" xfId="9266" xr:uid="{04A8422F-A59E-4466-9DC3-FC4C5CCCA35C}"/>
    <cellStyle name="Calculation 32 7 2" xfId="12821" xr:uid="{4957600B-58A3-45ED-B939-686E79C39F52}"/>
    <cellStyle name="Calculation 32 7 2 2" xfId="22268" xr:uid="{DCAD088D-7365-41FB-829F-017D721248BA}"/>
    <cellStyle name="Calculation 32 7 2 3" xfId="26663" xr:uid="{15B4D026-89D5-4E60-8C8D-A4D269BDDC56}"/>
    <cellStyle name="Calculation 32 7 3" xfId="14970" xr:uid="{45D5E2EC-7231-4294-B418-C9CB3F26BB4D}"/>
    <cellStyle name="Calculation 32 7 3 2" xfId="24417" xr:uid="{5C6ED825-2B92-49CC-8EA9-68AA2C3EF2A3}"/>
    <cellStyle name="Calculation 32 7 4" xfId="18711" xr:uid="{8DE0BF5C-C1B2-43EE-8AFE-FFAC1348B114}"/>
    <cellStyle name="Calculation 32 8" xfId="9612" xr:uid="{8AE33848-6419-40CD-A1C9-27AADE7C8664}"/>
    <cellStyle name="Calculation 32 8 2" xfId="15313" xr:uid="{DE6DB131-6F7E-480A-86D3-79CCA5895C14}"/>
    <cellStyle name="Calculation 32 8 2 2" xfId="24760" xr:uid="{8F092C32-2EED-4E38-81BD-8D5918B6D700}"/>
    <cellStyle name="Calculation 32 8 3" xfId="19057" xr:uid="{CA29E356-C864-4135-A4C0-43EE02E51527}"/>
    <cellStyle name="Calculation 32 9" xfId="27666" xr:uid="{825E13DA-A540-4759-AFA3-C50EA2913198}"/>
    <cellStyle name="Calculation 33" xfId="6520" xr:uid="{0836B867-A2A7-4A82-90FB-64FAAD6E0AE5}"/>
    <cellStyle name="Calculation 34" xfId="29740" xr:uid="{C898877E-3354-4DC3-969B-209076CD8D0A}"/>
    <cellStyle name="Calculation 35" xfId="961" xr:uid="{2F81CFC6-A52F-4F0E-AB43-AE7F043AFDD9}"/>
    <cellStyle name="Calculation 4" xfId="2081" xr:uid="{B66742AC-77AF-40BF-A5E4-E62A55F6A931}"/>
    <cellStyle name="Calculation 4 10" xfId="8924" xr:uid="{B0F93DB3-2482-43F9-9AB1-F27FB0345D07}"/>
    <cellStyle name="Calculation 4 10 2" xfId="14647" xr:uid="{8214B052-2969-4C62-869C-D8A4A4D22F18}"/>
    <cellStyle name="Calculation 4 10 2 2" xfId="24094" xr:uid="{DA5D44A3-973E-4EDB-AF0E-4C4F8133B27A}"/>
    <cellStyle name="Calculation 4 10 3" xfId="18369" xr:uid="{CCADB8E2-C1F2-4669-AF63-0191593F62C0}"/>
    <cellStyle name="Calculation 4 11" xfId="27698" xr:uid="{E5AE5511-9698-4190-A642-91F09F236FBE}"/>
    <cellStyle name="Calculation 4 12" xfId="28645" xr:uid="{4C325890-18C8-4B36-8D7F-0C21F1437CFA}"/>
    <cellStyle name="Calculation 4 13" xfId="30586" xr:uid="{31322D8A-F8A2-48DC-8FA8-A7E2095BAE2A}"/>
    <cellStyle name="Calculation 4 2" xfId="3787" xr:uid="{874A6B1F-BE17-43AF-BFBD-7A014F6BD4FC}"/>
    <cellStyle name="Calculation 4 2 10" xfId="28967" xr:uid="{36836616-598E-4B8D-BEAF-8CB8F5CD452E}"/>
    <cellStyle name="Calculation 4 2 2" xfId="6787" xr:uid="{5FE8A86D-0CCD-48F6-914C-C4FA70C58649}"/>
    <cellStyle name="Calculation 4 2 2 2" xfId="7455" xr:uid="{C729E307-B7B7-4500-BF83-E939D786CD70}"/>
    <cellStyle name="Calculation 4 2 2 2 2" xfId="11185" xr:uid="{5D3E8809-5222-424E-BBC0-2DE8D0D46228}"/>
    <cellStyle name="Calculation 4 2 2 2 2 2" xfId="20631" xr:uid="{8DAFDB51-DB29-4158-9A09-41667AB5D95C}"/>
    <cellStyle name="Calculation 4 2 2 2 3" xfId="16902" xr:uid="{BC8714AE-DB5E-4C90-941A-76E67AE10DC9}"/>
    <cellStyle name="Calculation 4 2 2 3" xfId="10516" xr:uid="{E99D141E-6F8F-4FE3-BF1B-1BF01DC38F8F}"/>
    <cellStyle name="Calculation 4 2 2 3 2" xfId="19961" xr:uid="{0E8C6C8F-7377-4249-B98D-08495331FF7B}"/>
    <cellStyle name="Calculation 4 2 2 4" xfId="16232" xr:uid="{0AABE624-3096-4900-BE48-1272D2EECAD0}"/>
    <cellStyle name="Calculation 4 2 2 5" xfId="28963" xr:uid="{F2ED68B5-41A5-4D69-B1A0-75BA158C3DC4}"/>
    <cellStyle name="Calculation 4 2 2 6" xfId="28220" xr:uid="{3C348F2D-9287-4855-B791-04F853015396}"/>
    <cellStyle name="Calculation 4 2 2 7" xfId="28357" xr:uid="{EF1BE590-A434-4873-B4B3-16FEE107E860}"/>
    <cellStyle name="Calculation 4 2 2 8" xfId="29496" xr:uid="{E7D83B4D-3409-4AE1-89DF-82388B383697}"/>
    <cellStyle name="Calculation 4 2 3" xfId="8080" xr:uid="{619C35D2-D9F7-4892-8FBB-0D9F6AC7C14D}"/>
    <cellStyle name="Calculation 4 2 3 2" xfId="11809" xr:uid="{8A0A8DA7-D13A-4AD6-A3E3-6CB02F370335}"/>
    <cellStyle name="Calculation 4 2 3 2 2" xfId="21256" xr:uid="{30F059C5-CDFF-49D5-8549-6A1DEE16C34F}"/>
    <cellStyle name="Calculation 4 2 3 2 3" xfId="25680" xr:uid="{615C8FEE-D9B5-4CE3-A546-6505CDE6BF1E}"/>
    <cellStyle name="Calculation 4 2 3 3" xfId="13815" xr:uid="{916E2ADD-A1C6-4F95-8B71-817F67D1F5BB}"/>
    <cellStyle name="Calculation 4 2 3 3 2" xfId="23262" xr:uid="{532F9920-1A8F-42A9-81FB-FE6D78F74E9F}"/>
    <cellStyle name="Calculation 4 2 3 4" xfId="17527" xr:uid="{BA157167-AC01-431C-BB65-0F9D308C2418}"/>
    <cellStyle name="Calculation 4 2 4" xfId="9142" xr:uid="{9927AE8E-4E98-4D0B-8392-6E43DD489C08}"/>
    <cellStyle name="Calculation 4 2 4 2" xfId="12717" xr:uid="{18A9B0C0-B58B-47BC-BF25-21CF6F21B82A}"/>
    <cellStyle name="Calculation 4 2 4 2 2" xfId="22164" xr:uid="{6542759A-FF5D-48D7-A7FD-03345D2E3FC1}"/>
    <cellStyle name="Calculation 4 2 4 2 3" xfId="26573" xr:uid="{F1C8A821-A5FE-4E85-B4BE-F0D47141686E}"/>
    <cellStyle name="Calculation 4 2 4 3" xfId="14860" xr:uid="{581D773D-EF6E-424B-8886-36428DE3206A}"/>
    <cellStyle name="Calculation 4 2 4 3 2" xfId="24307" xr:uid="{5509A92E-31EC-4076-94C7-AF4BC9745633}"/>
    <cellStyle name="Calculation 4 2 4 4" xfId="18587" xr:uid="{CA91B990-4A96-466D-AADB-A262F932F41C}"/>
    <cellStyle name="Calculation 4 2 5" xfId="9162" xr:uid="{2D0F7C15-6967-46BA-B52E-166C1AEFB480}"/>
    <cellStyle name="Calculation 4 2 5 2" xfId="12737" xr:uid="{69E121E1-7236-45CB-B78B-0D3E742DBE6C}"/>
    <cellStyle name="Calculation 4 2 5 2 2" xfId="22184" xr:uid="{BB4E8312-FD93-4C47-84DB-052E0EC48785}"/>
    <cellStyle name="Calculation 4 2 5 2 3" xfId="26588" xr:uid="{E1EB9A88-82B8-4383-8FD4-6221B12BDE71}"/>
    <cellStyle name="Calculation 4 2 5 3" xfId="14875" xr:uid="{F81666FB-7730-499A-9FCD-0AA07E8B6323}"/>
    <cellStyle name="Calculation 4 2 5 3 2" xfId="24322" xr:uid="{27D4423A-38EB-47FA-AE54-4C004818881B}"/>
    <cellStyle name="Calculation 4 2 5 4" xfId="18607" xr:uid="{53F67797-18FF-4DB3-AD1C-FE5295DF829D}"/>
    <cellStyle name="Calculation 4 2 6" xfId="8276" xr:uid="{A9D21EB8-642F-4868-A6AE-D9C766257F65}"/>
    <cellStyle name="Calculation 4 2 6 2" xfId="12000" xr:uid="{D1FE178C-DB29-4ABC-B7A6-AB760F30BA11}"/>
    <cellStyle name="Calculation 4 2 6 2 2" xfId="21447" xr:uid="{F34BC086-A45C-4B8B-B4C7-2C2F876AD4D0}"/>
    <cellStyle name="Calculation 4 2 6 2 3" xfId="25867" xr:uid="{40778A49-6C15-4A0C-9455-7A5A39121F1C}"/>
    <cellStyle name="Calculation 4 2 6 3" xfId="14005" xr:uid="{1FB0D5FA-29B6-4ED5-9A96-DCD4B8976739}"/>
    <cellStyle name="Calculation 4 2 6 3 2" xfId="23452" xr:uid="{9ED61115-C26E-49D6-A984-A331CF6C4861}"/>
    <cellStyle name="Calculation 4 2 6 4" xfId="17721" xr:uid="{2152A742-7D4B-47DF-B44C-4286FF8FDCEA}"/>
    <cellStyle name="Calculation 4 2 7" xfId="9457" xr:uid="{3D28452F-3883-4C68-B36F-E287538AAA1A}"/>
    <cellStyle name="Calculation 4 2 7 2" xfId="12983" xr:uid="{2A92266F-6043-497E-A14E-031C51281A74}"/>
    <cellStyle name="Calculation 4 2 7 2 2" xfId="22430" xr:uid="{7BD814B2-FA36-4EAD-8587-46A78999F836}"/>
    <cellStyle name="Calculation 4 2 7 2 3" xfId="26824" xr:uid="{831D5EF7-2C7F-41DC-BB49-972F5F24B53A}"/>
    <cellStyle name="Calculation 4 2 7 3" xfId="15160" xr:uid="{9FE91F55-A6F0-4E18-9506-F56945A75C7D}"/>
    <cellStyle name="Calculation 4 2 7 3 2" xfId="24607" xr:uid="{6C82394F-F55C-475C-BCC3-ADA5CB11CF89}"/>
    <cellStyle name="Calculation 4 2 7 4" xfId="18902" xr:uid="{FB2D7DA1-E7C9-453D-9840-4540ABF592C3}"/>
    <cellStyle name="Calculation 4 2 8" xfId="8677" xr:uid="{E7B2DF13-DDAE-4DC6-B55D-EFC9E463316B}"/>
    <cellStyle name="Calculation 4 2 8 2" xfId="14404" xr:uid="{B92225C2-E432-4FB9-B9AF-A9CA0DD6B007}"/>
    <cellStyle name="Calculation 4 2 8 2 2" xfId="23851" xr:uid="{C8E11061-A181-4C94-A268-64F24EE34C9C}"/>
    <cellStyle name="Calculation 4 2 8 3" xfId="18122" xr:uid="{F246E7CB-1D49-4F75-8696-B02135642D44}"/>
    <cellStyle name="Calculation 4 2 9" xfId="28147" xr:uid="{4777E21A-A0C2-4086-80C7-3410B227B775}"/>
    <cellStyle name="Calculation 4 3" xfId="3786" xr:uid="{FBF14A6F-D74E-4223-BA30-055A0DFD1275}"/>
    <cellStyle name="Calculation 4 4" xfId="6604" xr:uid="{AF8CFC7B-F31A-4FE3-B152-5930AF234102}"/>
    <cellStyle name="Calculation 4 4 2" xfId="7272" xr:uid="{1450078B-3C3B-4772-BCB3-3C09AC8AD37D}"/>
    <cellStyle name="Calculation 4 4 2 2" xfId="11002" xr:uid="{F15BDA52-D9B7-48F1-A123-E4D400F1F06A}"/>
    <cellStyle name="Calculation 4 4 2 2 2" xfId="20448" xr:uid="{7E240844-61CC-4A38-B6AB-5B8F02F1801E}"/>
    <cellStyle name="Calculation 4 4 2 3" xfId="16719" xr:uid="{BDFB18DB-3E7E-4B98-A2F1-FD2D6A676EC6}"/>
    <cellStyle name="Calculation 4 4 3" xfId="10333" xr:uid="{0D3F9229-8EBD-4A57-8B7C-F2AABF80DCF4}"/>
    <cellStyle name="Calculation 4 4 3 2" xfId="19778" xr:uid="{EBA9A0E3-12C9-4004-A3D6-7DA48B3A0972}"/>
    <cellStyle name="Calculation 4 4 4" xfId="16049" xr:uid="{1F809F4C-8AA8-47D4-A8BE-C8C56F8BDD37}"/>
    <cellStyle name="Calculation 4 4 5" xfId="28794" xr:uid="{DB4E6F7E-660E-47E4-9731-FD775346C1F0}"/>
    <cellStyle name="Calculation 4 4 6" xfId="28441" xr:uid="{A1471ACE-4486-47A4-B095-09221744D76A}"/>
    <cellStyle name="Calculation 4 4 7" xfId="27566" xr:uid="{F7C1C3D5-E91E-4DB8-8AFF-47EACB01124A}"/>
    <cellStyle name="Calculation 4 4 8" xfId="29329" xr:uid="{140202CE-6BEF-4E4A-8867-3962119957C7}"/>
    <cellStyle name="Calculation 4 5" xfId="8169" xr:uid="{ED8E3E4F-A00F-4FBB-9794-0DE127C77D4F}"/>
    <cellStyle name="Calculation 4 5 2" xfId="11898" xr:uid="{32D33E9C-3A28-42F2-91A1-FDA2BC616EB8}"/>
    <cellStyle name="Calculation 4 5 2 2" xfId="21345" xr:uid="{E740FAFF-E857-47D8-989F-D16E92A73199}"/>
    <cellStyle name="Calculation 4 5 2 3" xfId="25769" xr:uid="{5984939F-FD6F-4D9A-9655-1E0D96C26368}"/>
    <cellStyle name="Calculation 4 5 3" xfId="13904" xr:uid="{E49411B3-7777-4B71-8C43-47DD8E1903ED}"/>
    <cellStyle name="Calculation 4 5 3 2" xfId="23351" xr:uid="{C6ECE108-5DBC-4C1C-9210-4BAD38D604AE}"/>
    <cellStyle name="Calculation 4 5 4" xfId="17616" xr:uid="{00C9C125-DDC3-477F-B51A-BA4576800ABB}"/>
    <cellStyle name="Calculation 4 6" xfId="9832" xr:uid="{C8E6BF9D-4DA3-4650-AA87-2169D1728E9B}"/>
    <cellStyle name="Calculation 4 6 2" xfId="13309" xr:uid="{A8CD8321-298E-4046-B694-8060DCE5711A}"/>
    <cellStyle name="Calculation 4 6 2 2" xfId="22756" xr:uid="{A31AB3F5-97D8-42E7-AC62-F8DDFE6D3363}"/>
    <cellStyle name="Calculation 4 6 2 3" xfId="27148" xr:uid="{C2AFEA95-8E55-4D85-9595-A47ED0493FC9}"/>
    <cellStyle name="Calculation 4 6 3" xfId="15533" xr:uid="{C9D5D447-3856-4C0C-8237-65DCC6B8D348}"/>
    <cellStyle name="Calculation 4 6 3 2" xfId="24980" xr:uid="{074E0583-68F6-4789-AEAA-FDC1B5523615}"/>
    <cellStyle name="Calculation 4 6 4" xfId="19277" xr:uid="{1373C245-1FA4-4855-B84B-7AA27656BDC5}"/>
    <cellStyle name="Calculation 4 7" xfId="8331" xr:uid="{CD1ADF4B-0CD5-4D99-9EFC-BD97A0E33462}"/>
    <cellStyle name="Calculation 4 7 2" xfId="12045" xr:uid="{9C0DC4CE-1C89-4EA5-93E0-10C13903C65A}"/>
    <cellStyle name="Calculation 4 7 2 2" xfId="21492" xr:uid="{762B9469-E69D-4FB2-ACD8-FF460C50047F}"/>
    <cellStyle name="Calculation 4 7 2 3" xfId="25911" xr:uid="{930A93A9-446B-45FA-8E9F-4E889F99F4EE}"/>
    <cellStyle name="Calculation 4 7 3" xfId="14059" xr:uid="{180ABF5A-94FD-470B-8D93-50E969785951}"/>
    <cellStyle name="Calculation 4 7 3 2" xfId="23506" xr:uid="{5A385A72-8B72-4578-BBD1-C66B53138146}"/>
    <cellStyle name="Calculation 4 7 4" xfId="17776" xr:uid="{301F850C-E530-49FB-BA90-469D71B91EA3}"/>
    <cellStyle name="Calculation 4 8" xfId="9270" xr:uid="{8FAE8369-AD3A-47CF-B8FB-7B220034511A}"/>
    <cellStyle name="Calculation 4 8 2" xfId="12824" xr:uid="{DB26E29E-881C-47C1-AF4E-ED33D62AC1E0}"/>
    <cellStyle name="Calculation 4 8 2 2" xfId="22271" xr:uid="{D3010D3F-B086-4736-9D68-10BE9CC5A0F2}"/>
    <cellStyle name="Calculation 4 8 2 3" xfId="26666" xr:uid="{AD6A7D64-F5B6-4EA3-83E4-49CD81D8FB12}"/>
    <cellStyle name="Calculation 4 8 3" xfId="14974" xr:uid="{5CD4F614-200A-4F3D-A624-3ACC22748943}"/>
    <cellStyle name="Calculation 4 8 3 2" xfId="24421" xr:uid="{275D00C7-FD2A-4A55-8E9E-41F4FEC49D27}"/>
    <cellStyle name="Calculation 4 8 4" xfId="18715" xr:uid="{DFAE8450-FE39-4569-9AD7-9CB3FC475696}"/>
    <cellStyle name="Calculation 4 9" xfId="9711" xr:uid="{03D4C3A6-05AE-479B-9790-9C6707082529}"/>
    <cellStyle name="Calculation 4 9 2" xfId="13196" xr:uid="{DCDA31E2-BF0A-432F-B7BB-0074DEA0222B}"/>
    <cellStyle name="Calculation 4 9 2 2" xfId="22643" xr:uid="{1F737E2B-B127-4C02-8535-E833DABE4DD9}"/>
    <cellStyle name="Calculation 4 9 2 3" xfId="27035" xr:uid="{D73FD83C-3F94-4D6D-A753-A30B5834277A}"/>
    <cellStyle name="Calculation 4 9 3" xfId="15412" xr:uid="{8F1C1208-90DD-461A-9126-481D32699E01}"/>
    <cellStyle name="Calculation 4 9 3 2" xfId="24859" xr:uid="{16436291-1ADB-4330-A4F0-B8EF1931E790}"/>
    <cellStyle name="Calculation 4 9 4" xfId="19156" xr:uid="{0099EDCC-DEEA-4D82-BA25-3F7B00B3F683}"/>
    <cellStyle name="Calculation 5" xfId="2082" xr:uid="{B5EC6F4F-6B4E-41D6-BCDD-E7BA2FAA8F61}"/>
    <cellStyle name="Calculation 5 10" xfId="9177" xr:uid="{1DC5B9C8-F593-4492-868C-118220098EFD}"/>
    <cellStyle name="Calculation 5 10 2" xfId="14886" xr:uid="{F7F5BE6B-C9E3-4741-9E85-F71E074DE6EA}"/>
    <cellStyle name="Calculation 5 10 2 2" xfId="24333" xr:uid="{CD9F37D4-6886-4101-BAA7-D40A58034DED}"/>
    <cellStyle name="Calculation 5 10 3" xfId="18622" xr:uid="{A8D7DEDB-6088-4FDB-87C6-6E5B6C767BD7}"/>
    <cellStyle name="Calculation 5 11" xfId="27699" xr:uid="{DA77C745-65E7-4A93-8DB1-E1973B12BB52}"/>
    <cellStyle name="Calculation 5 12" xfId="28329" xr:uid="{867281F5-6EDD-420E-A5E6-EEDC9EB71D67}"/>
    <cellStyle name="Calculation 5 13" xfId="30587" xr:uid="{326C0117-5C51-447C-B184-3A6E51A49DA6}"/>
    <cellStyle name="Calculation 5 2" xfId="3789" xr:uid="{A46E638B-3E7D-4E54-8C2B-752EBE1BBFE0}"/>
    <cellStyle name="Calculation 5 2 10" xfId="28966" xr:uid="{000C42FA-6895-4F40-A85B-5D5EC9A23601}"/>
    <cellStyle name="Calculation 5 2 2" xfId="6788" xr:uid="{DE9AE5AA-8C66-44FE-9E01-269FDDDEDB1B}"/>
    <cellStyle name="Calculation 5 2 2 2" xfId="7456" xr:uid="{FE1CE338-AD12-4638-804F-48F188BB1E4C}"/>
    <cellStyle name="Calculation 5 2 2 2 2" xfId="11186" xr:uid="{FE815841-7395-48A9-8E68-9EB6751C9E8C}"/>
    <cellStyle name="Calculation 5 2 2 2 2 2" xfId="20632" xr:uid="{B4956F5D-F471-4874-8BA2-27C5344A8929}"/>
    <cellStyle name="Calculation 5 2 2 2 3" xfId="16903" xr:uid="{5A4B5DD7-97D7-4BBD-A9F6-0DB9B6A674DC}"/>
    <cellStyle name="Calculation 5 2 2 3" xfId="10517" xr:uid="{8C27E83F-EEAF-44DF-8C01-EAB8678DC0F5}"/>
    <cellStyle name="Calculation 5 2 2 3 2" xfId="19962" xr:uid="{DEFFB967-3D6E-4C3D-98F3-1F33258C0AC7}"/>
    <cellStyle name="Calculation 5 2 2 4" xfId="16233" xr:uid="{D7F80BBB-6343-496A-9D8E-4506D787F7B8}"/>
    <cellStyle name="Calculation 5 2 2 5" xfId="28964" xr:uid="{100D59E7-A48B-47D6-86A7-4717457336F5}"/>
    <cellStyle name="Calculation 5 2 2 6" xfId="28479" xr:uid="{D1EB1F8D-612F-4C02-9450-2E8C041F4290}"/>
    <cellStyle name="Calculation 5 2 2 7" xfId="28977" xr:uid="{CFB39405-B2CE-4638-BA68-A2962B56070D}"/>
    <cellStyle name="Calculation 5 2 2 8" xfId="29497" xr:uid="{B82EC8CC-7526-48BE-BCD4-810B13E79F44}"/>
    <cellStyle name="Calculation 5 2 3" xfId="8079" xr:uid="{0F899073-F82E-4D82-98CE-3D4143E786F8}"/>
    <cellStyle name="Calculation 5 2 3 2" xfId="11808" xr:uid="{00BCCE8E-1706-4F84-B38D-709224C0128A}"/>
    <cellStyle name="Calculation 5 2 3 2 2" xfId="21255" xr:uid="{0285A8E4-1E39-40C0-8A6A-6E60F831D80A}"/>
    <cellStyle name="Calculation 5 2 3 2 3" xfId="25679" xr:uid="{CDBE0062-800C-4CB6-A3B9-9E86A5514EBE}"/>
    <cellStyle name="Calculation 5 2 3 3" xfId="13814" xr:uid="{C0DA00F8-57F3-4498-BD1F-ABE30B2620FC}"/>
    <cellStyle name="Calculation 5 2 3 3 2" xfId="23261" xr:uid="{729CE1FA-A593-458D-B7C2-50E08D0EA4B8}"/>
    <cellStyle name="Calculation 5 2 3 4" xfId="17526" xr:uid="{D99F2C8B-1F90-4E89-8D2D-FA644EF0A76E}"/>
    <cellStyle name="Calculation 5 2 4" xfId="9141" xr:uid="{5D02FEB6-9426-4D3B-A79F-B3ED8DF1593A}"/>
    <cellStyle name="Calculation 5 2 4 2" xfId="12716" xr:uid="{18655A54-5C5D-44A6-925F-720779439706}"/>
    <cellStyle name="Calculation 5 2 4 2 2" xfId="22163" xr:uid="{8885F442-BD6D-4D42-B9CC-F98F44754343}"/>
    <cellStyle name="Calculation 5 2 4 2 3" xfId="26572" xr:uid="{EDACC1AB-FC9C-4DBA-8575-4C8C6549FA20}"/>
    <cellStyle name="Calculation 5 2 4 3" xfId="14859" xr:uid="{032F34D1-7669-4850-9112-971514E9E69E}"/>
    <cellStyle name="Calculation 5 2 4 3 2" xfId="24306" xr:uid="{9F982543-D864-46A2-9C07-13C5CD309328}"/>
    <cellStyle name="Calculation 5 2 4 4" xfId="18586" xr:uid="{E280601D-BFF9-47D3-9906-AF3C24908940}"/>
    <cellStyle name="Calculation 5 2 5" xfId="9674" xr:uid="{8D0BAB85-E809-4822-B8CE-78D4C1D9137F}"/>
    <cellStyle name="Calculation 5 2 5 2" xfId="13166" xr:uid="{33018F67-EE10-4891-9FC7-7748B9EAAE32}"/>
    <cellStyle name="Calculation 5 2 5 2 2" xfId="22613" xr:uid="{0949CC77-ACF6-4C82-8674-741A10760BE6}"/>
    <cellStyle name="Calculation 5 2 5 2 3" xfId="27005" xr:uid="{1C83F08D-DDB4-4064-9779-4665BD004554}"/>
    <cellStyle name="Calculation 5 2 5 3" xfId="15375" xr:uid="{A4CA7753-7E6C-4181-8C89-1B48399AA311}"/>
    <cellStyle name="Calculation 5 2 5 3 2" xfId="24822" xr:uid="{1274359B-62E8-40B5-A232-4A22CDB0E906}"/>
    <cellStyle name="Calculation 5 2 5 4" xfId="19119" xr:uid="{351CD182-AA93-4870-BE59-B82BC1A64A71}"/>
    <cellStyle name="Calculation 5 2 6" xfId="9847" xr:uid="{335279F2-EAF8-4900-886D-7B32C2F35FA3}"/>
    <cellStyle name="Calculation 5 2 6 2" xfId="13324" xr:uid="{E539755E-CA96-42C9-9A7E-EC82432420DF}"/>
    <cellStyle name="Calculation 5 2 6 2 2" xfId="22771" xr:uid="{12630DB8-8EE2-4E78-9C20-5CBD22826478}"/>
    <cellStyle name="Calculation 5 2 6 2 3" xfId="27163" xr:uid="{D86AC4BD-BF8C-41C4-8F16-45AC092155C8}"/>
    <cellStyle name="Calculation 5 2 6 3" xfId="15548" xr:uid="{14CA5DC0-A67F-475D-9438-314FABC1FCAE}"/>
    <cellStyle name="Calculation 5 2 6 3 2" xfId="24995" xr:uid="{157E7CBD-082C-46E4-BD16-80D6ABD1CCB5}"/>
    <cellStyle name="Calculation 5 2 6 4" xfId="19292" xr:uid="{67587699-E9EB-4428-9D1E-57086E78EF1A}"/>
    <cellStyle name="Calculation 5 2 7" xfId="9124" xr:uid="{7DABE7F0-EFA1-486E-9DE7-ED320FEB0204}"/>
    <cellStyle name="Calculation 5 2 7 2" xfId="12705" xr:uid="{1C6623FF-C684-4AE6-8345-1408E09C8A57}"/>
    <cellStyle name="Calculation 5 2 7 2 2" xfId="22152" xr:uid="{4C209056-87E2-4765-9B32-78ED5D56289A}"/>
    <cellStyle name="Calculation 5 2 7 2 3" xfId="26565" xr:uid="{2350741D-8156-42AF-B1B4-0D9E0660D53C}"/>
    <cellStyle name="Calculation 5 2 7 3" xfId="14846" xr:uid="{22E6CC0F-759A-4C81-97CB-06966F6F8348}"/>
    <cellStyle name="Calculation 5 2 7 3 2" xfId="24293" xr:uid="{8C297656-D69F-47A9-B70B-CBE5172A31B4}"/>
    <cellStyle name="Calculation 5 2 7 4" xfId="18569" xr:uid="{8484CB40-78C2-4A7F-BA5B-3D19B47F959D}"/>
    <cellStyle name="Calculation 5 2 8" xfId="9398" xr:uid="{3C97EC85-A5B7-4EB0-B136-9B8809B36B56}"/>
    <cellStyle name="Calculation 5 2 8 2" xfId="15101" xr:uid="{14531648-363F-48EB-9476-B18F87F09994}"/>
    <cellStyle name="Calculation 5 2 8 2 2" xfId="24548" xr:uid="{C47AA75D-F60B-44E0-ABC8-7ABBD08E458F}"/>
    <cellStyle name="Calculation 5 2 8 3" xfId="18843" xr:uid="{9138794C-E2F0-4F07-84C2-EC78A04C1268}"/>
    <cellStyle name="Calculation 5 2 9" xfId="28148" xr:uid="{9723C10A-49D3-4A7A-A428-7443108E825D}"/>
    <cellStyle name="Calculation 5 3" xfId="3788" xr:uid="{5B33058A-ABAD-4879-9542-DE3F3E26557B}"/>
    <cellStyle name="Calculation 5 4" xfId="6605" xr:uid="{49F26C15-453C-4313-BBB8-B6E95ED8F853}"/>
    <cellStyle name="Calculation 5 4 2" xfId="7273" xr:uid="{DD5BF421-F40A-4253-B853-20D29615DD38}"/>
    <cellStyle name="Calculation 5 4 2 2" xfId="11003" xr:uid="{2622EA3B-4A8A-44C0-A8AC-BCD450DBD5CA}"/>
    <cellStyle name="Calculation 5 4 2 2 2" xfId="20449" xr:uid="{95A5B306-EBED-49DC-86B0-D5F68F4779DB}"/>
    <cellStyle name="Calculation 5 4 2 3" xfId="16720" xr:uid="{91E45DF9-56F2-413D-B39C-1C4D7E31E772}"/>
    <cellStyle name="Calculation 5 4 3" xfId="10334" xr:uid="{27CE441D-DF79-4A63-9579-F3F6637F6845}"/>
    <cellStyle name="Calculation 5 4 3 2" xfId="19779" xr:uid="{5CAA06D1-3E94-4E44-878E-4134DD191EE8}"/>
    <cellStyle name="Calculation 5 4 4" xfId="16050" xr:uid="{01C346C9-AC34-4684-B925-6526700266A6}"/>
    <cellStyle name="Calculation 5 4 5" xfId="28795" xr:uid="{A8549BA2-AEE8-438B-98B1-E0F74752B296}"/>
    <cellStyle name="Calculation 5 4 6" xfId="28442" xr:uid="{2DE5196A-98AB-4F1B-B4FA-9BB98A6C5821}"/>
    <cellStyle name="Calculation 5 4 7" xfId="28501" xr:uid="{F9C2AD3F-B9B6-4D63-A39F-21EDCA76A7C7}"/>
    <cellStyle name="Calculation 5 4 8" xfId="29330" xr:uid="{158CEB0B-5068-471D-AA8E-5247C337E662}"/>
    <cellStyle name="Calculation 5 5" xfId="8235" xr:uid="{FA5C2171-530F-4A59-B062-0BB655535FA6}"/>
    <cellStyle name="Calculation 5 5 2" xfId="11964" xr:uid="{8AB1B866-162B-43A9-8378-14649C71BC7C}"/>
    <cellStyle name="Calculation 5 5 2 2" xfId="21411" xr:uid="{4171D639-25C2-4FC7-B875-25AF4F4FABE5}"/>
    <cellStyle name="Calculation 5 5 2 3" xfId="25835" xr:uid="{5F17B6B7-D61F-4790-9F33-EF41487A41CC}"/>
    <cellStyle name="Calculation 5 5 3" xfId="13970" xr:uid="{3C3934D0-A6D7-459B-8B35-3962B2260164}"/>
    <cellStyle name="Calculation 5 5 3 2" xfId="23417" xr:uid="{998EE3F5-199D-4188-8C52-26D73694F446}"/>
    <cellStyle name="Calculation 5 5 4" xfId="17682" xr:uid="{862B14D5-8037-44B6-B90D-0C187A80B120}"/>
    <cellStyle name="Calculation 5 6" xfId="9384" xr:uid="{71ABE267-BB96-475A-945C-06DA85A09392}"/>
    <cellStyle name="Calculation 5 6 2" xfId="12924" xr:uid="{795970FC-CCEF-42F5-A59B-4463851BCA6C}"/>
    <cellStyle name="Calculation 5 6 2 2" xfId="22371" xr:uid="{154AE638-0337-43F0-B2AA-0C5A6B9E49FE}"/>
    <cellStyle name="Calculation 5 6 2 3" xfId="26765" xr:uid="{613AD1B4-81E6-4660-B3C3-2FE8A1F6F35E}"/>
    <cellStyle name="Calculation 5 6 3" xfId="15087" xr:uid="{4837C978-F2AF-4BE1-9757-BFEA8C44F11F}"/>
    <cellStyle name="Calculation 5 6 3 2" xfId="24534" xr:uid="{00C93E6B-1AE5-4013-A55B-60ABB2E50372}"/>
    <cellStyle name="Calculation 5 6 4" xfId="18829" xr:uid="{CCE01E9E-DA43-4CDE-BA4A-364801109F97}"/>
    <cellStyle name="Calculation 5 7" xfId="9023" xr:uid="{5A2A3953-D80D-475B-8736-A2F212F5501F}"/>
    <cellStyle name="Calculation 5 7 2" xfId="12622" xr:uid="{21B5D541-F124-48FE-9E31-6D4A9EA9D8E2}"/>
    <cellStyle name="Calculation 5 7 2 2" xfId="22069" xr:uid="{BB0B8314-10DC-49CB-8BBC-CCF8BB92EB96}"/>
    <cellStyle name="Calculation 5 7 2 3" xfId="26483" xr:uid="{30EB4817-BE81-4322-B3FF-B87ECED4F9D8}"/>
    <cellStyle name="Calculation 5 7 3" xfId="14746" xr:uid="{A5F93063-E8B6-4D66-8FB2-69EE7E19BF46}"/>
    <cellStyle name="Calculation 5 7 3 2" xfId="24193" xr:uid="{211BD0E7-6502-4E7E-9E5F-6E978B891A86}"/>
    <cellStyle name="Calculation 5 7 4" xfId="18468" xr:uid="{29A1F03B-A20D-441E-B762-2E3978AB308C}"/>
    <cellStyle name="Calculation 5 8" xfId="9873" xr:uid="{B3389979-48F1-4917-82B1-65D2D273FC0D}"/>
    <cellStyle name="Calculation 5 8 2" xfId="13344" xr:uid="{B1B31663-31A0-4819-A11F-3691AB886458}"/>
    <cellStyle name="Calculation 5 8 2 2" xfId="22791" xr:uid="{B0D87868-496F-4BEE-A961-3141F55AC883}"/>
    <cellStyle name="Calculation 5 8 2 3" xfId="27182" xr:uid="{36ABBB2F-674A-4C7B-8229-A946B240AA65}"/>
    <cellStyle name="Calculation 5 8 3" xfId="15573" xr:uid="{50E5C13B-4A69-4E99-9FBB-6D029CAB3768}"/>
    <cellStyle name="Calculation 5 8 3 2" xfId="25020" xr:uid="{E94A003B-37E8-41B8-9A5D-FE913F11588A}"/>
    <cellStyle name="Calculation 5 8 4" xfId="19318" xr:uid="{71DDDF51-311D-48D5-8DAF-75D2AE150927}"/>
    <cellStyle name="Calculation 5 9" xfId="9368" xr:uid="{8C58F011-E74A-4249-A888-398442186E93}"/>
    <cellStyle name="Calculation 5 9 2" xfId="12915" xr:uid="{7B1BF730-790C-4D19-8247-845E0B6D9EF6}"/>
    <cellStyle name="Calculation 5 9 2 2" xfId="22362" xr:uid="{6821287F-D912-47AD-BCDA-7AB69C1D0505}"/>
    <cellStyle name="Calculation 5 9 2 3" xfId="26756" xr:uid="{0BCE0A6C-9520-4698-8174-EBC954C3FA19}"/>
    <cellStyle name="Calculation 5 9 3" xfId="15071" xr:uid="{6E6E1B3D-0EE4-4FC7-95F8-32AF6DD46AE6}"/>
    <cellStyle name="Calculation 5 9 3 2" xfId="24518" xr:uid="{4E8F7E8E-949F-4ED8-A085-62C37CECC4A1}"/>
    <cellStyle name="Calculation 5 9 4" xfId="18813" xr:uid="{FECF13EF-D7B6-4AFE-8364-66C04119FC77}"/>
    <cellStyle name="Calculation 6" xfId="2083" xr:uid="{EB595FA8-5DCC-4160-8C10-CAE212223800}"/>
    <cellStyle name="Calculation 6 10" xfId="9015" xr:uid="{B807BAEC-CF2B-421E-8902-D10E2369B7AD}"/>
    <cellStyle name="Calculation 6 10 2" xfId="12616" xr:uid="{7A2C9E59-B173-4CFA-903C-CFED1EC56011}"/>
    <cellStyle name="Calculation 6 10 2 2" xfId="22063" xr:uid="{02F507BD-DD21-4FE4-A63C-7E5F7D94B7E8}"/>
    <cellStyle name="Calculation 6 10 2 3" xfId="26477" xr:uid="{1DAC49BA-CEE4-4C79-84A2-8FD534AA36DF}"/>
    <cellStyle name="Calculation 6 10 3" xfId="14738" xr:uid="{1AD26DE2-09D0-46C4-BC78-58A578E5DCDE}"/>
    <cellStyle name="Calculation 6 10 3 2" xfId="24185" xr:uid="{EEAA315E-C21D-42B0-915E-63407DDE3207}"/>
    <cellStyle name="Calculation 6 10 4" xfId="18460" xr:uid="{809DB18E-69D7-4CCD-9185-F28972DCF994}"/>
    <cellStyle name="Calculation 6 11" xfId="9119" xr:uid="{039D5AEB-313B-4BA9-96E2-CAABF7D415A0}"/>
    <cellStyle name="Calculation 6 11 2" xfId="14841" xr:uid="{AE8BF6C4-169D-4CFB-B1B1-181CDF6F92E8}"/>
    <cellStyle name="Calculation 6 11 2 2" xfId="24288" xr:uid="{3AA09378-5C93-4501-A309-B5C6C97DBA36}"/>
    <cellStyle name="Calculation 6 11 3" xfId="18564" xr:uid="{E8579A11-93ED-48B6-B3D1-EDCC2BACB4B4}"/>
    <cellStyle name="Calculation 6 12" xfId="27700" xr:uid="{A9207F5E-BCC6-440D-9D3A-C2A3367CC46C}"/>
    <cellStyle name="Calculation 6 13" xfId="28644" xr:uid="{2EAB8A5A-369D-471F-BFA5-81A23EF8BCE4}"/>
    <cellStyle name="Calculation 6 14" xfId="30588" xr:uid="{89DC7E4D-3FAD-4AA6-B24F-403411315043}"/>
    <cellStyle name="Calculation 6 2" xfId="3791" xr:uid="{2DDF0929-D75F-4199-A765-19789E16AF10}"/>
    <cellStyle name="Calculation 6 3" xfId="3792" xr:uid="{F1902046-FF61-46FD-9BAD-CB111744E033}"/>
    <cellStyle name="Calculation 6 3 10" xfId="28150" xr:uid="{0F559F94-F589-4734-B77F-703605E87E1C}"/>
    <cellStyle name="Calculation 6 3 2" xfId="6789" xr:uid="{8805024C-C3F9-4721-893A-8021754028E5}"/>
    <cellStyle name="Calculation 6 3 2 2" xfId="7457" xr:uid="{ACB5B6EF-C416-40EC-92D5-9B4F03B679E3}"/>
    <cellStyle name="Calculation 6 3 2 2 2" xfId="11187" xr:uid="{043456DD-351E-4CB2-8220-13B2C13145C9}"/>
    <cellStyle name="Calculation 6 3 2 2 2 2" xfId="20633" xr:uid="{40C05D20-D448-40B2-8273-03D5829AED54}"/>
    <cellStyle name="Calculation 6 3 2 2 3" xfId="16904" xr:uid="{99534E95-5274-4AB3-A83F-57A45F8642E9}"/>
    <cellStyle name="Calculation 6 3 2 3" xfId="10518" xr:uid="{DBC6517A-1BB1-422D-A9EF-71260C5FDCF4}"/>
    <cellStyle name="Calculation 6 3 2 3 2" xfId="19963" xr:uid="{9B23B47C-2E5D-4685-BD2B-5375A05D699C}"/>
    <cellStyle name="Calculation 6 3 2 4" xfId="16234" xr:uid="{96802670-CA8C-49A9-9BC0-534ACEE2277A}"/>
    <cellStyle name="Calculation 6 3 2 5" xfId="28965" xr:uid="{9F3521B8-C4E9-4E74-A5A3-6261BA9EC6A6}"/>
    <cellStyle name="Calculation 6 3 2 6" xfId="27588" xr:uid="{37694B05-8330-419F-BD45-89A65C0F3618}"/>
    <cellStyle name="Calculation 6 3 2 7" xfId="27812" xr:uid="{2ED6E305-89C0-4305-9C9E-049EDCC0AE0C}"/>
    <cellStyle name="Calculation 6 3 2 8" xfId="29498" xr:uid="{F197BD6B-FA29-4121-A04E-9936B1415B64}"/>
    <cellStyle name="Calculation 6 3 3" xfId="8078" xr:uid="{2FB03D32-B6C7-4A0A-8DF0-704961E4BDA9}"/>
    <cellStyle name="Calculation 6 3 3 2" xfId="11807" xr:uid="{733D71B5-6BDF-4753-9443-F587952A0334}"/>
    <cellStyle name="Calculation 6 3 3 2 2" xfId="21254" xr:uid="{F8BF532E-24EB-4FA1-8707-734E2B128BF1}"/>
    <cellStyle name="Calculation 6 3 3 2 3" xfId="25678" xr:uid="{1D066A56-134C-4706-A412-7BE87FB98C02}"/>
    <cellStyle name="Calculation 6 3 3 3" xfId="13813" xr:uid="{0530F103-D691-46A2-A11D-68B062F5914D}"/>
    <cellStyle name="Calculation 6 3 3 3 2" xfId="23260" xr:uid="{0231CB06-0D6C-46B0-A504-6293710A0025}"/>
    <cellStyle name="Calculation 6 3 3 4" xfId="17525" xr:uid="{8FCC92B7-28EA-4BA9-AA75-C21233CEB194}"/>
    <cellStyle name="Calculation 6 3 4" xfId="8611" xr:uid="{8AFAC143-D45A-4BC5-B284-854ABC04E2C0}"/>
    <cellStyle name="Calculation 6 3 4 2" xfId="12272" xr:uid="{CC89B51A-C783-488E-85F1-31A84DC0E662}"/>
    <cellStyle name="Calculation 6 3 4 2 2" xfId="21719" xr:uid="{A20919A1-48FB-4718-8E5B-B0437B06D9BB}"/>
    <cellStyle name="Calculation 6 3 4 2 3" xfId="26138" xr:uid="{1CC65BC4-347C-4B4D-8E2C-F10557C7AC2F}"/>
    <cellStyle name="Calculation 6 3 4 3" xfId="14339" xr:uid="{79F5AF17-EC56-46EC-AA61-A17682D03302}"/>
    <cellStyle name="Calculation 6 3 4 3 2" xfId="23786" xr:uid="{ECB216C9-AF88-48E9-A3A6-8C8897A28D26}"/>
    <cellStyle name="Calculation 6 3 4 4" xfId="18056" xr:uid="{B566B828-3829-4E07-9ED6-465F738CAAB6}"/>
    <cellStyle name="Calculation 6 3 5" xfId="9400" xr:uid="{EF0EE153-66FB-4B89-A045-85B777234CFA}"/>
    <cellStyle name="Calculation 6 3 5 2" xfId="12938" xr:uid="{48CDBF15-0FAC-4972-92DA-383773ED517D}"/>
    <cellStyle name="Calculation 6 3 5 2 2" xfId="22385" xr:uid="{80E5C2F0-0AF9-413A-9293-67979389F5A6}"/>
    <cellStyle name="Calculation 6 3 5 2 3" xfId="26779" xr:uid="{6E630AAA-2DE8-4554-AB5D-432C3F16395E}"/>
    <cellStyle name="Calculation 6 3 5 3" xfId="15103" xr:uid="{AAA52B09-3213-4A8E-AD5A-A68B79C187BC}"/>
    <cellStyle name="Calculation 6 3 5 3 2" xfId="24550" xr:uid="{8F1CCEBD-A711-4D8A-8130-657A3D6D9BE8}"/>
    <cellStyle name="Calculation 6 3 5 4" xfId="18845" xr:uid="{97E07E51-335D-4965-B6B7-DB655BEE780C}"/>
    <cellStyle name="Calculation 6 3 6" xfId="9330" xr:uid="{8B168C15-37BF-4548-BC30-3A099F110522}"/>
    <cellStyle name="Calculation 6 3 6 2" xfId="12880" xr:uid="{DB982B37-B151-4362-A545-6E12CEEB8AA5}"/>
    <cellStyle name="Calculation 6 3 6 2 2" xfId="22327" xr:uid="{86E63CAD-C9AD-434A-A41F-E78EB56914FC}"/>
    <cellStyle name="Calculation 6 3 6 2 3" xfId="26721" xr:uid="{F5C68205-5C56-4414-8410-749CC4298B55}"/>
    <cellStyle name="Calculation 6 3 6 3" xfId="15033" xr:uid="{186BC40E-D266-4334-B27F-C9F1B2AD014E}"/>
    <cellStyle name="Calculation 6 3 6 3 2" xfId="24480" xr:uid="{4C5CD4B8-0D0E-4869-9B57-8F1256406CCC}"/>
    <cellStyle name="Calculation 6 3 6 4" xfId="18775" xr:uid="{A1D3FD76-4519-4F60-9CA3-08E7FBDF45A5}"/>
    <cellStyle name="Calculation 6 3 7" xfId="9664" xr:uid="{77B5B222-9CEF-4CE8-9247-FE611CD76297}"/>
    <cellStyle name="Calculation 6 3 7 2" xfId="13156" xr:uid="{E354D258-59FA-49F3-95C9-967C04E8B853}"/>
    <cellStyle name="Calculation 6 3 7 2 2" xfId="22603" xr:uid="{DBB8A125-38CF-49C0-8A9F-20BB2D33720B}"/>
    <cellStyle name="Calculation 6 3 7 2 3" xfId="26995" xr:uid="{02C20952-4F29-471E-A516-882468E37FBC}"/>
    <cellStyle name="Calculation 6 3 7 3" xfId="15365" xr:uid="{6CDF4A56-37F0-4329-9407-FB39114FE856}"/>
    <cellStyle name="Calculation 6 3 7 3 2" xfId="24812" xr:uid="{1FCC0242-E837-4CFA-BE08-B09BF0ADF536}"/>
    <cellStyle name="Calculation 6 3 7 4" xfId="19109" xr:uid="{D3002EFA-FC2A-40B9-AF37-E3B506F0CAB7}"/>
    <cellStyle name="Calculation 6 3 8" xfId="8553" xr:uid="{30DB20A7-B8A6-4F6F-94A5-45674A8EDD6A}"/>
    <cellStyle name="Calculation 6 3 8 2" xfId="14281" xr:uid="{4603DCD7-FB1D-48E4-94FF-CBD944A61573}"/>
    <cellStyle name="Calculation 6 3 8 2 2" xfId="23728" xr:uid="{02800BC0-074E-4CB6-BD76-33A56F828B2B}"/>
    <cellStyle name="Calculation 6 3 8 3" xfId="17998" xr:uid="{3FBC1048-2073-4225-B354-FA16B1B26183}"/>
    <cellStyle name="Calculation 6 3 9" xfId="28149" xr:uid="{BF6EE53D-16C4-4303-8D0F-2052D14832FC}"/>
    <cellStyle name="Calculation 6 4" xfId="3790" xr:uid="{2E745BE2-7075-4628-A3C5-F48733E0B04D}"/>
    <cellStyle name="Calculation 6 5" xfId="6606" xr:uid="{A191040E-58C5-4462-AB69-12A59DC303B8}"/>
    <cellStyle name="Calculation 6 5 2" xfId="7274" xr:uid="{10CEC465-AC18-4B14-9C86-689A7AD9E0EF}"/>
    <cellStyle name="Calculation 6 5 2 2" xfId="11004" xr:uid="{DDA73AD9-CBDB-4BED-A29A-403162DCEEA0}"/>
    <cellStyle name="Calculation 6 5 2 2 2" xfId="20450" xr:uid="{BBC7C104-F867-45AA-9803-2CCDEF812776}"/>
    <cellStyle name="Calculation 6 5 2 3" xfId="16721" xr:uid="{91684196-8351-46D5-8B16-4FEBF61D00DE}"/>
    <cellStyle name="Calculation 6 5 3" xfId="10335" xr:uid="{2048760B-0C20-4141-8E77-789CA1F05D0A}"/>
    <cellStyle name="Calculation 6 5 3 2" xfId="19780" xr:uid="{91713855-E570-4B52-8215-F163BD778632}"/>
    <cellStyle name="Calculation 6 5 4" xfId="16051" xr:uid="{6C16B088-33B8-4BE9-81FE-D9312EB34D2C}"/>
    <cellStyle name="Calculation 6 5 5" xfId="28796" xr:uid="{34A92454-ACD6-414D-BBEA-9D7B68FBF2F9}"/>
    <cellStyle name="Calculation 6 5 6" xfId="28198" xr:uid="{60A809A9-40DA-4AA6-9744-F0049B1BDE7C}"/>
    <cellStyle name="Calculation 6 5 7" xfId="28758" xr:uid="{1AF07140-15C4-4EC7-8DA1-54A08453F516}"/>
    <cellStyle name="Calculation 6 5 8" xfId="29331" xr:uid="{7F9F762D-283E-4A2E-87E8-08378014FF5C}"/>
    <cellStyle name="Calculation 6 6" xfId="8146" xr:uid="{00F211A3-4706-4239-8E01-32FEF1A4DA06}"/>
    <cellStyle name="Calculation 6 6 2" xfId="11875" xr:uid="{4B912549-C889-44CF-8042-146BB143FE78}"/>
    <cellStyle name="Calculation 6 6 2 2" xfId="21322" xr:uid="{83DD5979-7D88-4BAA-8DC6-E1F044587196}"/>
    <cellStyle name="Calculation 6 6 2 3" xfId="25746" xr:uid="{D51E8801-FCD4-4758-B563-804F9CC62D96}"/>
    <cellStyle name="Calculation 6 6 3" xfId="13881" xr:uid="{5B7D6F32-1F52-47AE-80E1-79910C7893C6}"/>
    <cellStyle name="Calculation 6 6 3 2" xfId="23328" xr:uid="{F7D9B402-FFC5-42C0-A420-3494DBF040B8}"/>
    <cellStyle name="Calculation 6 6 4" xfId="17593" xr:uid="{7A9B3A7F-1BF5-41F0-9629-33833FBB64AE}"/>
    <cellStyle name="Calculation 6 7" xfId="9552" xr:uid="{D2981487-B6C0-4BAF-9731-F5349E7BEB41}"/>
    <cellStyle name="Calculation 6 7 2" xfId="13063" xr:uid="{9872C3CF-CB6E-452E-824B-AEA86736A72D}"/>
    <cellStyle name="Calculation 6 7 2 2" xfId="22510" xr:uid="{3A01BAE5-02E4-4EE2-840D-C44B9D561AA5}"/>
    <cellStyle name="Calculation 6 7 2 3" xfId="26902" xr:uid="{4B6D80C1-1102-49B1-8C57-1B913DB7D3AD}"/>
    <cellStyle name="Calculation 6 7 3" xfId="15253" xr:uid="{36AD20C9-8371-46D4-A75D-045FBC23B61C}"/>
    <cellStyle name="Calculation 6 7 3 2" xfId="24700" xr:uid="{3651A503-FCCA-462D-A27A-D43375F8CD3E}"/>
    <cellStyle name="Calculation 6 7 4" xfId="18997" xr:uid="{E6449847-2035-44ED-A5DE-997D734F1824}"/>
    <cellStyle name="Calculation 6 8" xfId="8837" xr:uid="{D34ED806-4722-4C9A-9607-3891FFE04D78}"/>
    <cellStyle name="Calculation 6 8 2" xfId="12472" xr:uid="{29478912-18A1-4F5F-8853-D3F2A75B9949}"/>
    <cellStyle name="Calculation 6 8 2 2" xfId="21919" xr:uid="{B721C45A-9CEC-4249-8160-1C827861A149}"/>
    <cellStyle name="Calculation 6 8 2 3" xfId="26335" xr:uid="{72FFDF2F-94C1-4965-8E44-E5E1EC525DBE}"/>
    <cellStyle name="Calculation 6 8 3" xfId="14562" xr:uid="{8AD54C24-D4A8-47AE-82D8-A34C1F523872}"/>
    <cellStyle name="Calculation 6 8 3 2" xfId="24009" xr:uid="{5C8D4CAF-9097-41BD-80E7-38F6790C2E6F}"/>
    <cellStyle name="Calculation 6 8 4" xfId="18282" xr:uid="{5600DB17-2253-459C-B48A-8705CE7E7332}"/>
    <cellStyle name="Calculation 6 9" xfId="9483" xr:uid="{7A14E3BF-EAE1-46A6-AB5B-BF3D9FFE83D2}"/>
    <cellStyle name="Calculation 6 9 2" xfId="13002" xr:uid="{9C51EDDC-F45A-4A5C-B381-26D12A12833A}"/>
    <cellStyle name="Calculation 6 9 2 2" xfId="22449" xr:uid="{7A6EE4B5-292B-49A9-89E7-E94E6A91AFB2}"/>
    <cellStyle name="Calculation 6 9 2 3" xfId="26843" xr:uid="{58D81902-7D13-46E9-81BD-6810A013B114}"/>
    <cellStyle name="Calculation 6 9 3" xfId="15186" xr:uid="{13069ECE-86CA-4C71-8DB2-CF8524FE8585}"/>
    <cellStyle name="Calculation 6 9 3 2" xfId="24633" xr:uid="{D632EC2C-444A-4BB8-BE84-EBCD4D857352}"/>
    <cellStyle name="Calculation 6 9 4" xfId="18928" xr:uid="{194806BD-CB74-4BC6-84EA-CE98F522A1C8}"/>
    <cellStyle name="Calculation 7" xfId="2084" xr:uid="{2EA08F0C-93C5-417D-BAD4-0967DE80089F}"/>
    <cellStyle name="Calculation 7 10" xfId="9484" xr:uid="{286B15B1-9D88-4774-B6AA-E12E53B3AA2D}"/>
    <cellStyle name="Calculation 7 10 2" xfId="15187" xr:uid="{DFBB49C3-A9C1-4A6B-A4EE-745DD0520267}"/>
    <cellStyle name="Calculation 7 10 2 2" xfId="24634" xr:uid="{273D2138-CFBD-466D-B6B5-9DCA99B63597}"/>
    <cellStyle name="Calculation 7 10 3" xfId="18929" xr:uid="{A1ED5647-448D-4434-AD5B-C071EDAEEE23}"/>
    <cellStyle name="Calculation 7 11" xfId="27701" xr:uid="{896E175F-631F-4ABE-9635-08944B2C872D}"/>
    <cellStyle name="Calculation 7 12" xfId="28328" xr:uid="{0DF4E5EA-9CBC-48C6-9CF9-258011B23367}"/>
    <cellStyle name="Calculation 7 13" xfId="30589" xr:uid="{205061C8-5240-4D36-86EA-60811BDFCC0A}"/>
    <cellStyle name="Calculation 7 2" xfId="3794" xr:uid="{52AF8C9C-51C8-49C9-AC47-A286F1773A2F}"/>
    <cellStyle name="Calculation 7 3" xfId="3793" xr:uid="{F5BE70F6-0927-4458-93CC-323F8B2EA48A}"/>
    <cellStyle name="Calculation 7 4" xfId="6607" xr:uid="{5239872F-3969-45CE-91F3-7719F546F938}"/>
    <cellStyle name="Calculation 7 4 2" xfId="7275" xr:uid="{8686ADAB-B0F2-4941-B670-CC7C5A93510D}"/>
    <cellStyle name="Calculation 7 4 2 2" xfId="11005" xr:uid="{56D55EC6-D36E-4870-A137-D53F4BF9A6BB}"/>
    <cellStyle name="Calculation 7 4 2 2 2" xfId="20451" xr:uid="{20C7DA56-08C6-4317-AAFD-7E678F787F81}"/>
    <cellStyle name="Calculation 7 4 2 3" xfId="16722" xr:uid="{0B003D28-B120-4493-9E19-A0EE297CE923}"/>
    <cellStyle name="Calculation 7 4 3" xfId="10336" xr:uid="{9287E11E-F56E-4B6E-A83E-EEA7589EF416}"/>
    <cellStyle name="Calculation 7 4 3 2" xfId="19781" xr:uid="{DE8B234E-1F9C-46D8-B5E8-13BD94C5E8C7}"/>
    <cellStyle name="Calculation 7 4 4" xfId="16052" xr:uid="{511D429C-DEB0-4196-A759-FA8EE3906FFE}"/>
    <cellStyle name="Calculation 7 4 5" xfId="28797" xr:uid="{531FED27-4A50-46AB-9683-BBF6EE42C633}"/>
    <cellStyle name="Calculation 7 4 6" xfId="28565" xr:uid="{988F8849-4BEA-4F02-9D0B-FADAB74974D2}"/>
    <cellStyle name="Calculation 7 4 7" xfId="29196" xr:uid="{89E408EE-ADFA-48BF-8CFC-D20F37402625}"/>
    <cellStyle name="Calculation 7 4 8" xfId="29332" xr:uid="{C5630CA7-2D8F-4FF5-B15F-2510CF9BF714}"/>
    <cellStyle name="Calculation 7 5" xfId="8234" xr:uid="{D02DE96D-6F7B-4344-9DAE-482DFB1CAB77}"/>
    <cellStyle name="Calculation 7 5 2" xfId="11963" xr:uid="{B03625E8-F129-4A94-B6E0-A2FE2060D8A3}"/>
    <cellStyle name="Calculation 7 5 2 2" xfId="21410" xr:uid="{D90595D0-F53D-4B24-9FD0-24489FCC88D0}"/>
    <cellStyle name="Calculation 7 5 2 3" xfId="25834" xr:uid="{BE005236-E938-467C-82A7-DCBCC7C0EF22}"/>
    <cellStyle name="Calculation 7 5 3" xfId="13969" xr:uid="{E0F651B8-0862-4ED3-96D2-98E8C83B5BB0}"/>
    <cellStyle name="Calculation 7 5 3 2" xfId="23416" xr:uid="{0E560F05-A96E-4710-97B1-6EDC6C8D9EEB}"/>
    <cellStyle name="Calculation 7 5 4" xfId="17681" xr:uid="{0A82B2C4-35E8-48FC-BCCD-C7F6F8D3BBA8}"/>
    <cellStyle name="Calculation 7 6" xfId="9831" xr:uid="{28202B71-6D9D-4FBB-B006-B7CB99D1D43E}"/>
    <cellStyle name="Calculation 7 6 2" xfId="13308" xr:uid="{C2044420-8F2E-46E0-BB04-F42245411ED5}"/>
    <cellStyle name="Calculation 7 6 2 2" xfId="22755" xr:uid="{8EE068B6-C948-4A4D-81EE-0A6384261DEA}"/>
    <cellStyle name="Calculation 7 6 2 3" xfId="27147" xr:uid="{4A9435F7-FD6A-4AEF-A9E4-AA18874E5619}"/>
    <cellStyle name="Calculation 7 6 3" xfId="15532" xr:uid="{22AE5865-2110-4E20-9767-948C601647B7}"/>
    <cellStyle name="Calculation 7 6 3 2" xfId="24979" xr:uid="{EEA833A9-79C4-46ED-8735-6EE0F52F3C93}"/>
    <cellStyle name="Calculation 7 6 4" xfId="19276" xr:uid="{9D296395-3D62-4D49-9B32-2EA18C50347F}"/>
    <cellStyle name="Calculation 7 7" xfId="9643" xr:uid="{C9958E92-ADBF-48B3-A7B9-F256AC378F98}"/>
    <cellStyle name="Calculation 7 7 2" xfId="13136" xr:uid="{B50F65F7-1942-4551-871F-2E610F656A08}"/>
    <cellStyle name="Calculation 7 7 2 2" xfId="22583" xr:uid="{AF1F7345-DD4C-4514-9DE8-3A52E7C39FA4}"/>
    <cellStyle name="Calculation 7 7 2 3" xfId="26975" xr:uid="{B579F28A-6F26-405F-B642-305196CFDD46}"/>
    <cellStyle name="Calculation 7 7 3" xfId="15344" xr:uid="{7432EEAF-3025-45DD-9560-4DC8DF8A8438}"/>
    <cellStyle name="Calculation 7 7 3 2" xfId="24791" xr:uid="{DF5286BE-AD79-4A52-941B-78367411C8C2}"/>
    <cellStyle name="Calculation 7 7 4" xfId="19088" xr:uid="{F41C9E3B-787D-4EA9-87C2-2A79F09F8071}"/>
    <cellStyle name="Calculation 7 8" xfId="9208" xr:uid="{3144C4CD-954C-4D58-BEFE-513CEAD01D24}"/>
    <cellStyle name="Calculation 7 8 2" xfId="12775" xr:uid="{EE2A3F69-A76B-4BB4-8B48-69B36F048629}"/>
    <cellStyle name="Calculation 7 8 2 2" xfId="22222" xr:uid="{C18A4925-6E45-44F0-ADFF-37630DA8A677}"/>
    <cellStyle name="Calculation 7 8 2 3" xfId="26617" xr:uid="{A75F9415-6CDA-4A41-BC1B-D7C7B0E33B2C}"/>
    <cellStyle name="Calculation 7 8 3" xfId="14912" xr:uid="{C6FEE230-5AD3-45A7-9047-4835980D496C}"/>
    <cellStyle name="Calculation 7 8 3 2" xfId="24359" xr:uid="{D02F636D-72C6-4D44-9F06-5E7C693EAFB5}"/>
    <cellStyle name="Calculation 7 8 4" xfId="18653" xr:uid="{32CC6C25-299E-4168-B66C-7222E8E46221}"/>
    <cellStyle name="Calculation 7 9" xfId="8878" xr:uid="{5542965C-3213-4184-AC0B-1A0C0D691095}"/>
    <cellStyle name="Calculation 7 9 2" xfId="12508" xr:uid="{9DC2CCD5-292A-4F5E-81A5-002B2E7F0877}"/>
    <cellStyle name="Calculation 7 9 2 2" xfId="21955" xr:uid="{BA5E6FAC-F58F-481C-B628-5F84BC75476F}"/>
    <cellStyle name="Calculation 7 9 2 3" xfId="26371" xr:uid="{9A2144A1-773F-4EC7-93A5-C52308B38B54}"/>
    <cellStyle name="Calculation 7 9 3" xfId="14603" xr:uid="{1E86D746-9B74-44D8-BEF2-8BD989593953}"/>
    <cellStyle name="Calculation 7 9 3 2" xfId="24050" xr:uid="{DCDD2052-CB0C-4544-AE10-964202B1C653}"/>
    <cellStyle name="Calculation 7 9 4" xfId="18323" xr:uid="{55FF0132-556D-4A33-8D21-CB328CD7A987}"/>
    <cellStyle name="Calculation 8" xfId="2085" xr:uid="{34DEB0D8-9887-469D-80FC-A70D87C218A0}"/>
    <cellStyle name="Calculation 8 10" xfId="27702" xr:uid="{9F424C6D-7523-4FB2-93CE-90F21AB527F5}"/>
    <cellStyle name="Calculation 8 11" xfId="28327" xr:uid="{D2B3198B-086C-4E30-8C61-9588DE2815D1}"/>
    <cellStyle name="Calculation 8 12" xfId="30590" xr:uid="{E207BA28-8EC0-4237-B92E-251CD6F6A489}"/>
    <cellStyle name="Calculation 8 2" xfId="3795" xr:uid="{E200D17A-1618-4D5D-B4FC-32EC37541BA6}"/>
    <cellStyle name="Calculation 8 3" xfId="6608" xr:uid="{BC346483-540A-478A-9645-C971771160C7}"/>
    <cellStyle name="Calculation 8 3 2" xfId="7276" xr:uid="{F35BF0A7-00B3-4842-84A2-9BA65EC94645}"/>
    <cellStyle name="Calculation 8 3 2 2" xfId="11006" xr:uid="{E5F945F6-8B5A-4166-B1F0-DFAA22DE15C6}"/>
    <cellStyle name="Calculation 8 3 2 2 2" xfId="20452" xr:uid="{9106839B-BE11-4950-BB47-013B08B7B9D7}"/>
    <cellStyle name="Calculation 8 3 2 3" xfId="16723" xr:uid="{C644DB62-476D-4FE0-94E3-93AC003FD405}"/>
    <cellStyle name="Calculation 8 3 3" xfId="10337" xr:uid="{C7C29EB5-E106-452B-936D-9EAE42C1A628}"/>
    <cellStyle name="Calculation 8 3 3 2" xfId="19782" xr:uid="{CBD3F96A-DA0D-48D2-897D-7F245975FB4A}"/>
    <cellStyle name="Calculation 8 3 4" xfId="16053" xr:uid="{5E44148C-0AD8-4C35-9938-6F152D97CDEE}"/>
    <cellStyle name="Calculation 8 3 5" xfId="28798" xr:uid="{297FA854-3660-4AAB-A727-8A789FDDB72D}"/>
    <cellStyle name="Calculation 8 3 6" xfId="28443" xr:uid="{E36992B1-4253-477A-850B-6DBE1644C5C7}"/>
    <cellStyle name="Calculation 8 3 7" xfId="27541" xr:uid="{23273223-C422-4E3D-BFD5-D7492A43BDCA}"/>
    <cellStyle name="Calculation 8 3 8" xfId="29333" xr:uid="{6255ADCB-09BE-497F-B302-38E785B3A3BC}"/>
    <cellStyle name="Calculation 8 4" xfId="8145" xr:uid="{1D3C1BF8-FC71-4D41-8171-F25A2E04D330}"/>
    <cellStyle name="Calculation 8 4 2" xfId="11874" xr:uid="{01E8AF16-8DF5-46AB-9CFD-71EA72B0A329}"/>
    <cellStyle name="Calculation 8 4 2 2" xfId="21321" xr:uid="{553A40C7-299C-49BD-8B94-7BEB56AF76C9}"/>
    <cellStyle name="Calculation 8 4 2 3" xfId="25745" xr:uid="{56A0DAF3-2874-42EE-B42B-F97E5AFAF7C7}"/>
    <cellStyle name="Calculation 8 4 3" xfId="13880" xr:uid="{2B2B854F-56AB-429C-AFAD-C42255D1E986}"/>
    <cellStyle name="Calculation 8 4 3 2" xfId="23327" xr:uid="{57AC923A-BDED-41E0-861A-558709109285}"/>
    <cellStyle name="Calculation 8 4 4" xfId="17592" xr:uid="{02F91A41-816A-40CD-90CF-DE6BC2FEE796}"/>
    <cellStyle name="Calculation 8 5" xfId="9383" xr:uid="{0A2AA5CC-4A90-4853-9EF1-A6FAB1C34A5C}"/>
    <cellStyle name="Calculation 8 5 2" xfId="12923" xr:uid="{BEC0FD68-B980-481B-8393-46FC6CB71B67}"/>
    <cellStyle name="Calculation 8 5 2 2" xfId="22370" xr:uid="{13D9D974-6B84-41C6-B649-BC76EA5F7187}"/>
    <cellStyle name="Calculation 8 5 2 3" xfId="26764" xr:uid="{25CB2663-5204-46D4-8F85-C5AD848D3B24}"/>
    <cellStyle name="Calculation 8 5 3" xfId="15086" xr:uid="{1F51D684-75C7-4B87-92DC-FD4BA0F4951D}"/>
    <cellStyle name="Calculation 8 5 3 2" xfId="24533" xr:uid="{0A877636-79CF-4C09-8DE7-2504AF7C4924}"/>
    <cellStyle name="Calculation 8 5 4" xfId="18828" xr:uid="{21E51B87-60B5-47A5-AC62-ABBE22F40E37}"/>
    <cellStyle name="Calculation 8 6" xfId="8479" xr:uid="{55AFD9EF-C705-4565-ADC6-A95398FCBB00}"/>
    <cellStyle name="Calculation 8 6 2" xfId="12156" xr:uid="{FC1B0215-52DA-415B-BD3D-B0A59E4CFEEE}"/>
    <cellStyle name="Calculation 8 6 2 2" xfId="21603" xr:uid="{2AB8898C-6920-46BA-A03A-8F7C7BC0C18A}"/>
    <cellStyle name="Calculation 8 6 2 3" xfId="26022" xr:uid="{FB9C8C5D-C941-496E-BA09-77419DCDA34C}"/>
    <cellStyle name="Calculation 8 6 3" xfId="14207" xr:uid="{0A0673A6-AE59-4970-ABC8-C6B73590499C}"/>
    <cellStyle name="Calculation 8 6 3 2" xfId="23654" xr:uid="{B630934C-EDF5-4414-95C8-DF27C2A301CE}"/>
    <cellStyle name="Calculation 8 6 4" xfId="17924" xr:uid="{0CA8B527-F79E-4A34-9182-6F1FE4F377AB}"/>
    <cellStyle name="Calculation 8 7" xfId="9429" xr:uid="{A1AB83C7-AA3D-4806-BAF5-71108BE4AF29}"/>
    <cellStyle name="Calculation 8 7 2" xfId="12960" xr:uid="{CACA1F41-5656-413D-852D-90A0FCBBF821}"/>
    <cellStyle name="Calculation 8 7 2 2" xfId="22407" xr:uid="{F24FB81B-B410-4698-AC7D-63A508B235C4}"/>
    <cellStyle name="Calculation 8 7 2 3" xfId="26801" xr:uid="{17FC0134-A9FB-4FA8-8F26-312FB3B7A4C8}"/>
    <cellStyle name="Calculation 8 7 3" xfId="15132" xr:uid="{0A5E2731-0E46-429C-A1F6-8040A2A588AB}"/>
    <cellStyle name="Calculation 8 7 3 2" xfId="24579" xr:uid="{77CFA570-8755-4509-817F-C06621D90ADE}"/>
    <cellStyle name="Calculation 8 7 4" xfId="18874" xr:uid="{85265CC4-39D1-446A-8DD5-4696E4532825}"/>
    <cellStyle name="Calculation 8 8" xfId="8970" xr:uid="{E1D7AD44-394D-4B5C-93C2-B7379C6871F8}"/>
    <cellStyle name="Calculation 8 8 2" xfId="12578" xr:uid="{4DC4D913-3C5C-495B-A71C-C0EFBE2EE4D5}"/>
    <cellStyle name="Calculation 8 8 2 2" xfId="22025" xr:uid="{6106B51F-A44C-4863-9BF6-C3C8E8E748EA}"/>
    <cellStyle name="Calculation 8 8 2 3" xfId="26439" xr:uid="{0B4B96FF-F740-4216-B74E-5814365D47E0}"/>
    <cellStyle name="Calculation 8 8 3" xfId="14693" xr:uid="{C6C285E5-60AA-4B3A-98EE-E84427655185}"/>
    <cellStyle name="Calculation 8 8 3 2" xfId="24140" xr:uid="{289D30AD-07FD-4768-B229-EB50C3C3C128}"/>
    <cellStyle name="Calculation 8 8 4" xfId="18415" xr:uid="{27E2DF8D-752B-45AD-8827-1A16A4C9FE87}"/>
    <cellStyle name="Calculation 8 9" xfId="10159" xr:uid="{7A03CA16-5ACC-48B9-A63E-31622BEB89EC}"/>
    <cellStyle name="Calculation 8 9 2" xfId="15858" xr:uid="{699FB745-19A8-4ED9-B36B-BD8AE09133E6}"/>
    <cellStyle name="Calculation 8 9 2 2" xfId="25305" xr:uid="{620E3AF3-CD9A-4A20-8557-30B0E06409F7}"/>
    <cellStyle name="Calculation 8 9 3" xfId="19604" xr:uid="{CF00193E-DDA5-42FE-B5D4-E372F009D6A0}"/>
    <cellStyle name="Calculation 9" xfId="2086" xr:uid="{A55056C9-F317-4F30-BBAE-9556B5C2DAE9}"/>
    <cellStyle name="Calculation 9 10" xfId="27703" xr:uid="{8C667B8E-51FD-4FE1-BD2E-AE7D8F9023CE}"/>
    <cellStyle name="Calculation 9 11" xfId="28326" xr:uid="{894B37E2-EC38-44D2-8864-9035E989FF57}"/>
    <cellStyle name="Calculation 9 12" xfId="30591" xr:uid="{FF3B1E05-0DC6-4590-913F-E1EE09219C89}"/>
    <cellStyle name="Calculation 9 2" xfId="3796" xr:uid="{1E9F76F1-CE70-41E6-A898-C038AADC271E}"/>
    <cellStyle name="Calculation 9 3" xfId="6609" xr:uid="{F3748B4E-C968-4E4B-A0C3-324E080E642F}"/>
    <cellStyle name="Calculation 9 3 2" xfId="7277" xr:uid="{AAF3D7AC-1E05-4332-9F43-EFA11B148D45}"/>
    <cellStyle name="Calculation 9 3 2 2" xfId="11007" xr:uid="{4E67CF93-1D6D-4847-92AB-1932DD86BC1B}"/>
    <cellStyle name="Calculation 9 3 2 2 2" xfId="20453" xr:uid="{880195F7-D715-425D-8730-4752A63AC217}"/>
    <cellStyle name="Calculation 9 3 2 3" xfId="16724" xr:uid="{EE1B476D-8937-4476-BBD8-804FBA72670D}"/>
    <cellStyle name="Calculation 9 3 3" xfId="10338" xr:uid="{1D3AF4C0-A8DD-4A57-A960-94AD73BC8381}"/>
    <cellStyle name="Calculation 9 3 3 2" xfId="19783" xr:uid="{07E6919C-6E47-4C8F-9C95-330151CA0525}"/>
    <cellStyle name="Calculation 9 3 4" xfId="16054" xr:uid="{613EB19D-A9D3-4FDD-859E-DF45A9D0C2A3}"/>
    <cellStyle name="Calculation 9 3 5" xfId="28799" xr:uid="{29EADB54-8940-4771-ABE3-3A4CEC61AF3B}"/>
    <cellStyle name="Calculation 9 3 6" xfId="28199" xr:uid="{D4D29E6E-8596-48A6-B8AC-8E6111A87F85}"/>
    <cellStyle name="Calculation 9 3 7" xfId="28520" xr:uid="{43219DA5-1405-4F75-BC0C-D3E630A5B654}"/>
    <cellStyle name="Calculation 9 3 8" xfId="29334" xr:uid="{2D856303-3CA0-4773-89B5-76BEE52090E7}"/>
    <cellStyle name="Calculation 9 4" xfId="8167" xr:uid="{D1D544A8-C4E4-4092-A192-485187016018}"/>
    <cellStyle name="Calculation 9 4 2" xfId="11896" xr:uid="{B296F12B-0DC8-4604-8431-C80DBA535EED}"/>
    <cellStyle name="Calculation 9 4 2 2" xfId="21343" xr:uid="{E6FE61C8-C928-46A2-9781-C75B9F730B53}"/>
    <cellStyle name="Calculation 9 4 2 3" xfId="25767" xr:uid="{BB2EFAAD-7550-49B5-93E1-2361320EF4B2}"/>
    <cellStyle name="Calculation 9 4 3" xfId="13902" xr:uid="{154D8045-22ED-491A-BFC2-7B04E714E3CD}"/>
    <cellStyle name="Calculation 9 4 3 2" xfId="23349" xr:uid="{1D2457A1-DFB2-4293-A6C4-77FC1D416D91}"/>
    <cellStyle name="Calculation 9 4 4" xfId="17614" xr:uid="{CF8B0834-9E50-42AC-BC2F-96BC29984FA6}"/>
    <cellStyle name="Calculation 9 5" xfId="9830" xr:uid="{BF538BEE-E36C-4A57-A65C-2C822FAE5E70}"/>
    <cellStyle name="Calculation 9 5 2" xfId="13307" xr:uid="{AFCE3BDB-54C1-4D49-B1FD-DFF35365C011}"/>
    <cellStyle name="Calculation 9 5 2 2" xfId="22754" xr:uid="{A56129FC-7EE9-4B9B-9BA7-6CE7296F666F}"/>
    <cellStyle name="Calculation 9 5 2 3" xfId="27146" xr:uid="{1AD0C856-700B-48BF-95ED-41E59D8BA35A}"/>
    <cellStyle name="Calculation 9 5 3" xfId="15531" xr:uid="{553D2E99-F049-4A0B-A115-EF355B15327E}"/>
    <cellStyle name="Calculation 9 5 3 2" xfId="24978" xr:uid="{F2E4275D-2EDB-48D9-85B2-FAFB15921265}"/>
    <cellStyle name="Calculation 9 5 4" xfId="19275" xr:uid="{2A4D1A0B-C694-4872-A668-62E8C9E233F2}"/>
    <cellStyle name="Calculation 9 6" xfId="9024" xr:uid="{2C53E689-02ED-4424-BD3F-3F5A3D1C5F9B}"/>
    <cellStyle name="Calculation 9 6 2" xfId="12623" xr:uid="{15F2240F-6516-4A11-94F8-4B6889829E9D}"/>
    <cellStyle name="Calculation 9 6 2 2" xfId="22070" xr:uid="{4AC87D62-A08F-4743-8888-F3151082E3DE}"/>
    <cellStyle name="Calculation 9 6 2 3" xfId="26484" xr:uid="{CAC01045-5753-4ECA-88BB-CEA03BE5E23D}"/>
    <cellStyle name="Calculation 9 6 3" xfId="14747" xr:uid="{05F9B523-4816-4E10-84C9-E6CEA64B81AC}"/>
    <cellStyle name="Calculation 9 6 3 2" xfId="24194" xr:uid="{F4C8E5CA-2345-47D4-A834-013682CBCF6D}"/>
    <cellStyle name="Calculation 9 6 4" xfId="18469" xr:uid="{4BB0FFFB-38A4-49BD-ACCA-3EB5FBB07E4D}"/>
    <cellStyle name="Calculation 9 7" xfId="8631" xr:uid="{B75CFC6B-886A-40E2-9894-96DD29FB2204}"/>
    <cellStyle name="Calculation 9 7 2" xfId="12292" xr:uid="{30FA518F-6DB4-4124-8E50-0F516979FF62}"/>
    <cellStyle name="Calculation 9 7 2 2" xfId="21739" xr:uid="{03928C7B-F199-4B28-BC60-C9A70CED36E4}"/>
    <cellStyle name="Calculation 9 7 2 3" xfId="26157" xr:uid="{5CF1AB4F-CC2E-48CE-873A-3A605A9766DB}"/>
    <cellStyle name="Calculation 9 7 3" xfId="14358" xr:uid="{1DFA6F9C-916D-4D5A-8473-CFF010F5F01F}"/>
    <cellStyle name="Calculation 9 7 3 2" xfId="23805" xr:uid="{BF240E1C-9508-463A-89AF-7B216775304A}"/>
    <cellStyle name="Calculation 9 7 4" xfId="18076" xr:uid="{47C51A9B-8725-4512-8D81-8C264F9227FD}"/>
    <cellStyle name="Calculation 9 8" xfId="9126" xr:uid="{35DC6371-62E3-4B47-84C7-C9D6E8271494}"/>
    <cellStyle name="Calculation 9 8 2" xfId="12707" xr:uid="{383B0916-C0C8-495E-9E14-92E702DEDE9B}"/>
    <cellStyle name="Calculation 9 8 2 2" xfId="22154" xr:uid="{75248E46-2E2C-4550-B199-84CBE0BFFA27}"/>
    <cellStyle name="Calculation 9 8 2 3" xfId="26567" xr:uid="{2D75260F-0949-4123-9E4B-227E877364B1}"/>
    <cellStyle name="Calculation 9 8 3" xfId="14848" xr:uid="{9D5B79FA-2D12-4D42-A93D-7BAFDA16F5C3}"/>
    <cellStyle name="Calculation 9 8 3 2" xfId="24295" xr:uid="{F41D5D74-302D-42B3-80C3-2081E0B15518}"/>
    <cellStyle name="Calculation 9 8 4" xfId="18571" xr:uid="{3286CF46-6D2D-4578-99BE-9CF26A9C48F0}"/>
    <cellStyle name="Calculation 9 9" xfId="9445" xr:uid="{03D7F08C-1E95-4722-8121-54ACE0A2738B}"/>
    <cellStyle name="Calculation 9 9 2" xfId="15148" xr:uid="{0F9F4509-CE10-4798-A619-15980CE10049}"/>
    <cellStyle name="Calculation 9 9 2 2" xfId="24595" xr:uid="{D5C167E1-7585-4C7D-A710-52E391BC9ACC}"/>
    <cellStyle name="Calculation 9 9 3" xfId="18890" xr:uid="{D41D0197-4DDC-45DE-9CDF-5258074945CD}"/>
    <cellStyle name="Check Cell 10" xfId="2088" xr:uid="{3DC16FB9-FA3A-4AF8-ACC6-F9F2EE641A50}"/>
    <cellStyle name="Check Cell 10 2" xfId="3797" xr:uid="{2D813977-6666-4851-9166-4A4750672B40}"/>
    <cellStyle name="Check Cell 10 3" xfId="8574" xr:uid="{AD76E02A-9328-4018-B924-3984354831EA}"/>
    <cellStyle name="Check Cell 10 3 2" xfId="12235" xr:uid="{2C520EE5-3FDE-4EAD-B7D6-778B1541D0FA}"/>
    <cellStyle name="Check Cell 10 3 2 2" xfId="21682" xr:uid="{9F4D6F90-2E6C-4C7D-80FA-842B012F2055}"/>
    <cellStyle name="Check Cell 10 3 2 3" xfId="26101" xr:uid="{E3106745-CA04-4EC1-9ED6-B295482A5769}"/>
    <cellStyle name="Check Cell 10 3 3" xfId="14302" xr:uid="{2962FEC1-49ED-440C-83B7-AA4EEBB2FAAF}"/>
    <cellStyle name="Check Cell 10 3 3 2" xfId="23749" xr:uid="{73AA3C5A-DAAE-485C-B283-D6CB4EE247F8}"/>
    <cellStyle name="Check Cell 10 3 3 3" xfId="27424" xr:uid="{6051F42C-C1D6-4C44-878F-E2F3910D64C6}"/>
    <cellStyle name="Check Cell 10 3 4" xfId="15938" xr:uid="{C574F829-B8BB-469B-A7AC-940F6DE9D8E5}"/>
    <cellStyle name="Check Cell 10 3 4 2" xfId="25385" xr:uid="{8E3215AD-2B2D-490E-A77C-0F93F9309919}"/>
    <cellStyle name="Check Cell 10 3 4 3" xfId="27472" xr:uid="{939892C6-111D-4965-A0C9-4C540A175D2D}"/>
    <cellStyle name="Check Cell 10 3 5" xfId="18019" xr:uid="{169F8142-F6ED-4D44-A6DB-EE76F63D98D2}"/>
    <cellStyle name="Check Cell 10 3 6" xfId="25433" xr:uid="{EBB9F5F5-E10D-40AC-846F-EA71E7D4F50C}"/>
    <cellStyle name="Check Cell 10 4" xfId="30592" xr:uid="{8AC1F0B8-B0F9-4A16-810F-A7D927E6B615}"/>
    <cellStyle name="Check Cell 11" xfId="2089" xr:uid="{E457EADE-BB4A-4A00-9F56-D31E90133D71}"/>
    <cellStyle name="Check Cell 11 2" xfId="3798" xr:uid="{5B5C60A3-9447-47FE-90A6-CEE85E32ED7B}"/>
    <cellStyle name="Check Cell 11 3" xfId="8575" xr:uid="{E2092F2D-F5E3-4BEF-AB6D-D4F3262A2144}"/>
    <cellStyle name="Check Cell 11 3 2" xfId="12236" xr:uid="{4102FFE4-D2BC-45C9-BA3C-DEAC5F4126A0}"/>
    <cellStyle name="Check Cell 11 3 2 2" xfId="21683" xr:uid="{70655646-0AD1-4889-AF03-77F633CE0B89}"/>
    <cellStyle name="Check Cell 11 3 2 3" xfId="26102" xr:uid="{76C6F555-C8AA-480A-AF7D-FFFA7A289E7D}"/>
    <cellStyle name="Check Cell 11 3 3" xfId="14303" xr:uid="{B2D235DD-F349-402D-86D9-E5540023686F}"/>
    <cellStyle name="Check Cell 11 3 3 2" xfId="23750" xr:uid="{348D48AE-A8B9-49CC-916D-1A2810818DE6}"/>
    <cellStyle name="Check Cell 11 3 3 3" xfId="27425" xr:uid="{9C086A0F-2FBB-43CE-9AAC-8AA6612B2F8D}"/>
    <cellStyle name="Check Cell 11 3 4" xfId="15939" xr:uid="{777EEAE0-AFA1-4FE6-8E3A-7E561EDA07ED}"/>
    <cellStyle name="Check Cell 11 3 4 2" xfId="25386" xr:uid="{7FD309A8-C576-4A78-ADB7-D538FD9D70E0}"/>
    <cellStyle name="Check Cell 11 3 4 3" xfId="27473" xr:uid="{042DDECD-4349-4395-B55C-BDF111858207}"/>
    <cellStyle name="Check Cell 11 3 5" xfId="18020" xr:uid="{8658455E-E529-4196-B52C-D09DBA7AD74D}"/>
    <cellStyle name="Check Cell 11 3 6" xfId="25434" xr:uid="{B4D780DD-48F6-4AA0-A682-5B93983B6578}"/>
    <cellStyle name="Check Cell 11 4" xfId="30593" xr:uid="{53BD0E32-3506-4B02-81C3-D05E61106551}"/>
    <cellStyle name="Check Cell 12" xfId="2090" xr:uid="{25DB3128-E954-46BC-983A-C1A8C55E4152}"/>
    <cellStyle name="Check Cell 12 2" xfId="3799" xr:uid="{03736AF1-5B8A-40DF-8EA0-5964EFEECD0B}"/>
    <cellStyle name="Check Cell 12 3" xfId="8576" xr:uid="{58F72600-4BAA-4A10-9B1C-23936CBA95D4}"/>
    <cellStyle name="Check Cell 12 3 2" xfId="12237" xr:uid="{97BABA36-1529-4383-86F6-D9394D303DCA}"/>
    <cellStyle name="Check Cell 12 3 2 2" xfId="21684" xr:uid="{0756798F-1C65-4537-A144-FF5F7A042A32}"/>
    <cellStyle name="Check Cell 12 3 2 3" xfId="26103" xr:uid="{1C701BC3-AF3F-4559-9B09-05CB3697F949}"/>
    <cellStyle name="Check Cell 12 3 3" xfId="14304" xr:uid="{EBFCA62C-5665-469E-8069-D9D7B3495DBC}"/>
    <cellStyle name="Check Cell 12 3 3 2" xfId="23751" xr:uid="{EF74E158-6D19-4838-B2C8-716089FA02B6}"/>
    <cellStyle name="Check Cell 12 3 3 3" xfId="27426" xr:uid="{93B8DC28-A193-407C-9B2C-F4FB38EF227D}"/>
    <cellStyle name="Check Cell 12 3 4" xfId="15940" xr:uid="{7DA701BC-2C81-4CDD-84F0-F2F119822479}"/>
    <cellStyle name="Check Cell 12 3 4 2" xfId="25387" xr:uid="{DBD8B038-0C5C-4F44-BE1E-B66C2C911D2E}"/>
    <cellStyle name="Check Cell 12 3 4 3" xfId="27474" xr:uid="{F787F5EC-A964-41F3-A8AC-76B746B4E09D}"/>
    <cellStyle name="Check Cell 12 3 5" xfId="18021" xr:uid="{B0FEBD6B-BDAC-429F-B81B-4E1AFDD4466A}"/>
    <cellStyle name="Check Cell 12 3 6" xfId="25435" xr:uid="{AD1E2860-0778-43A8-8CB7-922073D76B2A}"/>
    <cellStyle name="Check Cell 12 4" xfId="30245" xr:uid="{C0E81FE3-2707-475E-82F6-01C469062F64}"/>
    <cellStyle name="Check Cell 13" xfId="2091" xr:uid="{9F37EB9C-705B-425A-B035-E630AE17B089}"/>
    <cellStyle name="Check Cell 13 2" xfId="3800" xr:uid="{45EADEB5-8846-43D4-AB8A-57D5D07C37EC}"/>
    <cellStyle name="Check Cell 13 3" xfId="8577" xr:uid="{7F061B05-984A-4E7B-85A0-01E19191AA8B}"/>
    <cellStyle name="Check Cell 13 3 2" xfId="12238" xr:uid="{244B3D25-18BA-4F4E-8699-63E83BB6DEFD}"/>
    <cellStyle name="Check Cell 13 3 2 2" xfId="21685" xr:uid="{D29F7BF8-39A1-44FD-9D6B-B6FA58E5B278}"/>
    <cellStyle name="Check Cell 13 3 2 3" xfId="26104" xr:uid="{0869BE81-DF09-4C3B-9022-2A49E3898F1F}"/>
    <cellStyle name="Check Cell 13 3 3" xfId="14305" xr:uid="{DAEAB42E-58F5-4434-A9FB-FEED8E71F482}"/>
    <cellStyle name="Check Cell 13 3 3 2" xfId="23752" xr:uid="{28D5268C-0616-445C-85DA-6E99F819F817}"/>
    <cellStyle name="Check Cell 13 3 3 3" xfId="27427" xr:uid="{0D619D0A-C236-4F66-8F2D-E2550AF5EBD7}"/>
    <cellStyle name="Check Cell 13 3 4" xfId="15941" xr:uid="{0FA1AF3D-E7E1-4850-9A2A-D42E61F720CD}"/>
    <cellStyle name="Check Cell 13 3 4 2" xfId="25388" xr:uid="{4E20F8DF-462F-4382-B2EE-6A67AD7C32F8}"/>
    <cellStyle name="Check Cell 13 3 4 3" xfId="27475" xr:uid="{1E27737E-BB17-4CCA-ABDE-B5559F0727C2}"/>
    <cellStyle name="Check Cell 13 3 5" xfId="18022" xr:uid="{A923FAED-10FD-4B48-A59A-E04688BFD0D1}"/>
    <cellStyle name="Check Cell 13 3 6" xfId="25436" xr:uid="{533BD5C3-A737-43C0-93D0-906515B9FD65}"/>
    <cellStyle name="Check Cell 14" xfId="2092" xr:uid="{B822FD44-D19C-40EA-9302-688B34628F28}"/>
    <cellStyle name="Check Cell 14 2" xfId="3801" xr:uid="{5D469242-18D7-4048-86E7-195BE06FD403}"/>
    <cellStyle name="Check Cell 14 3" xfId="8578" xr:uid="{095F3DBB-222D-4CF8-BD71-158FFC3EE2BF}"/>
    <cellStyle name="Check Cell 14 3 2" xfId="12239" xr:uid="{2346084F-A1F7-4388-874E-AB882D70EEAA}"/>
    <cellStyle name="Check Cell 14 3 2 2" xfId="21686" xr:uid="{DC805E18-8A96-4F3A-B573-1FA4F6C4D201}"/>
    <cellStyle name="Check Cell 14 3 2 3" xfId="26105" xr:uid="{15012D1F-0DE5-4778-A59A-1A8E72764CBE}"/>
    <cellStyle name="Check Cell 14 3 3" xfId="14306" xr:uid="{82120CDF-104B-4B04-AFEC-7D254CF14B2F}"/>
    <cellStyle name="Check Cell 14 3 3 2" xfId="23753" xr:uid="{B72062D0-CEE4-4BC4-A0A3-FA09144F1B18}"/>
    <cellStyle name="Check Cell 14 3 3 3" xfId="27428" xr:uid="{BC9C1FD3-F059-4FC8-A58B-BE3C95C55F15}"/>
    <cellStyle name="Check Cell 14 3 4" xfId="15942" xr:uid="{48E778BB-7AFA-4A72-8F11-C9B2AA6DFAD3}"/>
    <cellStyle name="Check Cell 14 3 4 2" xfId="25389" xr:uid="{90FACDB1-D90A-4268-8099-CFB78E766F18}"/>
    <cellStyle name="Check Cell 14 3 4 3" xfId="27476" xr:uid="{66E61F2B-337E-4FB3-8C49-F95DA83700B6}"/>
    <cellStyle name="Check Cell 14 3 5" xfId="18023" xr:uid="{0DC8866A-D8A7-4B7C-8AB7-507615684A55}"/>
    <cellStyle name="Check Cell 14 3 6" xfId="25437" xr:uid="{55B961FA-F9A1-4E59-AD7D-07777ED15DED}"/>
    <cellStyle name="Check Cell 15" xfId="2093" xr:uid="{2C79759E-54D3-49DA-8409-5F92420BA245}"/>
    <cellStyle name="Check Cell 15 2" xfId="3802" xr:uid="{CF1F5371-35A1-4A50-A597-5BC27035DFE3}"/>
    <cellStyle name="Check Cell 15 3" xfId="8579" xr:uid="{FD1D30A9-C929-4AE6-B76F-B0CA9F49C87B}"/>
    <cellStyle name="Check Cell 15 3 2" xfId="12240" xr:uid="{D7F841F4-57AE-47C8-AB9E-F0E661BA96B1}"/>
    <cellStyle name="Check Cell 15 3 2 2" xfId="21687" xr:uid="{ADA8EAB9-4B9A-4664-9D87-260A10930988}"/>
    <cellStyle name="Check Cell 15 3 2 3" xfId="26106" xr:uid="{EE74140C-942E-480E-9945-3299CD5B62BD}"/>
    <cellStyle name="Check Cell 15 3 3" xfId="14307" xr:uid="{E34600DD-07C0-4F13-B1F4-3D0690AA68F0}"/>
    <cellStyle name="Check Cell 15 3 3 2" xfId="23754" xr:uid="{67BC4523-482F-4988-A86E-94527035A61B}"/>
    <cellStyle name="Check Cell 15 3 3 3" xfId="27429" xr:uid="{708FA7EB-1A53-4BDB-AAB9-D3B8878BED91}"/>
    <cellStyle name="Check Cell 15 3 4" xfId="15943" xr:uid="{9B21CB3E-6429-4EF0-9427-D6E4C806514F}"/>
    <cellStyle name="Check Cell 15 3 4 2" xfId="25390" xr:uid="{AEA9E805-C62D-451F-91D6-E9C40B5C611E}"/>
    <cellStyle name="Check Cell 15 3 4 3" xfId="27477" xr:uid="{27026770-7DCA-411B-8EE5-6B2CD5CE07C2}"/>
    <cellStyle name="Check Cell 15 3 5" xfId="18024" xr:uid="{95A354F9-94BE-454B-AE21-9090C0E889F6}"/>
    <cellStyle name="Check Cell 15 3 6" xfId="25438" xr:uid="{47C6B802-3248-4BDC-BE7D-A968D8C25363}"/>
    <cellStyle name="Check Cell 16" xfId="2094" xr:uid="{A3FC61A9-FE68-4F43-AFA2-440BE9133794}"/>
    <cellStyle name="Check Cell 16 2" xfId="3803" xr:uid="{D2D97445-14AF-46B8-835B-5D19B5AD5897}"/>
    <cellStyle name="Check Cell 16 3" xfId="8580" xr:uid="{E038EEF4-D07D-4B6C-8D07-9CCA74467F4E}"/>
    <cellStyle name="Check Cell 16 3 2" xfId="12241" xr:uid="{48F26D38-22B0-482D-B26B-F53119AC1629}"/>
    <cellStyle name="Check Cell 16 3 2 2" xfId="21688" xr:uid="{1A11CA43-C8A1-427C-BBFC-89E51C78C26A}"/>
    <cellStyle name="Check Cell 16 3 2 3" xfId="26107" xr:uid="{3097692A-A6AF-4B1C-9494-E2A5AE41A20A}"/>
    <cellStyle name="Check Cell 16 3 3" xfId="14308" xr:uid="{BB824118-A3F9-41BF-9FE1-E993953CD289}"/>
    <cellStyle name="Check Cell 16 3 3 2" xfId="23755" xr:uid="{49219AAB-9348-4BBA-ABC7-3906540EBDC8}"/>
    <cellStyle name="Check Cell 16 3 3 3" xfId="27430" xr:uid="{CAD68A36-984E-4539-B262-D0735D17C3C4}"/>
    <cellStyle name="Check Cell 16 3 4" xfId="15944" xr:uid="{44336A25-55BC-4B64-AC8E-FED3A7420B95}"/>
    <cellStyle name="Check Cell 16 3 4 2" xfId="25391" xr:uid="{175DBF0B-0071-4943-A986-73CCAC2CE268}"/>
    <cellStyle name="Check Cell 16 3 4 3" xfId="27478" xr:uid="{2F51A721-80CB-45D6-B0D6-2A936CEE514B}"/>
    <cellStyle name="Check Cell 16 3 5" xfId="18025" xr:uid="{461EFE94-9B1D-4B71-A0A5-775743FDF795}"/>
    <cellStyle name="Check Cell 16 3 6" xfId="25439" xr:uid="{65CD5A8D-A063-4365-ACE9-BF3284EFB887}"/>
    <cellStyle name="Check Cell 17" xfId="2095" xr:uid="{4E32F8B9-D58A-4BF9-83E9-992C38C88A99}"/>
    <cellStyle name="Check Cell 17 2" xfId="3804" xr:uid="{15F43D3B-63AF-4DE4-9EEC-0CF565EE5FFE}"/>
    <cellStyle name="Check Cell 17 3" xfId="8581" xr:uid="{49C7AF09-79E9-43FB-9777-5AB08E0F33AB}"/>
    <cellStyle name="Check Cell 17 3 2" xfId="12242" xr:uid="{4B5D7CC4-CB20-46D5-B6A6-E0499CC5B545}"/>
    <cellStyle name="Check Cell 17 3 2 2" xfId="21689" xr:uid="{23499F3D-584E-49EE-8EF5-02A34D81CE79}"/>
    <cellStyle name="Check Cell 17 3 2 3" xfId="26108" xr:uid="{865B1D63-783A-4D01-83FC-70BDD00CA334}"/>
    <cellStyle name="Check Cell 17 3 3" xfId="14309" xr:uid="{9CA95F87-2D1B-4F78-B647-AE8A4A7BEDBB}"/>
    <cellStyle name="Check Cell 17 3 3 2" xfId="23756" xr:uid="{71878F0C-7A17-4630-8740-973048718CC2}"/>
    <cellStyle name="Check Cell 17 3 3 3" xfId="27431" xr:uid="{4D6C7C9F-70B7-4C42-AFE6-28FB32EDBF24}"/>
    <cellStyle name="Check Cell 17 3 4" xfId="15945" xr:uid="{9C1DA64D-87E8-492B-8D7F-41817A8497F2}"/>
    <cellStyle name="Check Cell 17 3 4 2" xfId="25392" xr:uid="{B296EA73-324A-4293-8C60-A83193A0A72C}"/>
    <cellStyle name="Check Cell 17 3 4 3" xfId="27479" xr:uid="{2CB54B36-7E4E-4379-BE7C-426521C4091C}"/>
    <cellStyle name="Check Cell 17 3 5" xfId="18026" xr:uid="{0A8FF584-204F-4C9A-9154-F447DC0C536A}"/>
    <cellStyle name="Check Cell 17 3 6" xfId="25440" xr:uid="{6490F24F-B96D-4BAE-BF13-A16E6807F346}"/>
    <cellStyle name="Check Cell 18" xfId="2096" xr:uid="{E6A4C31D-CA6D-4C5E-8258-A3DAAAE26BF7}"/>
    <cellStyle name="Check Cell 18 2" xfId="3805" xr:uid="{0FA2D10E-DF0A-44F6-AC77-504A9BA8C2D0}"/>
    <cellStyle name="Check Cell 18 3" xfId="8582" xr:uid="{55E9EF37-8053-463F-B87A-1329B20C5E3C}"/>
    <cellStyle name="Check Cell 18 3 2" xfId="12243" xr:uid="{D51559E8-FFE5-4008-B9E9-EDEBB9D3B18C}"/>
    <cellStyle name="Check Cell 18 3 2 2" xfId="21690" xr:uid="{E7FB31E9-9758-4553-A561-6DC1D1504E5E}"/>
    <cellStyle name="Check Cell 18 3 2 3" xfId="26109" xr:uid="{B1698875-C5D4-40A6-B740-4C2031DD9755}"/>
    <cellStyle name="Check Cell 18 3 3" xfId="14310" xr:uid="{10864006-017C-4A06-B8CD-2AADA218564B}"/>
    <cellStyle name="Check Cell 18 3 3 2" xfId="23757" xr:uid="{C73BC41B-9F03-4F63-A72E-DE8BFC0F8013}"/>
    <cellStyle name="Check Cell 18 3 3 3" xfId="27432" xr:uid="{5D8C1A6A-D78E-4F04-B9E6-B1A8266A4D7B}"/>
    <cellStyle name="Check Cell 18 3 4" xfId="15946" xr:uid="{A2235361-C83A-447C-8AFB-CDC22FBA2487}"/>
    <cellStyle name="Check Cell 18 3 4 2" xfId="25393" xr:uid="{BD1DF613-FA6E-4C16-A56D-173E6336F8CA}"/>
    <cellStyle name="Check Cell 18 3 4 3" xfId="27480" xr:uid="{54C26452-0E82-4877-AB8D-47D91ABAB3DA}"/>
    <cellStyle name="Check Cell 18 3 5" xfId="18027" xr:uid="{3C102272-675B-436F-8341-EF27668376D8}"/>
    <cellStyle name="Check Cell 18 3 6" xfId="25441" xr:uid="{513F9C47-9E44-4DC8-9E72-8669C26DFF93}"/>
    <cellStyle name="Check Cell 19" xfId="3806" xr:uid="{F86CD57E-AB8F-4B34-BD36-4B8F5756E3CD}"/>
    <cellStyle name="Check Cell 2" xfId="813" xr:uid="{7BC41469-F64D-4B1D-8EEF-DE9FEEE2220D}"/>
    <cellStyle name="Check Cell 2 10" xfId="2098" xr:uid="{FD46EAD2-17D7-4732-BB69-526A4CE8374F}"/>
    <cellStyle name="Check Cell 2 10 2" xfId="8584" xr:uid="{25A10ABF-9C8F-4F23-AB1A-11D5B1EA60ED}"/>
    <cellStyle name="Check Cell 2 10 2 2" xfId="12245" xr:uid="{F2269C4C-4EF2-488D-9CC2-59F405723CE7}"/>
    <cellStyle name="Check Cell 2 10 2 2 2" xfId="21692" xr:uid="{0F3DA346-28B5-44CB-B576-FB47D74A77EB}"/>
    <cellStyle name="Check Cell 2 10 2 2 3" xfId="26111" xr:uid="{EAD54791-B887-46E9-9A9F-9CAD781186A7}"/>
    <cellStyle name="Check Cell 2 10 2 3" xfId="14312" xr:uid="{E8F75193-535D-4923-9A97-21047A47EFE7}"/>
    <cellStyle name="Check Cell 2 10 2 3 2" xfId="23759" xr:uid="{03E116B7-BF06-4DC5-BA3B-53410DCF414E}"/>
    <cellStyle name="Check Cell 2 10 2 3 3" xfId="27434" xr:uid="{E01F256C-2415-4E43-9284-B42E4218B707}"/>
    <cellStyle name="Check Cell 2 10 2 4" xfId="15948" xr:uid="{979423DB-7B81-451E-8003-C52EBE99297D}"/>
    <cellStyle name="Check Cell 2 10 2 4 2" xfId="25395" xr:uid="{78063B1E-6348-4E1D-96C8-96E5D6EF567F}"/>
    <cellStyle name="Check Cell 2 10 2 4 3" xfId="27482" xr:uid="{AB47D2BD-C5C9-4420-92F9-9FB7068ECB98}"/>
    <cellStyle name="Check Cell 2 10 2 5" xfId="18029" xr:uid="{5426DCF7-58EC-4654-8C68-B6D06B8BC8A7}"/>
    <cellStyle name="Check Cell 2 10 2 6" xfId="25443" xr:uid="{93F52FAD-883F-47E8-9823-B83E1A6A9A11}"/>
    <cellStyle name="Check Cell 2 11" xfId="2099" xr:uid="{131318C5-E699-42BB-B508-2929DCA6F199}"/>
    <cellStyle name="Check Cell 2 11 2" xfId="8585" xr:uid="{63AB4A68-BE5A-4732-806A-12C4CF7FFE80}"/>
    <cellStyle name="Check Cell 2 11 2 2" xfId="12246" xr:uid="{463F491D-2270-4B49-8820-A8838A8FCEE3}"/>
    <cellStyle name="Check Cell 2 11 2 2 2" xfId="21693" xr:uid="{7191BEF9-8799-40CB-B5B4-AA668ACB003E}"/>
    <cellStyle name="Check Cell 2 11 2 2 3" xfId="26112" xr:uid="{7B7F2236-94BF-42E9-AC0A-95399387F1F6}"/>
    <cellStyle name="Check Cell 2 11 2 3" xfId="14313" xr:uid="{F5FCD015-78ED-42BC-976A-5EC18F322BDE}"/>
    <cellStyle name="Check Cell 2 11 2 3 2" xfId="23760" xr:uid="{FEA56980-6C6A-4F44-A948-EB0D19C154A8}"/>
    <cellStyle name="Check Cell 2 11 2 3 3" xfId="27435" xr:uid="{B5D3EC11-5239-43ED-9086-84EE5DD1ABDA}"/>
    <cellStyle name="Check Cell 2 11 2 4" xfId="15949" xr:uid="{464F7D3C-A558-4090-A699-811FAF0354B6}"/>
    <cellStyle name="Check Cell 2 11 2 4 2" xfId="25396" xr:uid="{E6DF1332-77D7-4C6B-86C1-BFE53CA0BC61}"/>
    <cellStyle name="Check Cell 2 11 2 4 3" xfId="27483" xr:uid="{A3D9DBEF-D62C-4FED-BE04-501139CA7177}"/>
    <cellStyle name="Check Cell 2 11 2 5" xfId="18030" xr:uid="{70C39E8D-28D9-425E-B7EE-83644C3FDCCF}"/>
    <cellStyle name="Check Cell 2 11 2 6" xfId="25444" xr:uid="{0DED2A9A-20A5-46A9-AEAE-4EF0390394FE}"/>
    <cellStyle name="Check Cell 2 12" xfId="5168" xr:uid="{DD56FED5-C8E8-4E8D-980A-5C8CA23B0484}"/>
    <cellStyle name="Check Cell 2 13" xfId="5721" xr:uid="{74527A1E-01DE-4694-94E4-A0E59B7338B9}"/>
    <cellStyle name="Check Cell 2 13 2" xfId="9665" xr:uid="{8AC93703-6352-4A70-859D-D22C97186842}"/>
    <cellStyle name="Check Cell 2 13 2 2" xfId="13157" xr:uid="{00D4BB34-DB48-48DC-AE76-86B5CEADE597}"/>
    <cellStyle name="Check Cell 2 13 2 2 2" xfId="22604" xr:uid="{5E2A9313-3EEF-4F4A-8E49-B291CF560A05}"/>
    <cellStyle name="Check Cell 2 13 2 2 3" xfId="26996" xr:uid="{41F5CD46-D31B-4DED-BCF5-D498AB93A306}"/>
    <cellStyle name="Check Cell 2 13 2 3" xfId="15366" xr:uid="{ED6B2652-F827-43C5-BE3C-620AC577252E}"/>
    <cellStyle name="Check Cell 2 13 2 3 2" xfId="24813" xr:uid="{E255E219-8903-4439-BC72-7D80BE0A8779}"/>
    <cellStyle name="Check Cell 2 13 2 3 3" xfId="27464" xr:uid="{DF5D6EAA-545E-4B91-904B-1F7C4ED43E5B}"/>
    <cellStyle name="Check Cell 2 13 2 4" xfId="15978" xr:uid="{EBE8D42E-D66B-4199-99B6-0C76A0982E2D}"/>
    <cellStyle name="Check Cell 2 13 2 4 2" xfId="25425" xr:uid="{2D7E09C8-013A-44F9-95D2-6CA7173F04E4}"/>
    <cellStyle name="Check Cell 2 13 2 4 3" xfId="27512" xr:uid="{19FBEDB9-128D-4E0F-AD19-99EEF424644A}"/>
    <cellStyle name="Check Cell 2 13 2 5" xfId="19110" xr:uid="{9F8A85C7-5F40-4A2A-A8BE-63B39B931DF2}"/>
    <cellStyle name="Check Cell 2 13 2 6" xfId="25473" xr:uid="{3536F8A8-04FB-40A1-BA78-81EFBADA3D13}"/>
    <cellStyle name="Check Cell 2 14" xfId="8583" xr:uid="{89F8D744-3F41-4999-B6FD-0411E5988BEA}"/>
    <cellStyle name="Check Cell 2 14 2" xfId="12244" xr:uid="{666F2FED-4417-4BAA-87EF-16C7C0C1DA2D}"/>
    <cellStyle name="Check Cell 2 14 2 2" xfId="21691" xr:uid="{3DBB0569-28E2-4B59-AE38-04C40F39CCB6}"/>
    <cellStyle name="Check Cell 2 14 2 3" xfId="26110" xr:uid="{F4872582-A432-4F74-B206-D576BEE4AD7C}"/>
    <cellStyle name="Check Cell 2 14 3" xfId="14311" xr:uid="{0A69B412-70E2-4091-82A2-82F800A9014C}"/>
    <cellStyle name="Check Cell 2 14 3 2" xfId="23758" xr:uid="{B6AA39CA-8431-4134-9C1E-A88029668978}"/>
    <cellStyle name="Check Cell 2 14 3 3" xfId="27433" xr:uid="{B19F19A3-6C1A-4C01-A20C-93B0A67A3678}"/>
    <cellStyle name="Check Cell 2 14 4" xfId="15947" xr:uid="{9076D5E5-7094-4739-9C56-1102DB8BD9EB}"/>
    <cellStyle name="Check Cell 2 14 4 2" xfId="25394" xr:uid="{A6CD9E4F-951C-426C-BDEC-351BAC31A3FC}"/>
    <cellStyle name="Check Cell 2 14 4 3" xfId="27481" xr:uid="{6813A8D9-BDB4-4F28-8F46-F4EDD0B1FCC8}"/>
    <cellStyle name="Check Cell 2 14 5" xfId="18028" xr:uid="{D01FF8B1-54F9-4AA6-B4B7-60A33145FA53}"/>
    <cellStyle name="Check Cell 2 14 6" xfId="25442" xr:uid="{0ED6E0C9-11DB-415D-AFB3-7880048FC097}"/>
    <cellStyle name="Check Cell 2 15" xfId="29790" xr:uid="{E4F55469-F054-4D95-8491-968F8B706543}"/>
    <cellStyle name="Check Cell 2 16" xfId="2097" xr:uid="{3EC67770-AF89-4F89-B8CC-616C8AC57670}"/>
    <cellStyle name="Check Cell 2 17" xfId="30594" xr:uid="{4F37CBBD-DDF1-4C05-BEA4-0E0E6AD46470}"/>
    <cellStyle name="Check Cell 2 2" xfId="2100" xr:uid="{92096866-67AA-4BD9-AF06-8DED6F40F9F4}"/>
    <cellStyle name="Check Cell 2 2 2" xfId="5722" xr:uid="{8D09FEEA-956F-45DE-A6CE-BAB651B5B657}"/>
    <cellStyle name="Check Cell 2 2 2 2" xfId="9666" xr:uid="{C678A18A-CC9F-4A09-80A3-B62B5CF6C960}"/>
    <cellStyle name="Check Cell 2 2 2 2 2" xfId="13158" xr:uid="{6561486C-76D9-42D3-9B94-BE0FD03560D5}"/>
    <cellStyle name="Check Cell 2 2 2 2 2 2" xfId="22605" xr:uid="{825F9069-C526-41E8-A0EC-602CFD435375}"/>
    <cellStyle name="Check Cell 2 2 2 2 2 3" xfId="26997" xr:uid="{D1DBDA45-B1EC-441A-BFF7-D8FBD7A414C2}"/>
    <cellStyle name="Check Cell 2 2 2 2 3" xfId="15367" xr:uid="{1763CAEB-F9D0-40DA-9BE4-B26B14A974AC}"/>
    <cellStyle name="Check Cell 2 2 2 2 3 2" xfId="24814" xr:uid="{1825519C-FE7B-4EF1-8F61-D0FD25F31C00}"/>
    <cellStyle name="Check Cell 2 2 2 2 3 3" xfId="27465" xr:uid="{733031E9-D126-451C-953D-37E2890EA943}"/>
    <cellStyle name="Check Cell 2 2 2 2 4" xfId="15979" xr:uid="{8C549826-1D9F-4EE2-9C4B-D80FAB36CB03}"/>
    <cellStyle name="Check Cell 2 2 2 2 4 2" xfId="25426" xr:uid="{E75FDC0C-68C1-49CF-AFB0-F5E9AA33F621}"/>
    <cellStyle name="Check Cell 2 2 2 2 4 3" xfId="27513" xr:uid="{032D80C3-2E1C-4DC9-8A2F-E088B083709F}"/>
    <cellStyle name="Check Cell 2 2 2 2 5" xfId="19111" xr:uid="{77AE644F-DDA9-4D1F-8776-708C7458EBF4}"/>
    <cellStyle name="Check Cell 2 2 2 2 6" xfId="25474" xr:uid="{638921B4-AE6A-481B-A5FD-F19D69757619}"/>
    <cellStyle name="Check Cell 2 2 3" xfId="8586" xr:uid="{4B35F92C-6F47-48DB-87E3-D1D936243E41}"/>
    <cellStyle name="Check Cell 2 2 3 2" xfId="12247" xr:uid="{644AFE06-BAA1-46A6-A49E-77EF1FE69E3D}"/>
    <cellStyle name="Check Cell 2 2 3 2 2" xfId="21694" xr:uid="{83CB37F6-5751-4EFB-A341-C25291C779B8}"/>
    <cellStyle name="Check Cell 2 2 3 2 3" xfId="26113" xr:uid="{AEBC3708-4B89-4AE0-A230-F96F7D354AB9}"/>
    <cellStyle name="Check Cell 2 2 3 3" xfId="14314" xr:uid="{B0D27E5E-3A74-4EDC-9D80-6E8DCE0C637C}"/>
    <cellStyle name="Check Cell 2 2 3 3 2" xfId="23761" xr:uid="{1ECE9DD9-37C8-423A-894C-3A94200D77A3}"/>
    <cellStyle name="Check Cell 2 2 3 3 3" xfId="27436" xr:uid="{2A946803-C326-4124-8D6D-027F18C617EB}"/>
    <cellStyle name="Check Cell 2 2 3 4" xfId="15950" xr:uid="{789C1EE9-7254-47AE-ABDC-4B8B7CFD70EA}"/>
    <cellStyle name="Check Cell 2 2 3 4 2" xfId="25397" xr:uid="{EEFD86EA-59FC-4260-A968-2648AE76CD71}"/>
    <cellStyle name="Check Cell 2 2 3 4 3" xfId="27484" xr:uid="{0009530D-FF95-40E9-ADF7-95F259F9C405}"/>
    <cellStyle name="Check Cell 2 2 3 5" xfId="18031" xr:uid="{E921C4E8-F6DE-47BF-A80D-2528E7BD3E9F}"/>
    <cellStyle name="Check Cell 2 2 3 6" xfId="25445" xr:uid="{8A828EF0-96AA-4C49-8601-C9F3DE92533D}"/>
    <cellStyle name="Check Cell 2 3" xfId="2101" xr:uid="{872A0ECE-CACC-4740-A9CB-AA0AEAA27211}"/>
    <cellStyle name="Check Cell 2 3 2" xfId="5723" xr:uid="{21F17038-8F87-4C55-A430-49C17BF80D91}"/>
    <cellStyle name="Check Cell 2 3 2 2" xfId="9667" xr:uid="{CD493A1C-F73C-4EB1-9543-3F4FB35EE2BC}"/>
    <cellStyle name="Check Cell 2 3 2 2 2" xfId="13159" xr:uid="{E6AB68F3-A55D-47D8-926E-F6574E2CE9F2}"/>
    <cellStyle name="Check Cell 2 3 2 2 2 2" xfId="22606" xr:uid="{F20570B0-F825-4BC4-865E-C607B2465C42}"/>
    <cellStyle name="Check Cell 2 3 2 2 2 3" xfId="26998" xr:uid="{5BAA942D-61CE-4FDC-A25C-5566C59E8D3C}"/>
    <cellStyle name="Check Cell 2 3 2 2 3" xfId="15368" xr:uid="{F035B2DD-BD84-4CB5-935C-A9EC62295D31}"/>
    <cellStyle name="Check Cell 2 3 2 2 3 2" xfId="24815" xr:uid="{F9BD7EA5-5159-464B-BDE0-A60493CF38DA}"/>
    <cellStyle name="Check Cell 2 3 2 2 3 3" xfId="27466" xr:uid="{09B560DD-F4E1-4922-9377-F492BC970780}"/>
    <cellStyle name="Check Cell 2 3 2 2 4" xfId="15980" xr:uid="{6E3E512C-FBEE-42EC-9C69-81779F51E4A1}"/>
    <cellStyle name="Check Cell 2 3 2 2 4 2" xfId="25427" xr:uid="{F7DA6535-1105-4D6B-99CA-C63BF5E9D2FA}"/>
    <cellStyle name="Check Cell 2 3 2 2 4 3" xfId="27514" xr:uid="{868FF10F-4B37-43AB-B8F5-B974B2C10229}"/>
    <cellStyle name="Check Cell 2 3 2 2 5" xfId="19112" xr:uid="{C2AE6F54-7D01-4608-99A0-62BE19364BE6}"/>
    <cellStyle name="Check Cell 2 3 2 2 6" xfId="25475" xr:uid="{C8F7ACE6-5463-4072-AD3E-31B13F5DFCF3}"/>
    <cellStyle name="Check Cell 2 3 3" xfId="8587" xr:uid="{B1DFF2C5-7ACB-4F7D-8C74-98D4B915181D}"/>
    <cellStyle name="Check Cell 2 3 3 2" xfId="12248" xr:uid="{D5542EBA-0727-4841-BE15-CE68EB6E6CFA}"/>
    <cellStyle name="Check Cell 2 3 3 2 2" xfId="21695" xr:uid="{6879AEB6-6C6A-45D5-803D-A9EFB4F702E2}"/>
    <cellStyle name="Check Cell 2 3 3 2 3" xfId="26114" xr:uid="{9074B32A-9B05-4916-8D11-EDFDF0F7DA24}"/>
    <cellStyle name="Check Cell 2 3 3 3" xfId="14315" xr:uid="{1A1C4DDC-07D4-42B7-A9A7-DB534452EFD8}"/>
    <cellStyle name="Check Cell 2 3 3 3 2" xfId="23762" xr:uid="{7BF2E6E2-2292-4FCC-8E02-E1BA7FCB895F}"/>
    <cellStyle name="Check Cell 2 3 3 3 3" xfId="27437" xr:uid="{4A5BA93D-C153-453A-BC99-AE5EBD91BB7B}"/>
    <cellStyle name="Check Cell 2 3 3 4" xfId="15951" xr:uid="{A415BB19-33A5-49D3-BCEB-E4CBC8B4AB8B}"/>
    <cellStyle name="Check Cell 2 3 3 4 2" xfId="25398" xr:uid="{D96A83B9-7526-4CFA-823D-D2783FBB830E}"/>
    <cellStyle name="Check Cell 2 3 3 4 3" xfId="27485" xr:uid="{0B634975-897D-4B79-A308-BFAF83C70438}"/>
    <cellStyle name="Check Cell 2 3 3 5" xfId="18032" xr:uid="{6C0C95D1-D041-4F22-9A3B-2CE73CF72C1F}"/>
    <cellStyle name="Check Cell 2 3 3 6" xfId="25446" xr:uid="{4D921F4C-9BFE-47E6-A749-8CC52892A18F}"/>
    <cellStyle name="Check Cell 2 4" xfId="2102" xr:uid="{B913961D-8C1A-472B-BD56-656449429AC4}"/>
    <cellStyle name="Check Cell 2 4 2" xfId="5724" xr:uid="{0A194CF2-114E-428B-AAC7-61FA25752762}"/>
    <cellStyle name="Check Cell 2 4 2 2" xfId="9668" xr:uid="{39E2613E-C548-4DDA-BFB6-11892E603346}"/>
    <cellStyle name="Check Cell 2 4 2 2 2" xfId="13160" xr:uid="{F8F9D24C-4CE2-4991-861E-B324DACE12C9}"/>
    <cellStyle name="Check Cell 2 4 2 2 2 2" xfId="22607" xr:uid="{E4EC8B88-C56E-47E3-8522-CDECA7731487}"/>
    <cellStyle name="Check Cell 2 4 2 2 2 3" xfId="26999" xr:uid="{D66B1079-42C8-49B7-80DE-42FC009D44E7}"/>
    <cellStyle name="Check Cell 2 4 2 2 3" xfId="15369" xr:uid="{172EFC2E-EDFB-4B13-9C3A-F16D99AB6167}"/>
    <cellStyle name="Check Cell 2 4 2 2 3 2" xfId="24816" xr:uid="{9D8B8BE6-EAFA-4CA1-9171-312C9FE6B295}"/>
    <cellStyle name="Check Cell 2 4 2 2 3 3" xfId="27467" xr:uid="{B0126852-3F41-4D70-A7EC-4C48CB50AF31}"/>
    <cellStyle name="Check Cell 2 4 2 2 4" xfId="15981" xr:uid="{1C9E4699-0ACB-4B18-A61E-7AA064524391}"/>
    <cellStyle name="Check Cell 2 4 2 2 4 2" xfId="25428" xr:uid="{5770D51C-CC3F-4832-8D25-2BE1D7749131}"/>
    <cellStyle name="Check Cell 2 4 2 2 4 3" xfId="27515" xr:uid="{2ED4CDE8-7CC8-4C80-873D-DFD908E2DC96}"/>
    <cellStyle name="Check Cell 2 4 2 2 5" xfId="19113" xr:uid="{52A5A022-AAE9-451A-813F-A70449A8037F}"/>
    <cellStyle name="Check Cell 2 4 2 2 6" xfId="25476" xr:uid="{9FD48C0C-D6D4-41D5-A260-FCCA963C17EB}"/>
    <cellStyle name="Check Cell 2 4 3" xfId="8588" xr:uid="{524FEB2E-0BD5-4991-BDC4-33DE900B94E1}"/>
    <cellStyle name="Check Cell 2 4 3 2" xfId="12249" xr:uid="{3E714640-FDCC-4478-AD06-943E80D27AB3}"/>
    <cellStyle name="Check Cell 2 4 3 2 2" xfId="21696" xr:uid="{FEB8EB16-76DD-442D-B8D3-7B56BED6DFCB}"/>
    <cellStyle name="Check Cell 2 4 3 2 3" xfId="26115" xr:uid="{6AEE21CC-752E-401F-B31C-D6C04B22468F}"/>
    <cellStyle name="Check Cell 2 4 3 3" xfId="14316" xr:uid="{B247538F-0BBF-4825-B477-CD9A6C2952CE}"/>
    <cellStyle name="Check Cell 2 4 3 3 2" xfId="23763" xr:uid="{0E8F58D7-0B21-4247-B891-F10219CFE90B}"/>
    <cellStyle name="Check Cell 2 4 3 3 3" xfId="27438" xr:uid="{984905FA-9AD6-4268-A49A-DEA0882D6C9D}"/>
    <cellStyle name="Check Cell 2 4 3 4" xfId="15952" xr:uid="{D65E13C8-737C-47F0-9D29-C94FD703463B}"/>
    <cellStyle name="Check Cell 2 4 3 4 2" xfId="25399" xr:uid="{7D3DB60E-9979-402D-A1AF-AE4DC09EDEEC}"/>
    <cellStyle name="Check Cell 2 4 3 4 3" xfId="27486" xr:uid="{BCC7E4D4-671F-430F-83EB-65982D07A93C}"/>
    <cellStyle name="Check Cell 2 4 3 5" xfId="18033" xr:uid="{633346F7-DA8D-4ABB-8B30-AA56951A7DAC}"/>
    <cellStyle name="Check Cell 2 4 3 6" xfId="25447" xr:uid="{69817278-9516-4D33-AD8B-0B6615CC51BC}"/>
    <cellStyle name="Check Cell 2 5" xfId="2103" xr:uid="{6FC59810-E084-4ABD-AE88-276EE4A98DDD}"/>
    <cellStyle name="Check Cell 2 5 2" xfId="5725" xr:uid="{CAD5130A-F389-4F73-BBD1-E3106B37DBD3}"/>
    <cellStyle name="Check Cell 2 5 2 2" xfId="9669" xr:uid="{6E3FB8EB-155B-455C-A279-8872C73B3BB5}"/>
    <cellStyle name="Check Cell 2 5 2 2 2" xfId="13161" xr:uid="{8D70040F-422B-4A89-9DB5-A9CAF3A31664}"/>
    <cellStyle name="Check Cell 2 5 2 2 2 2" xfId="22608" xr:uid="{6BB6281F-E630-40AD-BCA7-18E6DEB58870}"/>
    <cellStyle name="Check Cell 2 5 2 2 2 3" xfId="27000" xr:uid="{91AAECD3-BE20-4233-9FE3-2EA32C4B643B}"/>
    <cellStyle name="Check Cell 2 5 2 2 3" xfId="15370" xr:uid="{A3E20751-27CD-40E4-A21F-F824191B322E}"/>
    <cellStyle name="Check Cell 2 5 2 2 3 2" xfId="24817" xr:uid="{5A17A2E1-2519-4FA1-B6A6-E70DE3158F14}"/>
    <cellStyle name="Check Cell 2 5 2 2 3 3" xfId="27468" xr:uid="{3E95992A-74A7-44E0-8779-EA9F8BB3F3F7}"/>
    <cellStyle name="Check Cell 2 5 2 2 4" xfId="15982" xr:uid="{EDDD7549-55BD-4996-B0BB-88B0022F1989}"/>
    <cellStyle name="Check Cell 2 5 2 2 4 2" xfId="25429" xr:uid="{58B7E1E6-CCB0-4243-9527-6BF3FA4297F6}"/>
    <cellStyle name="Check Cell 2 5 2 2 4 3" xfId="27516" xr:uid="{0B0BCB5C-B9A6-4DC4-AC00-6C57734B3F8E}"/>
    <cellStyle name="Check Cell 2 5 2 2 5" xfId="19114" xr:uid="{6A5E4C90-00E1-4CA9-813F-19B4F747583F}"/>
    <cellStyle name="Check Cell 2 5 2 2 6" xfId="25477" xr:uid="{C4B6AA67-0D92-40F5-BD3D-F29C3940FA54}"/>
    <cellStyle name="Check Cell 2 5 3" xfId="8589" xr:uid="{B6C27D8D-F658-4454-A2B7-62C6D973656B}"/>
    <cellStyle name="Check Cell 2 5 3 2" xfId="12250" xr:uid="{03A98E51-326A-421D-822A-651BA44C766D}"/>
    <cellStyle name="Check Cell 2 5 3 2 2" xfId="21697" xr:uid="{2F0428D1-FF74-4341-9A30-73A82080C063}"/>
    <cellStyle name="Check Cell 2 5 3 2 3" xfId="26116" xr:uid="{9F9F9437-2E9F-49FE-B037-30811F3FA37C}"/>
    <cellStyle name="Check Cell 2 5 3 3" xfId="14317" xr:uid="{45442BA1-192F-4DE8-80D3-F8EFF978BA55}"/>
    <cellStyle name="Check Cell 2 5 3 3 2" xfId="23764" xr:uid="{8A126922-B34B-41B5-B44B-73903FAB4776}"/>
    <cellStyle name="Check Cell 2 5 3 3 3" xfId="27439" xr:uid="{7CACEC8C-1323-420F-B2BF-7CD7B5B68FDD}"/>
    <cellStyle name="Check Cell 2 5 3 4" xfId="15953" xr:uid="{63FFB260-B094-425F-8497-FF42DFF4EE0A}"/>
    <cellStyle name="Check Cell 2 5 3 4 2" xfId="25400" xr:uid="{AADA5059-47F0-44A7-ABA0-FC1657952D0C}"/>
    <cellStyle name="Check Cell 2 5 3 4 3" xfId="27487" xr:uid="{C6C477A0-BC7B-4357-9DA4-DEED263ED42F}"/>
    <cellStyle name="Check Cell 2 5 3 5" xfId="18034" xr:uid="{B763ABB2-22CC-4821-AF98-A821198D47D9}"/>
    <cellStyle name="Check Cell 2 5 3 6" xfId="25448" xr:uid="{67A4C43E-DE98-42E3-ACA5-3D567EB66D3F}"/>
    <cellStyle name="Check Cell 2 6" xfId="2104" xr:uid="{4DBA2931-FFD5-49A7-82C5-4DC73F338674}"/>
    <cellStyle name="Check Cell 2 6 2" xfId="5726" xr:uid="{6106B680-8C99-45E9-B86E-16E90E5ACF85}"/>
    <cellStyle name="Check Cell 2 6 2 2" xfId="9670" xr:uid="{B1745E54-8633-4E4F-8692-12DDC42C6AEE}"/>
    <cellStyle name="Check Cell 2 6 2 2 2" xfId="13162" xr:uid="{5476460E-FC8A-4E80-A4D5-E0A63603BEF5}"/>
    <cellStyle name="Check Cell 2 6 2 2 2 2" xfId="22609" xr:uid="{C8370541-5523-41A2-888B-BF103914C481}"/>
    <cellStyle name="Check Cell 2 6 2 2 2 3" xfId="27001" xr:uid="{F71C65EB-DE09-468B-9886-1784F89DC55C}"/>
    <cellStyle name="Check Cell 2 6 2 2 3" xfId="15371" xr:uid="{C35BCF04-250E-49F0-9111-40F26CE85665}"/>
    <cellStyle name="Check Cell 2 6 2 2 3 2" xfId="24818" xr:uid="{DD527661-905D-4EAA-AA12-E76CE9D9761D}"/>
    <cellStyle name="Check Cell 2 6 2 2 3 3" xfId="27469" xr:uid="{1D3C97EA-5B15-42AF-9ADB-775B80A1DFE0}"/>
    <cellStyle name="Check Cell 2 6 2 2 4" xfId="15983" xr:uid="{C868D3DC-158D-4EBB-A653-60E2C26B0EE1}"/>
    <cellStyle name="Check Cell 2 6 2 2 4 2" xfId="25430" xr:uid="{36431DDE-2985-4406-96CB-B230633D77CF}"/>
    <cellStyle name="Check Cell 2 6 2 2 4 3" xfId="27517" xr:uid="{B44815F6-BA27-4235-88A2-41565D993808}"/>
    <cellStyle name="Check Cell 2 6 2 2 5" xfId="19115" xr:uid="{DBCE2E03-91B5-4144-8ADC-DBB5B96741DA}"/>
    <cellStyle name="Check Cell 2 6 2 2 6" xfId="25478" xr:uid="{8A49929B-0BA4-4C03-AF08-393A57052816}"/>
    <cellStyle name="Check Cell 2 6 3" xfId="8590" xr:uid="{99B00937-6CCD-4D7C-ACBC-3E073CA434C6}"/>
    <cellStyle name="Check Cell 2 6 3 2" xfId="12251" xr:uid="{3F78FC9F-F15D-4583-AA3A-DEB096D8B4E4}"/>
    <cellStyle name="Check Cell 2 6 3 2 2" xfId="21698" xr:uid="{A7DF0917-C47D-4412-AC71-C118323A420A}"/>
    <cellStyle name="Check Cell 2 6 3 2 3" xfId="26117" xr:uid="{51FB4E8B-BCF4-4EB6-A868-42F041479641}"/>
    <cellStyle name="Check Cell 2 6 3 3" xfId="14318" xr:uid="{4F342166-47FB-4466-94F3-75F4F350D3D9}"/>
    <cellStyle name="Check Cell 2 6 3 3 2" xfId="23765" xr:uid="{12842A23-197A-4AFD-9D90-39B9B632BA62}"/>
    <cellStyle name="Check Cell 2 6 3 3 3" xfId="27440" xr:uid="{55E98B04-E406-4604-B5DA-9AB00AF13BC8}"/>
    <cellStyle name="Check Cell 2 6 3 4" xfId="15954" xr:uid="{FF170D9E-BB31-4969-B64D-C86FC20203EB}"/>
    <cellStyle name="Check Cell 2 6 3 4 2" xfId="25401" xr:uid="{842F7E44-3ADC-4B0F-912A-F59C6327D369}"/>
    <cellStyle name="Check Cell 2 6 3 4 3" xfId="27488" xr:uid="{9AA8B4B9-8A02-4E91-9BA9-1354121F625E}"/>
    <cellStyle name="Check Cell 2 6 3 5" xfId="18035" xr:uid="{907CFF04-BBFB-4898-A5E0-E9C8513C4E42}"/>
    <cellStyle name="Check Cell 2 6 3 6" xfId="25449" xr:uid="{A868679F-7AC2-4E5B-A1B6-46F7AC1DC50C}"/>
    <cellStyle name="Check Cell 2 7" xfId="2105" xr:uid="{6D1A4039-DA1B-4FFA-8BE5-AD097B1BED23}"/>
    <cellStyle name="Check Cell 2 7 2" xfId="5727" xr:uid="{8D1DA637-B3A9-4FE5-B629-304324203FF5}"/>
    <cellStyle name="Check Cell 2 7 2 2" xfId="9671" xr:uid="{FDACDF2D-86D9-4BBF-B417-B5D249F8274B}"/>
    <cellStyle name="Check Cell 2 7 2 2 2" xfId="13163" xr:uid="{6346C4DC-F705-4E99-8BD9-C3CA6E9E82ED}"/>
    <cellStyle name="Check Cell 2 7 2 2 2 2" xfId="22610" xr:uid="{8E6C945D-5FE8-47C7-8FDC-7E751765D500}"/>
    <cellStyle name="Check Cell 2 7 2 2 2 3" xfId="27002" xr:uid="{9D4832D8-4685-402E-8C3F-6098DA1B17D0}"/>
    <cellStyle name="Check Cell 2 7 2 2 3" xfId="15372" xr:uid="{F1499CD8-95FB-4554-86E1-EEC9EAB1B62B}"/>
    <cellStyle name="Check Cell 2 7 2 2 3 2" xfId="24819" xr:uid="{104FC559-A5B7-459B-B700-F170018B2B18}"/>
    <cellStyle name="Check Cell 2 7 2 2 3 3" xfId="27470" xr:uid="{FF03F67F-1400-495B-8EE3-1ED7DE3CC5F9}"/>
    <cellStyle name="Check Cell 2 7 2 2 4" xfId="15984" xr:uid="{F2141A86-EB37-423E-B768-B0F7140FB3C7}"/>
    <cellStyle name="Check Cell 2 7 2 2 4 2" xfId="25431" xr:uid="{71BDE5D3-9811-497D-A099-F444DB551274}"/>
    <cellStyle name="Check Cell 2 7 2 2 4 3" xfId="27518" xr:uid="{8F259A53-DF72-4E1C-95C8-F019FBF29CE9}"/>
    <cellStyle name="Check Cell 2 7 2 2 5" xfId="19116" xr:uid="{D2C2F975-F228-47F2-8582-6DEAF33DC65D}"/>
    <cellStyle name="Check Cell 2 7 2 2 6" xfId="25479" xr:uid="{570E47C7-F3F7-4104-BF0F-51AFABB78423}"/>
    <cellStyle name="Check Cell 2 7 3" xfId="8591" xr:uid="{9B8E41FE-686D-4E2F-ACA6-4EE7BACDC795}"/>
    <cellStyle name="Check Cell 2 7 3 2" xfId="12252" xr:uid="{914403B0-55F1-4DFA-8B51-FBCC8F89EC57}"/>
    <cellStyle name="Check Cell 2 7 3 2 2" xfId="21699" xr:uid="{DF4F6321-958E-42B6-ADE1-773A00C321B5}"/>
    <cellStyle name="Check Cell 2 7 3 2 3" xfId="26118" xr:uid="{50C6253B-B3E7-4EBE-954E-F961E498BA97}"/>
    <cellStyle name="Check Cell 2 7 3 3" xfId="14319" xr:uid="{AA12E0CA-E39E-45EA-B0F9-FAE95B80F266}"/>
    <cellStyle name="Check Cell 2 7 3 3 2" xfId="23766" xr:uid="{2DF76841-6A14-419C-BBC0-580DD610C529}"/>
    <cellStyle name="Check Cell 2 7 3 3 3" xfId="27441" xr:uid="{F2AC8A0A-294F-4415-8856-F165A68CD756}"/>
    <cellStyle name="Check Cell 2 7 3 4" xfId="15955" xr:uid="{3B1B4B0C-C373-4418-9413-C33BB243B282}"/>
    <cellStyle name="Check Cell 2 7 3 4 2" xfId="25402" xr:uid="{1B07318C-1C61-49E4-AF16-EB802AEA09A6}"/>
    <cellStyle name="Check Cell 2 7 3 4 3" xfId="27489" xr:uid="{70CC8BE3-AD94-452C-86EC-977526005D42}"/>
    <cellStyle name="Check Cell 2 7 3 5" xfId="18036" xr:uid="{EC34F7A7-E912-4598-899B-6624991FF64E}"/>
    <cellStyle name="Check Cell 2 7 3 6" xfId="25450" xr:uid="{8D598619-E12F-4F73-A5DF-005B9BA6BD45}"/>
    <cellStyle name="Check Cell 2 8" xfId="2106" xr:uid="{F9BF3AAD-F6C2-4407-B0FB-54D1CE852ACE}"/>
    <cellStyle name="Check Cell 2 8 2" xfId="8592" xr:uid="{0CFF92BE-2704-4A9C-B82B-56C4D7974E5A}"/>
    <cellStyle name="Check Cell 2 8 2 2" xfId="12253" xr:uid="{20CB85A0-C3F1-46D9-A497-40CEBADF1338}"/>
    <cellStyle name="Check Cell 2 8 2 2 2" xfId="21700" xr:uid="{9C559FAC-C03D-4EA7-8A93-D54890809322}"/>
    <cellStyle name="Check Cell 2 8 2 2 3" xfId="26119" xr:uid="{8D7D00F9-DF4C-493B-831E-926A863171B6}"/>
    <cellStyle name="Check Cell 2 8 2 3" xfId="14320" xr:uid="{BFF86CAA-E0CA-4AE1-BF61-F55EDAA8B8DF}"/>
    <cellStyle name="Check Cell 2 8 2 3 2" xfId="23767" xr:uid="{9EAFCBF9-7AC0-4F53-8E08-2FCCF9DBCA71}"/>
    <cellStyle name="Check Cell 2 8 2 3 3" xfId="27442" xr:uid="{CB1FBD0A-5218-42B6-9E87-6548DEA2BD46}"/>
    <cellStyle name="Check Cell 2 8 2 4" xfId="15956" xr:uid="{BC24E66C-9828-4A6E-9823-E24434C7C92E}"/>
    <cellStyle name="Check Cell 2 8 2 4 2" xfId="25403" xr:uid="{E9CD33B9-D197-4442-AC3F-72DEF91EB922}"/>
    <cellStyle name="Check Cell 2 8 2 4 3" xfId="27490" xr:uid="{0F8A5191-6956-4FC1-948A-167256429E5B}"/>
    <cellStyle name="Check Cell 2 8 2 5" xfId="18037" xr:uid="{98481FEF-8C2E-4B60-B236-3EE2D92F217E}"/>
    <cellStyle name="Check Cell 2 8 2 6" xfId="25451" xr:uid="{DBF3F461-F783-4FEC-B866-037DC4ACEF28}"/>
    <cellStyle name="Check Cell 2 9" xfId="2107" xr:uid="{F8CA6AB2-8596-4D35-9BA1-89728F38880E}"/>
    <cellStyle name="Check Cell 2 9 2" xfId="8593" xr:uid="{F12E8C17-1ADA-4334-9B26-ED0A2A3A7DC0}"/>
    <cellStyle name="Check Cell 2 9 2 2" xfId="12254" xr:uid="{81CD8962-B6A4-45A0-9CC1-38E9FC26716A}"/>
    <cellStyle name="Check Cell 2 9 2 2 2" xfId="21701" xr:uid="{8BBBB4CE-F351-48BC-AC7F-D956C9D647F9}"/>
    <cellStyle name="Check Cell 2 9 2 2 3" xfId="26120" xr:uid="{4D29A770-9891-46BA-BE9A-A1CA6AE82B57}"/>
    <cellStyle name="Check Cell 2 9 2 3" xfId="14321" xr:uid="{36061BB8-93CA-466A-A934-0DBFCE76EC48}"/>
    <cellStyle name="Check Cell 2 9 2 3 2" xfId="23768" xr:uid="{C6C14AF0-1B0E-480C-A600-7FE3AC1161F7}"/>
    <cellStyle name="Check Cell 2 9 2 3 3" xfId="27443" xr:uid="{2E1AB791-544A-48DB-9783-41103DBD20AD}"/>
    <cellStyle name="Check Cell 2 9 2 4" xfId="15957" xr:uid="{7E7989BC-88AD-448D-BB14-1268EDF75CC6}"/>
    <cellStyle name="Check Cell 2 9 2 4 2" xfId="25404" xr:uid="{A8B632C9-94E0-43FE-BB98-55B497078566}"/>
    <cellStyle name="Check Cell 2 9 2 4 3" xfId="27491" xr:uid="{B2741418-4734-4134-A22D-F0A79B218012}"/>
    <cellStyle name="Check Cell 2 9 2 5" xfId="18038" xr:uid="{3ECB9EF2-1225-4EF8-A08A-B0FFA978386C}"/>
    <cellStyle name="Check Cell 2 9 2 6" xfId="25452" xr:uid="{5764563A-015F-4121-8E68-FD084F014B78}"/>
    <cellStyle name="Check Cell 20" xfId="3807" xr:uid="{B71ADF14-8D0F-40B2-95E2-6B4DBF5FE8EF}"/>
    <cellStyle name="Check Cell 21" xfId="3808" xr:uid="{C3E117F8-E076-4C61-9A2B-CF5AC532D330}"/>
    <cellStyle name="Check Cell 22" xfId="3809" xr:uid="{3C04D2D9-3C36-4130-925E-4E67F4045D43}"/>
    <cellStyle name="Check Cell 23" xfId="3810" xr:uid="{7091147F-1F00-4996-90BE-6B845E8CC548}"/>
    <cellStyle name="Check Cell 24" xfId="3811" xr:uid="{3A1C38D9-9EAB-4B38-A7AD-735C576C83BA}"/>
    <cellStyle name="Check Cell 25" xfId="3812" xr:uid="{DDAC31D9-8D51-4C7B-9080-2C0B5CA1DF4B}"/>
    <cellStyle name="Check Cell 26" xfId="3813" xr:uid="{58E1CF7A-DAF8-4B12-96E6-9DDB69AFDC56}"/>
    <cellStyle name="Check Cell 27" xfId="3814" xr:uid="{F412F3E9-691A-4D94-9EFC-2F1360C932BF}"/>
    <cellStyle name="Check Cell 28" xfId="5720" xr:uid="{9CC1260D-FEA2-45B8-A094-D1DA305DC90B}"/>
    <cellStyle name="Check Cell 29" xfId="6435" xr:uid="{624F0F26-33B1-4B4E-927C-50D5793305CE}"/>
    <cellStyle name="Check Cell 3" xfId="998" xr:uid="{575EB3E3-5539-4969-86B2-210E92A147B8}"/>
    <cellStyle name="Check Cell 3 10" xfId="2109" xr:uid="{9A152859-D5C3-4CA2-890E-8B84EE38B038}"/>
    <cellStyle name="Check Cell 3 10 2" xfId="8595" xr:uid="{8ACAE87F-E7D7-4D01-91B2-CB54480B03CB}"/>
    <cellStyle name="Check Cell 3 10 2 2" xfId="12256" xr:uid="{88409989-6D20-4177-9752-2116CA8EC744}"/>
    <cellStyle name="Check Cell 3 10 2 2 2" xfId="21703" xr:uid="{0700304C-7709-4B3E-94A3-3F055B397CA6}"/>
    <cellStyle name="Check Cell 3 10 2 2 3" xfId="26122" xr:uid="{CB53AA14-8D3F-42E2-8C1F-9D37F6C1DF29}"/>
    <cellStyle name="Check Cell 3 10 2 3" xfId="14323" xr:uid="{9F20CB15-4FC9-4BD1-B5AA-9A2EC157BF31}"/>
    <cellStyle name="Check Cell 3 10 2 3 2" xfId="23770" xr:uid="{0259C8B8-530E-4EBF-80B3-2EFA3FEBFB2A}"/>
    <cellStyle name="Check Cell 3 10 2 3 3" xfId="27445" xr:uid="{5BA195BD-91DD-47C9-AF71-D25EDE1E813C}"/>
    <cellStyle name="Check Cell 3 10 2 4" xfId="15959" xr:uid="{68D887DE-FFB3-49F8-B957-7E379B1A8676}"/>
    <cellStyle name="Check Cell 3 10 2 4 2" xfId="25406" xr:uid="{323F73AB-12FD-4DF1-A417-807C42438F16}"/>
    <cellStyle name="Check Cell 3 10 2 4 3" xfId="27493" xr:uid="{CB0F1D26-B3E5-4A57-8F62-4FCDE1E47B76}"/>
    <cellStyle name="Check Cell 3 10 2 5" xfId="18040" xr:uid="{A5F806E9-EF30-43E8-B1BC-6C1309904402}"/>
    <cellStyle name="Check Cell 3 10 2 6" xfId="25454" xr:uid="{4BE0484B-D6DC-4B68-B2A9-056250B88CD3}"/>
    <cellStyle name="Check Cell 3 11" xfId="2110" xr:uid="{80D8F6B6-3AEA-46AE-A234-B156A023F5DC}"/>
    <cellStyle name="Check Cell 3 11 2" xfId="8596" xr:uid="{59641CC7-BFF8-48AB-AC12-FBDCF90FA921}"/>
    <cellStyle name="Check Cell 3 11 2 2" xfId="12257" xr:uid="{21CE0F8B-FF2F-4077-8922-49473AC901E6}"/>
    <cellStyle name="Check Cell 3 11 2 2 2" xfId="21704" xr:uid="{3C5F80BA-9639-4C76-BD4F-2C08EB3A8B5F}"/>
    <cellStyle name="Check Cell 3 11 2 2 3" xfId="26123" xr:uid="{8F76708C-FFC9-44F2-B6EF-B06BF985A826}"/>
    <cellStyle name="Check Cell 3 11 2 3" xfId="14324" xr:uid="{126F4201-704C-4D86-92ED-8A55E574182E}"/>
    <cellStyle name="Check Cell 3 11 2 3 2" xfId="23771" xr:uid="{A00AE4E9-1243-4DD9-A219-8F660D728977}"/>
    <cellStyle name="Check Cell 3 11 2 3 3" xfId="27446" xr:uid="{A0E9DA0F-FAE7-440E-8E90-44F858A64802}"/>
    <cellStyle name="Check Cell 3 11 2 4" xfId="15960" xr:uid="{3E141FE7-78F5-4B69-A354-59BBBB0F78C9}"/>
    <cellStyle name="Check Cell 3 11 2 4 2" xfId="25407" xr:uid="{DBB966F0-CAE1-40CB-B0B3-DC7B15B2C3CE}"/>
    <cellStyle name="Check Cell 3 11 2 4 3" xfId="27494" xr:uid="{C3F0AC60-648E-4E85-8656-75852121BB34}"/>
    <cellStyle name="Check Cell 3 11 2 5" xfId="18041" xr:uid="{A9E6C203-1604-4143-817C-0735C1570364}"/>
    <cellStyle name="Check Cell 3 11 2 6" xfId="25455" xr:uid="{76226DBB-5993-4147-9E8E-628E94E17DE1}"/>
    <cellStyle name="Check Cell 3 12" xfId="3815" xr:uid="{B2C924A3-38DB-465F-91ED-409127A91009}"/>
    <cellStyle name="Check Cell 3 13" xfId="5728" xr:uid="{01A35866-A683-4B89-8708-5D7904CB429C}"/>
    <cellStyle name="Check Cell 3 14" xfId="8594" xr:uid="{CB2FD268-F865-4AAF-9322-9F960489786B}"/>
    <cellStyle name="Check Cell 3 14 2" xfId="12255" xr:uid="{AE02C9E2-3F1D-41D4-A84D-CF6AFA8B3876}"/>
    <cellStyle name="Check Cell 3 14 2 2" xfId="21702" xr:uid="{27A5C451-2E94-4044-8070-B64593830FC7}"/>
    <cellStyle name="Check Cell 3 14 2 3" xfId="26121" xr:uid="{9838099A-7F0F-453E-B7D7-AD55278A39CD}"/>
    <cellStyle name="Check Cell 3 14 3" xfId="14322" xr:uid="{9A2BF615-8648-4D7F-963D-3938E4F0DD04}"/>
    <cellStyle name="Check Cell 3 14 3 2" xfId="23769" xr:uid="{8A68FA79-0399-44CD-80C1-3703C0D3BD55}"/>
    <cellStyle name="Check Cell 3 14 3 3" xfId="27444" xr:uid="{EC91ED15-3322-4B55-A0F1-B8A28AA9B78C}"/>
    <cellStyle name="Check Cell 3 14 4" xfId="15958" xr:uid="{834F2428-E363-46EC-BE7B-39261439DF2D}"/>
    <cellStyle name="Check Cell 3 14 4 2" xfId="25405" xr:uid="{5A1B2C44-2E46-4462-A622-4643D920379F}"/>
    <cellStyle name="Check Cell 3 14 4 3" xfId="27492" xr:uid="{83EE551B-C819-4530-BB7E-348B660198B0}"/>
    <cellStyle name="Check Cell 3 14 5" xfId="18039" xr:uid="{2DA778D4-B54F-43E9-9E71-E3A8D3CC69E3}"/>
    <cellStyle name="Check Cell 3 14 6" xfId="25453" xr:uid="{B198A435-0487-409C-8BAB-551171DEBC06}"/>
    <cellStyle name="Check Cell 3 15" xfId="29834" xr:uid="{639DCC63-BAE5-40D8-BC43-35595DB704FA}"/>
    <cellStyle name="Check Cell 3 16" xfId="2108" xr:uid="{0EACA0F5-3153-460F-8B49-023639A1E385}"/>
    <cellStyle name="Check Cell 3 2" xfId="2111" xr:uid="{CABA0B9E-A591-432F-84C6-4C5B029AD7BE}"/>
    <cellStyle name="Check Cell 3 2 2" xfId="8597" xr:uid="{56914236-0DC7-4404-9A09-32B6B1A90021}"/>
    <cellStyle name="Check Cell 3 2 2 2" xfId="12258" xr:uid="{D01112AD-24F2-499E-B6B0-94F013B868D6}"/>
    <cellStyle name="Check Cell 3 2 2 2 2" xfId="21705" xr:uid="{719069C0-FB4C-41DE-9EFE-CAB5F7BACE62}"/>
    <cellStyle name="Check Cell 3 2 2 2 3" xfId="26124" xr:uid="{C14AA4C2-904F-42DD-AB8A-02F298EB7BDF}"/>
    <cellStyle name="Check Cell 3 2 2 3" xfId="14325" xr:uid="{F261851D-5E38-4B6B-9EC2-70933E217E6D}"/>
    <cellStyle name="Check Cell 3 2 2 3 2" xfId="23772" xr:uid="{5CB0DFAA-5118-4995-9435-55B80BB57407}"/>
    <cellStyle name="Check Cell 3 2 2 3 3" xfId="27447" xr:uid="{EFF3E308-A08B-449E-AF14-B9C5832291D0}"/>
    <cellStyle name="Check Cell 3 2 2 4" xfId="15961" xr:uid="{D1253612-5192-44BA-82D7-C1D4D51E5B6C}"/>
    <cellStyle name="Check Cell 3 2 2 4 2" xfId="25408" xr:uid="{15A4CD54-505F-443C-9BFF-A302AD438CCF}"/>
    <cellStyle name="Check Cell 3 2 2 4 3" xfId="27495" xr:uid="{36AD49A5-421C-494F-BAB5-3F3E1DE1E342}"/>
    <cellStyle name="Check Cell 3 2 2 5" xfId="18042" xr:uid="{29D3FCEC-4714-4739-BDF5-FD0997F4F7D9}"/>
    <cellStyle name="Check Cell 3 2 2 6" xfId="25456" xr:uid="{EB430C61-02BF-47D1-AB48-058A6853B26D}"/>
    <cellStyle name="Check Cell 3 3" xfId="2112" xr:uid="{BE87803A-3E7E-49AC-909C-CD9A5C4BC961}"/>
    <cellStyle name="Check Cell 3 3 2" xfId="8598" xr:uid="{57DE85B0-9212-44E2-BF8F-1719D97216E4}"/>
    <cellStyle name="Check Cell 3 3 2 2" xfId="12259" xr:uid="{0EA85BF5-E995-48E2-BFCB-DB5A2454C10C}"/>
    <cellStyle name="Check Cell 3 3 2 2 2" xfId="21706" xr:uid="{E80043DD-F750-41F0-A733-405A4F01A3A1}"/>
    <cellStyle name="Check Cell 3 3 2 2 3" xfId="26125" xr:uid="{25289BA8-00CE-4594-8C28-39E456084A8C}"/>
    <cellStyle name="Check Cell 3 3 2 3" xfId="14326" xr:uid="{200D136D-E1D1-428A-8658-C5F4A43EAB41}"/>
    <cellStyle name="Check Cell 3 3 2 3 2" xfId="23773" xr:uid="{29E4411A-9375-40BD-A2AD-4DCD4188D884}"/>
    <cellStyle name="Check Cell 3 3 2 3 3" xfId="27448" xr:uid="{73D0F4C2-B720-426B-88E4-F02E4417F540}"/>
    <cellStyle name="Check Cell 3 3 2 4" xfId="15962" xr:uid="{9EDE3912-ECD6-4C57-AB2F-534EDD44EC5F}"/>
    <cellStyle name="Check Cell 3 3 2 4 2" xfId="25409" xr:uid="{2CB22F12-924E-492F-B681-3BBA373B93DD}"/>
    <cellStyle name="Check Cell 3 3 2 4 3" xfId="27496" xr:uid="{C1E19DA9-BE92-4361-9FCF-240C91C1C573}"/>
    <cellStyle name="Check Cell 3 3 2 5" xfId="18043" xr:uid="{468AAA2C-3645-4F98-826D-19E267562A76}"/>
    <cellStyle name="Check Cell 3 3 2 6" xfId="25457" xr:uid="{AA820BFD-3979-494B-BEF6-776217C5CCA3}"/>
    <cellStyle name="Check Cell 3 4" xfId="2113" xr:uid="{4CA32E16-0E82-4FE5-B9D2-CB866BAEDDAE}"/>
    <cellStyle name="Check Cell 3 4 2" xfId="8599" xr:uid="{67D5CA78-DFD6-4D07-AF3E-413A2543B8E4}"/>
    <cellStyle name="Check Cell 3 4 2 2" xfId="12260" xr:uid="{AF113B5D-1680-431E-B7A9-2CD39790519A}"/>
    <cellStyle name="Check Cell 3 4 2 2 2" xfId="21707" xr:uid="{9A6C541B-534D-4F1D-9143-E5E1D6AD5E3A}"/>
    <cellStyle name="Check Cell 3 4 2 2 3" xfId="26126" xr:uid="{8F957154-192B-41EB-8BBA-3DD3F685D6C7}"/>
    <cellStyle name="Check Cell 3 4 2 3" xfId="14327" xr:uid="{3E8BD9D3-89B2-4AC3-AA45-F34D2B0C23A0}"/>
    <cellStyle name="Check Cell 3 4 2 3 2" xfId="23774" xr:uid="{5B05354E-526F-4599-9718-B1A4EC59F15D}"/>
    <cellStyle name="Check Cell 3 4 2 3 3" xfId="27449" xr:uid="{2C54E94B-2358-4685-8AE4-F7917CBEDD70}"/>
    <cellStyle name="Check Cell 3 4 2 4" xfId="15963" xr:uid="{8D96F5DC-3AAA-4D86-A6B7-0C71898F4656}"/>
    <cellStyle name="Check Cell 3 4 2 4 2" xfId="25410" xr:uid="{D2676AAD-7624-4D1F-B733-E5889451E1F7}"/>
    <cellStyle name="Check Cell 3 4 2 4 3" xfId="27497" xr:uid="{385718B2-1B72-43EF-A992-46F9DD4E96C8}"/>
    <cellStyle name="Check Cell 3 4 2 5" xfId="18044" xr:uid="{0E7D9A5B-2D76-4912-A75A-7E8D6827A018}"/>
    <cellStyle name="Check Cell 3 4 2 6" xfId="25458" xr:uid="{745EEDA5-6493-4502-A153-75190021D254}"/>
    <cellStyle name="Check Cell 3 5" xfId="2114" xr:uid="{472AD502-1D16-4125-85F1-AA5B1ABE717E}"/>
    <cellStyle name="Check Cell 3 5 2" xfId="8600" xr:uid="{DC785478-4745-4094-933E-97F34C8F09A2}"/>
    <cellStyle name="Check Cell 3 5 2 2" xfId="12261" xr:uid="{3C5ECACC-59CA-4BB3-A0EE-B3EC74FA3EC1}"/>
    <cellStyle name="Check Cell 3 5 2 2 2" xfId="21708" xr:uid="{765670DF-5A8F-4F31-879E-510243B946B6}"/>
    <cellStyle name="Check Cell 3 5 2 2 3" xfId="26127" xr:uid="{C5A8F491-5D3B-4C62-9C7E-E1FF153544CD}"/>
    <cellStyle name="Check Cell 3 5 2 3" xfId="14328" xr:uid="{8D4EB3EE-D12E-4A06-AA21-169ACDCB53E6}"/>
    <cellStyle name="Check Cell 3 5 2 3 2" xfId="23775" xr:uid="{50F185A2-AE91-4D2C-BCB5-3DADC307182A}"/>
    <cellStyle name="Check Cell 3 5 2 3 3" xfId="27450" xr:uid="{BBFA4055-7971-4FD7-A101-8964CE060565}"/>
    <cellStyle name="Check Cell 3 5 2 4" xfId="15964" xr:uid="{2B3166D8-BBB8-496C-8E79-A58679C64974}"/>
    <cellStyle name="Check Cell 3 5 2 4 2" xfId="25411" xr:uid="{2EB68907-EC18-47DC-B287-8DC2A1F49E13}"/>
    <cellStyle name="Check Cell 3 5 2 4 3" xfId="27498" xr:uid="{5BFD6051-8001-4EA3-AB05-AABD98D752A5}"/>
    <cellStyle name="Check Cell 3 5 2 5" xfId="18045" xr:uid="{81748D18-00A1-46DC-87EF-E382FF77B931}"/>
    <cellStyle name="Check Cell 3 5 2 6" xfId="25459" xr:uid="{80DFEF9A-4D01-455E-821B-ED9E3E2A2C2D}"/>
    <cellStyle name="Check Cell 3 6" xfId="2115" xr:uid="{F74EEA58-DA6C-4E6E-A5EF-39F237AF5138}"/>
    <cellStyle name="Check Cell 3 6 2" xfId="8601" xr:uid="{0627C5FB-8AAF-4BF7-B962-30B1ED465A87}"/>
    <cellStyle name="Check Cell 3 6 2 2" xfId="12262" xr:uid="{A35FD391-9561-4715-8199-7CC905F939EF}"/>
    <cellStyle name="Check Cell 3 6 2 2 2" xfId="21709" xr:uid="{BD9FBEA4-E9F9-497F-8154-3F12440A37A2}"/>
    <cellStyle name="Check Cell 3 6 2 2 3" xfId="26128" xr:uid="{58A71056-3329-4B73-ACF0-CFD9F507E3FC}"/>
    <cellStyle name="Check Cell 3 6 2 3" xfId="14329" xr:uid="{9D9E0E29-945B-4218-98EC-C0462A366748}"/>
    <cellStyle name="Check Cell 3 6 2 3 2" xfId="23776" xr:uid="{EBCEC116-7BA2-4F7E-B2F6-DDFCC2E45A98}"/>
    <cellStyle name="Check Cell 3 6 2 3 3" xfId="27451" xr:uid="{52977691-D160-4D09-AA5A-37B9F9EA7A34}"/>
    <cellStyle name="Check Cell 3 6 2 4" xfId="15965" xr:uid="{FE5D93FF-072E-4266-9D5D-C5B1DD30366D}"/>
    <cellStyle name="Check Cell 3 6 2 4 2" xfId="25412" xr:uid="{AC949D53-C249-4F7C-9129-87B296B40195}"/>
    <cellStyle name="Check Cell 3 6 2 4 3" xfId="27499" xr:uid="{4F31B734-0477-4502-8849-55371C00FF8A}"/>
    <cellStyle name="Check Cell 3 6 2 5" xfId="18046" xr:uid="{ADA6F1EA-B6A0-4A04-9198-5C53D0F2C7F1}"/>
    <cellStyle name="Check Cell 3 6 2 6" xfId="25460" xr:uid="{A24CABB6-69D7-4CE7-951F-49676AC5053D}"/>
    <cellStyle name="Check Cell 3 7" xfId="2116" xr:uid="{D7B93AB3-9982-418C-998E-143685F24F7D}"/>
    <cellStyle name="Check Cell 3 7 2" xfId="8602" xr:uid="{3099E483-C740-4E9B-9BC2-907A6DAD7403}"/>
    <cellStyle name="Check Cell 3 7 2 2" xfId="12263" xr:uid="{A5922537-77D9-4A3C-AF4A-19A8478C65F0}"/>
    <cellStyle name="Check Cell 3 7 2 2 2" xfId="21710" xr:uid="{2E62DAED-0E50-4691-9D47-DCEE082F937F}"/>
    <cellStyle name="Check Cell 3 7 2 2 3" xfId="26129" xr:uid="{88182885-7240-4CCC-9654-9D10FC1D0954}"/>
    <cellStyle name="Check Cell 3 7 2 3" xfId="14330" xr:uid="{DC8F95DB-B862-448E-AEB5-BA404796F368}"/>
    <cellStyle name="Check Cell 3 7 2 3 2" xfId="23777" xr:uid="{464DDB95-99D3-488D-9B2A-FFFD0049C5D6}"/>
    <cellStyle name="Check Cell 3 7 2 3 3" xfId="27452" xr:uid="{7D660EA6-9F96-4775-BF22-32C01543BF6F}"/>
    <cellStyle name="Check Cell 3 7 2 4" xfId="15966" xr:uid="{04F5C662-6666-4DB9-86EA-1929AC8DDD3F}"/>
    <cellStyle name="Check Cell 3 7 2 4 2" xfId="25413" xr:uid="{376A2E32-B18C-41E7-A628-2F6517825A0C}"/>
    <cellStyle name="Check Cell 3 7 2 4 3" xfId="27500" xr:uid="{4658869A-4636-4482-B005-D851D8E107DB}"/>
    <cellStyle name="Check Cell 3 7 2 5" xfId="18047" xr:uid="{0C4532BD-316A-4E0E-8E7F-BF037520B20A}"/>
    <cellStyle name="Check Cell 3 7 2 6" xfId="25461" xr:uid="{E82A206A-07CF-434F-BD77-7D51DCA25A20}"/>
    <cellStyle name="Check Cell 3 8" xfId="2117" xr:uid="{E6636C44-46AA-4F0D-A285-32E8B55C9480}"/>
    <cellStyle name="Check Cell 3 8 2" xfId="8603" xr:uid="{FD68CB3E-6DC2-490D-9F46-189D472D6BF7}"/>
    <cellStyle name="Check Cell 3 8 2 2" xfId="12264" xr:uid="{D8EECA00-78EC-4E56-91D8-2338A987EC0A}"/>
    <cellStyle name="Check Cell 3 8 2 2 2" xfId="21711" xr:uid="{A33212AB-4375-43A3-BAAC-C4F240B9CD42}"/>
    <cellStyle name="Check Cell 3 8 2 2 3" xfId="26130" xr:uid="{192DFF2E-C61F-486F-BCDE-4E1CC4B32542}"/>
    <cellStyle name="Check Cell 3 8 2 3" xfId="14331" xr:uid="{11226140-F88B-437E-805A-5FCB46B3CC61}"/>
    <cellStyle name="Check Cell 3 8 2 3 2" xfId="23778" xr:uid="{BB925D4F-8879-4556-BB77-9AC2B133E7BB}"/>
    <cellStyle name="Check Cell 3 8 2 3 3" xfId="27453" xr:uid="{6C239BA7-C983-435E-851C-AB948C494534}"/>
    <cellStyle name="Check Cell 3 8 2 4" xfId="15967" xr:uid="{AB54AC6B-9B4C-4A3F-9D9D-9DDB5A1662E4}"/>
    <cellStyle name="Check Cell 3 8 2 4 2" xfId="25414" xr:uid="{733E736E-DB9B-4D66-B2CA-51953EE6A5E7}"/>
    <cellStyle name="Check Cell 3 8 2 4 3" xfId="27501" xr:uid="{3A3FA608-76EB-43F1-9F55-AE473845C6D2}"/>
    <cellStyle name="Check Cell 3 8 2 5" xfId="18048" xr:uid="{6FA84049-4082-4CB4-81AB-C486DF5AFA79}"/>
    <cellStyle name="Check Cell 3 8 2 6" xfId="25462" xr:uid="{B7AA5644-F16E-4BC5-AF33-6C035BE978B7}"/>
    <cellStyle name="Check Cell 3 9" xfId="2118" xr:uid="{314B15BA-07E7-4798-A98C-E4B1C9C494D7}"/>
    <cellStyle name="Check Cell 3 9 2" xfId="8604" xr:uid="{86BE7367-F29F-40E8-8CFA-1F2915FC756C}"/>
    <cellStyle name="Check Cell 3 9 2 2" xfId="12265" xr:uid="{04825E9A-2000-442C-BCFE-FA9EE90773C0}"/>
    <cellStyle name="Check Cell 3 9 2 2 2" xfId="21712" xr:uid="{3EC5693D-6AE1-45CC-A25B-17C2FC506E34}"/>
    <cellStyle name="Check Cell 3 9 2 2 3" xfId="26131" xr:uid="{A9749A69-3D38-4B94-BF65-6B399E4D2180}"/>
    <cellStyle name="Check Cell 3 9 2 3" xfId="14332" xr:uid="{8D9205DD-CB1A-4777-92FF-EAC4CA8A0070}"/>
    <cellStyle name="Check Cell 3 9 2 3 2" xfId="23779" xr:uid="{3EC77A9C-88EF-45E5-8B97-142BE26D74D2}"/>
    <cellStyle name="Check Cell 3 9 2 3 3" xfId="27454" xr:uid="{D9708E73-E0D8-49A1-8B3B-3784E467055D}"/>
    <cellStyle name="Check Cell 3 9 2 4" xfId="15968" xr:uid="{21062EBA-C105-42DB-81D5-9EFF89F79A26}"/>
    <cellStyle name="Check Cell 3 9 2 4 2" xfId="25415" xr:uid="{54F92F76-5ABF-47C3-88AB-07A4440EB5CB}"/>
    <cellStyle name="Check Cell 3 9 2 4 3" xfId="27502" xr:uid="{FB2EDC6F-7752-417F-9503-6E1387899F6A}"/>
    <cellStyle name="Check Cell 3 9 2 5" xfId="18049" xr:uid="{DFBFED2E-2870-43E9-8C02-5937410001C3}"/>
    <cellStyle name="Check Cell 3 9 2 6" xfId="25463" xr:uid="{D821E17F-0931-433F-9DA1-726761702324}"/>
    <cellStyle name="Check Cell 30" xfId="6478" xr:uid="{C9AF9B69-FA34-4B01-A5BB-AB341AEFEDDC}"/>
    <cellStyle name="Check Cell 31" xfId="2087" xr:uid="{C9F85297-26A6-41BC-AC09-9F309B18E21F}"/>
    <cellStyle name="Check Cell 31 2" xfId="8573" xr:uid="{917A2ECB-CE4C-4A93-976A-47AA318AB7C3}"/>
    <cellStyle name="Check Cell 31 2 2" xfId="12234" xr:uid="{A9DFD274-7B36-4394-8D8D-2EE8F87D8C1D}"/>
    <cellStyle name="Check Cell 31 2 2 2" xfId="21681" xr:uid="{07022CF1-D331-4465-A82B-58F6C20507BD}"/>
    <cellStyle name="Check Cell 31 2 2 3" xfId="26100" xr:uid="{869B2B7F-7681-42FB-B745-0EACCF682517}"/>
    <cellStyle name="Check Cell 31 2 3" xfId="14301" xr:uid="{443169C4-0F89-495F-932C-001E7AF5312A}"/>
    <cellStyle name="Check Cell 31 2 3 2" xfId="23748" xr:uid="{16880103-C037-4E4E-83D6-084D2BEFE53C}"/>
    <cellStyle name="Check Cell 31 2 3 3" xfId="27423" xr:uid="{2BD5B6FA-12AC-4777-AE19-944D0A560D86}"/>
    <cellStyle name="Check Cell 31 2 4" xfId="15937" xr:uid="{B1AEDBF9-AEDC-421C-B5A4-3AAB3F31E8C8}"/>
    <cellStyle name="Check Cell 31 2 4 2" xfId="25384" xr:uid="{49E11094-1E27-4805-B6F6-056C5F15A035}"/>
    <cellStyle name="Check Cell 31 2 4 3" xfId="27471" xr:uid="{C9785FE0-110C-4B9E-9DDC-E6C7DDBFE79B}"/>
    <cellStyle name="Check Cell 31 2 5" xfId="18018" xr:uid="{701841DD-320E-4EF3-B478-6F3CE9F39A8D}"/>
    <cellStyle name="Check Cell 31 2 6" xfId="25432" xr:uid="{82EF6CEA-A0A3-44CC-A5A1-6703C7F255BE}"/>
    <cellStyle name="Check Cell 32" xfId="6522" xr:uid="{418C9035-487E-4655-A541-8B62155912D7}"/>
    <cellStyle name="Check Cell 33" xfId="29742" xr:uid="{089C4F7E-22E5-46CB-9008-F64C34FBFE98}"/>
    <cellStyle name="Check Cell 34" xfId="828" xr:uid="{BB4C7AB9-7F8C-40E9-AA5F-C9522246F77B}"/>
    <cellStyle name="Check Cell 4" xfId="2119" xr:uid="{A4D31085-25E7-4D47-8A49-CFAF644C89D4}"/>
    <cellStyle name="Check Cell 4 2" xfId="3817" xr:uid="{C6B260DD-3084-4B07-AB68-18F3ABAA45D6}"/>
    <cellStyle name="Check Cell 4 2 2" xfId="9121" xr:uid="{806C1B42-3467-4CE7-806B-632FB45CE21F}"/>
    <cellStyle name="Check Cell 4 2 2 2" xfId="12702" xr:uid="{A4990ADB-C842-4628-9941-AA88B11CD288}"/>
    <cellStyle name="Check Cell 4 2 2 2 2" xfId="22149" xr:uid="{889CF04B-FBA3-4CFE-A47E-2E6F2B25E755}"/>
    <cellStyle name="Check Cell 4 2 2 2 3" xfId="26562" xr:uid="{6C756EE2-5FA6-4338-AB7C-B481CF5AC3DF}"/>
    <cellStyle name="Check Cell 4 2 2 3" xfId="14843" xr:uid="{9E0AC34C-04E4-4FD6-B7A2-64210744ED62}"/>
    <cellStyle name="Check Cell 4 2 2 3 2" xfId="24290" xr:uid="{69B4287A-8CF3-4BCE-9388-AFD741B7C746}"/>
    <cellStyle name="Check Cell 4 2 2 3 3" xfId="27461" xr:uid="{1AEE09BB-FD47-4E0F-98E2-FCC16ECF8028}"/>
    <cellStyle name="Check Cell 4 2 2 4" xfId="15975" xr:uid="{1F715C98-50C6-432C-B7A0-86651FFA58F2}"/>
    <cellStyle name="Check Cell 4 2 2 4 2" xfId="25422" xr:uid="{A80FD80E-E3DE-4AF2-A972-8A9340FB5499}"/>
    <cellStyle name="Check Cell 4 2 2 4 3" xfId="27509" xr:uid="{3FC0D983-AE1C-4000-8C78-A4130D5BFAC8}"/>
    <cellStyle name="Check Cell 4 2 2 5" xfId="18566" xr:uid="{086C4422-CB6D-4FEB-B15B-F38883479D82}"/>
    <cellStyle name="Check Cell 4 2 2 6" xfId="25470" xr:uid="{46215A73-1E48-4E35-B1BF-ED1F08690AB7}"/>
    <cellStyle name="Check Cell 4 3" xfId="3816" xr:uid="{BE3AA01F-58A2-480D-9887-031553CF0C90}"/>
    <cellStyle name="Check Cell 4 4" xfId="8605" xr:uid="{98BB8DC5-4D41-4C8A-8B7E-3F2F4B319655}"/>
    <cellStyle name="Check Cell 4 4 2" xfId="12266" xr:uid="{F4E32C4B-917B-4BB9-8DC9-BA90CC4F8028}"/>
    <cellStyle name="Check Cell 4 4 2 2" xfId="21713" xr:uid="{E09C3F79-CAAC-4E2C-859F-E99263906399}"/>
    <cellStyle name="Check Cell 4 4 2 3" xfId="26132" xr:uid="{314B8C02-056B-41BC-9E40-0FCC715CFC77}"/>
    <cellStyle name="Check Cell 4 4 3" xfId="14333" xr:uid="{1381247B-32C1-4566-B82B-60A8895A458D}"/>
    <cellStyle name="Check Cell 4 4 3 2" xfId="23780" xr:uid="{870D4CE3-38F1-4FF6-A4CF-210C701DB2F9}"/>
    <cellStyle name="Check Cell 4 4 3 3" xfId="27455" xr:uid="{25684463-0714-4990-B032-5383774133AB}"/>
    <cellStyle name="Check Cell 4 4 4" xfId="15969" xr:uid="{EECE30E6-5A3D-4D6F-90A4-994120D908D8}"/>
    <cellStyle name="Check Cell 4 4 4 2" xfId="25416" xr:uid="{0F71F118-D414-41E0-9260-6CA8ACD4A309}"/>
    <cellStyle name="Check Cell 4 4 4 3" xfId="27503" xr:uid="{D659B78F-B0C8-4781-997D-AF106B5363CE}"/>
    <cellStyle name="Check Cell 4 4 5" xfId="18050" xr:uid="{2773800C-B602-4654-A075-F4A757FBAD6A}"/>
    <cellStyle name="Check Cell 4 4 6" xfId="25464" xr:uid="{174FF300-CC1A-46DC-8906-C888734CB09A}"/>
    <cellStyle name="Check Cell 4 5" xfId="30595" xr:uid="{A5FF027F-FFD8-4AA1-81E8-604C13D4824A}"/>
    <cellStyle name="Check Cell 5" xfId="2120" xr:uid="{13637A6F-C447-460B-BAA5-1CECD3AD5122}"/>
    <cellStyle name="Check Cell 5 2" xfId="3819" xr:uid="{F2D92E1E-4F55-4D12-8EB7-A636E2AE56E3}"/>
    <cellStyle name="Check Cell 5 2 2" xfId="9122" xr:uid="{908037FD-65F2-42AD-82A3-D49663EA862B}"/>
    <cellStyle name="Check Cell 5 2 2 2" xfId="12703" xr:uid="{626B7A28-01C0-4CB0-A49E-242F943777EA}"/>
    <cellStyle name="Check Cell 5 2 2 2 2" xfId="22150" xr:uid="{6B0AB11F-A59C-48CC-9544-2A0DD1EF542F}"/>
    <cellStyle name="Check Cell 5 2 2 2 3" xfId="26563" xr:uid="{2C754948-0625-4AC9-8CAA-337E11B08CEF}"/>
    <cellStyle name="Check Cell 5 2 2 3" xfId="14844" xr:uid="{CA59D87C-5EB3-4432-BB33-030F1F08A537}"/>
    <cellStyle name="Check Cell 5 2 2 3 2" xfId="24291" xr:uid="{4D86DAA6-730E-4592-AF75-821AFAEF29F1}"/>
    <cellStyle name="Check Cell 5 2 2 3 3" xfId="27462" xr:uid="{2FB78C9A-1807-4CE6-98E5-A0F082FBADA7}"/>
    <cellStyle name="Check Cell 5 2 2 4" xfId="15976" xr:uid="{BE64DA0F-588D-4759-B810-5A2387E71EEE}"/>
    <cellStyle name="Check Cell 5 2 2 4 2" xfId="25423" xr:uid="{53E47FD4-9B88-4DDA-B517-80F7F4CF3CC8}"/>
    <cellStyle name="Check Cell 5 2 2 4 3" xfId="27510" xr:uid="{410713AF-B9E2-42FB-A20B-6FF016A6C1EF}"/>
    <cellStyle name="Check Cell 5 2 2 5" xfId="18567" xr:uid="{16E4B09C-3B50-489A-80D2-F7E7472C375D}"/>
    <cellStyle name="Check Cell 5 2 2 6" xfId="25471" xr:uid="{C0DE9608-D313-4858-BE79-496E8FD63733}"/>
    <cellStyle name="Check Cell 5 3" xfId="3818" xr:uid="{B4519048-FFB4-4AFE-B848-70EA1AD2D882}"/>
    <cellStyle name="Check Cell 5 4" xfId="8606" xr:uid="{E7FB609C-B2E0-4455-ACB6-8B6FB4E8B431}"/>
    <cellStyle name="Check Cell 5 4 2" xfId="12267" xr:uid="{73725F87-6338-4D2E-A738-CB97C1BE49EB}"/>
    <cellStyle name="Check Cell 5 4 2 2" xfId="21714" xr:uid="{4848BAB1-6FBE-4F32-AF37-2AF5472E720B}"/>
    <cellStyle name="Check Cell 5 4 2 3" xfId="26133" xr:uid="{C1BCB101-D82C-4F22-A280-C60B8110FE15}"/>
    <cellStyle name="Check Cell 5 4 3" xfId="14334" xr:uid="{451D0A01-8D0E-430B-9103-E272FF67D36A}"/>
    <cellStyle name="Check Cell 5 4 3 2" xfId="23781" xr:uid="{28B9C61A-582A-4386-A3B1-FC8655CC0796}"/>
    <cellStyle name="Check Cell 5 4 3 3" xfId="27456" xr:uid="{BF9F4C78-B8C0-48DF-A269-C751F6055A7C}"/>
    <cellStyle name="Check Cell 5 4 4" xfId="15970" xr:uid="{C9FD2097-998C-4D12-9D4A-78BECB11459F}"/>
    <cellStyle name="Check Cell 5 4 4 2" xfId="25417" xr:uid="{4ABC3F57-F306-4242-95CF-AC14B23D8A93}"/>
    <cellStyle name="Check Cell 5 4 4 3" xfId="27504" xr:uid="{25B78C47-76F9-481E-ABF7-D8FA42955F47}"/>
    <cellStyle name="Check Cell 5 4 5" xfId="18051" xr:uid="{F6A4A59B-F481-4661-9998-7557F6678B0B}"/>
    <cellStyle name="Check Cell 5 4 6" xfId="25465" xr:uid="{F5AC8CF3-BBE3-4542-BF81-E8CCB8049A5D}"/>
    <cellStyle name="Check Cell 5 5" xfId="30596" xr:uid="{58A83770-0E9C-454E-9DB0-E455D24F9D0F}"/>
    <cellStyle name="Check Cell 6" xfId="2121" xr:uid="{F3F2BDB3-E853-4550-BA2A-0B00DD60F886}"/>
    <cellStyle name="Check Cell 6 2" xfId="3821" xr:uid="{F9B18B49-8A28-4621-8766-D3DA96D5B425}"/>
    <cellStyle name="Check Cell 6 3" xfId="3822" xr:uid="{54B01423-30D3-4D5D-A42C-C07952D89A9C}"/>
    <cellStyle name="Check Cell 6 3 2" xfId="9123" xr:uid="{717A60C5-1313-4A7A-A36C-08496DE82CB2}"/>
    <cellStyle name="Check Cell 6 3 2 2" xfId="12704" xr:uid="{F41FE90B-1062-4FA1-BC9F-17FC4F86BE8F}"/>
    <cellStyle name="Check Cell 6 3 2 2 2" xfId="22151" xr:uid="{24D4E60B-F63E-45D2-965F-7FD1232D637C}"/>
    <cellStyle name="Check Cell 6 3 2 2 3" xfId="26564" xr:uid="{93D67E4E-5B87-4845-945D-B161140FA83E}"/>
    <cellStyle name="Check Cell 6 3 2 3" xfId="14845" xr:uid="{4AA7FE8A-FAAE-46E4-9873-310FB1AD18C1}"/>
    <cellStyle name="Check Cell 6 3 2 3 2" xfId="24292" xr:uid="{56801F40-E027-4A5E-9CC9-4DC493E3AB0F}"/>
    <cellStyle name="Check Cell 6 3 2 3 3" xfId="27463" xr:uid="{A7895D56-BF09-4C54-A818-6941079084D8}"/>
    <cellStyle name="Check Cell 6 3 2 4" xfId="15977" xr:uid="{1D1655C0-3A07-444F-A6EB-ED39184662A9}"/>
    <cellStyle name="Check Cell 6 3 2 4 2" xfId="25424" xr:uid="{BE3FA4F4-FA8B-40A6-88EE-6D562A83DCA6}"/>
    <cellStyle name="Check Cell 6 3 2 4 3" xfId="27511" xr:uid="{BBF10AE8-2810-4506-8F2B-65CFEFD064F7}"/>
    <cellStyle name="Check Cell 6 3 2 5" xfId="18568" xr:uid="{1361FBCF-79E1-4135-90EB-535F2884CF25}"/>
    <cellStyle name="Check Cell 6 3 2 6" xfId="25472" xr:uid="{413E4576-B7B9-4714-9813-AC6CA5DAB578}"/>
    <cellStyle name="Check Cell 6 4" xfId="3820" xr:uid="{378FF4A1-E3A6-453E-A31C-540A3D96FD4B}"/>
    <cellStyle name="Check Cell 6 5" xfId="8607" xr:uid="{B5B4F21F-32EA-4F4B-9629-98D7F300D309}"/>
    <cellStyle name="Check Cell 6 5 2" xfId="12268" xr:uid="{D30B0010-8F91-40A1-B18B-68538F0E3207}"/>
    <cellStyle name="Check Cell 6 5 2 2" xfId="21715" xr:uid="{3827E4F7-3629-44A0-A212-19D4E4CCB346}"/>
    <cellStyle name="Check Cell 6 5 2 3" xfId="26134" xr:uid="{D5654FB3-7720-4C74-9C49-A457D3D3ABC0}"/>
    <cellStyle name="Check Cell 6 5 3" xfId="14335" xr:uid="{B03B529A-2A5C-456D-9A3B-2076A4CE40A6}"/>
    <cellStyle name="Check Cell 6 5 3 2" xfId="23782" xr:uid="{F6DF7F5A-1BE9-4042-A20F-49D4E59B1E75}"/>
    <cellStyle name="Check Cell 6 5 3 3" xfId="27457" xr:uid="{4CF69B3C-6385-4B4D-9FA0-74A1FB64A37A}"/>
    <cellStyle name="Check Cell 6 5 4" xfId="15971" xr:uid="{3F61F4DD-9EF6-47B8-A3F8-FF8276C04C93}"/>
    <cellStyle name="Check Cell 6 5 4 2" xfId="25418" xr:uid="{A360AEF4-EBBE-4AE4-9818-11F506184430}"/>
    <cellStyle name="Check Cell 6 5 4 3" xfId="27505" xr:uid="{33AFF51A-8A2F-45A5-A02E-0F8EE2640C86}"/>
    <cellStyle name="Check Cell 6 5 5" xfId="18052" xr:uid="{09F9AA79-5B33-4CC9-93CC-488A0CFF15A5}"/>
    <cellStyle name="Check Cell 6 5 6" xfId="25466" xr:uid="{59D71CC5-C8E3-4E17-8170-5A39EBDF499A}"/>
    <cellStyle name="Check Cell 6 6" xfId="30597" xr:uid="{029B7711-EE23-4FEC-9646-A43095934170}"/>
    <cellStyle name="Check Cell 7" xfId="2122" xr:uid="{3A0292C1-51E1-4894-96D0-AB55821F2E05}"/>
    <cellStyle name="Check Cell 7 2" xfId="3824" xr:uid="{869DD54B-E5EC-4E0F-B568-67591C098528}"/>
    <cellStyle name="Check Cell 7 3" xfId="3823" xr:uid="{50846F18-31E4-4978-9454-62C87AC085AC}"/>
    <cellStyle name="Check Cell 7 4" xfId="8608" xr:uid="{DEA3117C-E685-4DB0-84D3-C4642181C1EE}"/>
    <cellStyle name="Check Cell 7 4 2" xfId="12269" xr:uid="{B285920E-3595-42A7-935C-97AE07BA111F}"/>
    <cellStyle name="Check Cell 7 4 2 2" xfId="21716" xr:uid="{E4394667-F239-407B-8921-81E1545BBB40}"/>
    <cellStyle name="Check Cell 7 4 2 3" xfId="26135" xr:uid="{2831E1D8-E6CD-4953-A807-4BD5B287197F}"/>
    <cellStyle name="Check Cell 7 4 3" xfId="14336" xr:uid="{2D4F4AA8-7EE6-446F-AC79-71AB5FBFF11F}"/>
    <cellStyle name="Check Cell 7 4 3 2" xfId="23783" xr:uid="{1B270D09-6399-477B-86DD-DC4641F4603B}"/>
    <cellStyle name="Check Cell 7 4 3 3" xfId="27458" xr:uid="{906AA8F6-47DA-4544-ABE4-5B41A0FB2D9B}"/>
    <cellStyle name="Check Cell 7 4 4" xfId="15972" xr:uid="{FDCE67F1-DE33-4FC4-B228-82304BC6C5BA}"/>
    <cellStyle name="Check Cell 7 4 4 2" xfId="25419" xr:uid="{966E9B7A-4A86-4B5D-84D2-9AB01E938879}"/>
    <cellStyle name="Check Cell 7 4 4 3" xfId="27506" xr:uid="{86BCCFD7-9539-439E-9780-F1B4D55CC801}"/>
    <cellStyle name="Check Cell 7 4 5" xfId="18053" xr:uid="{C57380DF-8DA0-46FC-9E6A-A07709C1C728}"/>
    <cellStyle name="Check Cell 7 4 6" xfId="25467" xr:uid="{14ED9A58-C3E0-4DE3-BB30-4CF4F5A9C952}"/>
    <cellStyle name="Check Cell 7 5" xfId="30598" xr:uid="{C47C4052-D0CB-4FE5-BC36-E891A8BD693A}"/>
    <cellStyle name="Check Cell 8" xfId="2123" xr:uid="{AFE091D0-C838-4C55-B3EF-43DBE70C5EA2}"/>
    <cellStyle name="Check Cell 8 2" xfId="3825" xr:uid="{029AD930-4189-41AB-ABEE-93790162DCB6}"/>
    <cellStyle name="Check Cell 8 3" xfId="8609" xr:uid="{1B2D7C4A-B220-4065-8EBF-D92B57272FC6}"/>
    <cellStyle name="Check Cell 8 3 2" xfId="12270" xr:uid="{A634081A-9110-4F56-A3C1-105455BECA57}"/>
    <cellStyle name="Check Cell 8 3 2 2" xfId="21717" xr:uid="{318B64D1-6487-4DE7-8C5A-2E8265014685}"/>
    <cellStyle name="Check Cell 8 3 2 3" xfId="26136" xr:uid="{6AAB229D-21BE-4669-9A9D-8561737E52D6}"/>
    <cellStyle name="Check Cell 8 3 3" xfId="14337" xr:uid="{FD065F35-7863-4725-B74D-FD7BE6CC3B83}"/>
    <cellStyle name="Check Cell 8 3 3 2" xfId="23784" xr:uid="{C9153A96-23B2-48AD-9868-5EFDA45D1205}"/>
    <cellStyle name="Check Cell 8 3 3 3" xfId="27459" xr:uid="{0C717CD4-7647-48F4-A866-0B11D4C43247}"/>
    <cellStyle name="Check Cell 8 3 4" xfId="15973" xr:uid="{0B94D3E4-156B-41E0-BEB8-D8FEE9939DE9}"/>
    <cellStyle name="Check Cell 8 3 4 2" xfId="25420" xr:uid="{0614D036-938B-4E05-828A-2B0EBC30C337}"/>
    <cellStyle name="Check Cell 8 3 4 3" xfId="27507" xr:uid="{35FD37FD-205B-4BC2-BBA1-9F1A313EF5E6}"/>
    <cellStyle name="Check Cell 8 3 5" xfId="18054" xr:uid="{0D4D1B0B-FD74-4DDA-BF10-0A7B7142CF36}"/>
    <cellStyle name="Check Cell 8 3 6" xfId="25468" xr:uid="{054DAC23-1DE4-4E8C-BF90-91A93D9B07DB}"/>
    <cellStyle name="Check Cell 8 4" xfId="30599" xr:uid="{B7045FC1-B6F5-421E-950D-78BBC9A13E08}"/>
    <cellStyle name="Check Cell 9" xfId="2124" xr:uid="{93388F71-3B9B-4CA0-A06C-DE27B337EF2F}"/>
    <cellStyle name="Check Cell 9 2" xfId="3826" xr:uid="{60F80F42-BAAA-499E-B348-D0BE5BC8D82E}"/>
    <cellStyle name="Check Cell 9 3" xfId="8610" xr:uid="{C6CC135C-2378-4E46-B749-D7E155883497}"/>
    <cellStyle name="Check Cell 9 3 2" xfId="12271" xr:uid="{C69570D2-72B1-443D-87F1-22FBED3E7A26}"/>
    <cellStyle name="Check Cell 9 3 2 2" xfId="21718" xr:uid="{A99F9E5B-FEFF-4C6E-B246-16AA32196D09}"/>
    <cellStyle name="Check Cell 9 3 2 3" xfId="26137" xr:uid="{232B27A9-883E-459A-915D-EB47D0E9B472}"/>
    <cellStyle name="Check Cell 9 3 3" xfId="14338" xr:uid="{5126CF45-F02C-4345-8E6A-B19B61AC6AD9}"/>
    <cellStyle name="Check Cell 9 3 3 2" xfId="23785" xr:uid="{3CB4EA35-8030-450E-A010-A5FEE5A87B26}"/>
    <cellStyle name="Check Cell 9 3 3 3" xfId="27460" xr:uid="{85E23092-866F-4668-B7B9-3C8C5190E74F}"/>
    <cellStyle name="Check Cell 9 3 4" xfId="15974" xr:uid="{9A3E38B4-D332-4D89-9CFB-05CB2C3625A3}"/>
    <cellStyle name="Check Cell 9 3 4 2" xfId="25421" xr:uid="{C634D46D-FF75-45B5-A48C-98011CF1D7ED}"/>
    <cellStyle name="Check Cell 9 3 4 3" xfId="27508" xr:uid="{C211F550-7A3F-480A-8BF4-6463E21C1495}"/>
    <cellStyle name="Check Cell 9 3 5" xfId="18055" xr:uid="{06107C30-7ED1-4D77-9EBC-172ED00B0BE2}"/>
    <cellStyle name="Check Cell 9 3 6" xfId="25469" xr:uid="{A151371F-FFAA-433A-A494-FAD2C481C85F}"/>
    <cellStyle name="Check Cell 9 4" xfId="30600" xr:uid="{31BB857A-9C02-49A4-BA5D-04621A362FCD}"/>
    <cellStyle name="Comma" xfId="1" builtinId="3"/>
    <cellStyle name="Comma  - Style1" xfId="2125" xr:uid="{941274D1-1E49-4A6D-883B-A0D9AB4B864A}"/>
    <cellStyle name="Comma  - Style2" xfId="2126" xr:uid="{FC40135E-BCDB-429B-BD42-EE37AE09CE39}"/>
    <cellStyle name="Comma  - Style3" xfId="2127" xr:uid="{266B751E-178E-4469-AFBF-2E8211EFC158}"/>
    <cellStyle name="Comma  - Style4" xfId="2128" xr:uid="{425BC508-D2C6-41DE-BB6D-A79428363506}"/>
    <cellStyle name="Comma  - Style5" xfId="2129" xr:uid="{721A39A0-33A7-4351-8461-2047F5EB3DA9}"/>
    <cellStyle name="Comma  - Style6" xfId="2130" xr:uid="{A1BCD59E-3857-4B55-89D9-6C25E991934C}"/>
    <cellStyle name="Comma  - Style7" xfId="2131" xr:uid="{7723884E-B965-4C8A-8D1C-18F238353C02}"/>
    <cellStyle name="Comma  - Style8" xfId="2132" xr:uid="{7981DF18-EE99-4565-9FFD-FED4BCE1D596}"/>
    <cellStyle name="Comma [0] 2 2" xfId="3829" xr:uid="{C578CE7C-9A0E-47FA-ADF7-9FD05245A40F}"/>
    <cellStyle name="Comma [0] 2 2 2" xfId="6791" xr:uid="{A47C21C5-4626-47DF-874B-65522132C361}"/>
    <cellStyle name="Comma [0] 2 2 2 2" xfId="7459" xr:uid="{2280410D-C93A-41B6-AE48-2A0B4E6DE587}"/>
    <cellStyle name="Comma [0] 2 2 2 2 2" xfId="11189" xr:uid="{8C5CA741-AC32-4E38-9932-A1B0ECF9BB06}"/>
    <cellStyle name="Comma [0] 2 2 2 2 2 2" xfId="20635" xr:uid="{B5107211-E3C3-4918-A0CB-A98C34A691F0}"/>
    <cellStyle name="Comma [0] 2 2 2 2 3" xfId="16906" xr:uid="{8EB0BD8D-66A7-451F-8915-ACD95B74F205}"/>
    <cellStyle name="Comma [0] 2 2 2 3" xfId="10520" xr:uid="{C4497938-246D-4FFC-91E2-6CA29B3E4887}"/>
    <cellStyle name="Comma [0] 2 2 2 3 2" xfId="19965" xr:uid="{0EA46D81-A7B9-4D67-A159-71BA4678E2C6}"/>
    <cellStyle name="Comma [0] 2 2 2 4" xfId="16236" xr:uid="{5FA7824B-884D-47E2-8AE1-A4B83FF61F66}"/>
    <cellStyle name="Comma 10" xfId="52" xr:uid="{F35FBAED-0B2D-4BB4-95D1-B6F2652650F9}"/>
    <cellStyle name="Comma 10 10" xfId="3831" xr:uid="{199BEED3-F158-4641-ABA5-E6D32ACF17D2}"/>
    <cellStyle name="Comma 10 10 2" xfId="6792" xr:uid="{7D14A8D1-0262-42A5-A015-795E6EB30BF4}"/>
    <cellStyle name="Comma 10 10 2 2" xfId="7460" xr:uid="{014A22DF-FD69-4CE0-8B15-3AA3BC8B8954}"/>
    <cellStyle name="Comma 10 10 2 2 2" xfId="11190" xr:uid="{398B5F61-7BBF-4CA3-9146-C5D703A31144}"/>
    <cellStyle name="Comma 10 10 2 2 2 2" xfId="20636" xr:uid="{D67E0F32-C2A7-4A49-8DB7-47C9934DC42A}"/>
    <cellStyle name="Comma 10 10 2 2 3" xfId="16907" xr:uid="{961BF59D-66F2-4EA9-BB8B-3870775560CC}"/>
    <cellStyle name="Comma 10 10 2 3" xfId="10521" xr:uid="{867B00F7-F2B9-4218-A4EE-62DB92A52B77}"/>
    <cellStyle name="Comma 10 10 2 3 2" xfId="19966" xr:uid="{894E137A-920E-4996-9485-E2785686EC8B}"/>
    <cellStyle name="Comma 10 10 2 4" xfId="16237" xr:uid="{5116FC03-D81B-405F-B6E6-E79AB9776061}"/>
    <cellStyle name="Comma 10 11" xfId="3832" xr:uid="{EBE1314A-F80E-4EE7-950C-E1F5E6E76981}"/>
    <cellStyle name="Comma 10 11 2" xfId="6793" xr:uid="{0EF536C2-E58A-4FBD-9365-880FB52591E0}"/>
    <cellStyle name="Comma 10 11 2 2" xfId="7461" xr:uid="{8EC67B4E-3A04-4147-B201-FAD8B46DD439}"/>
    <cellStyle name="Comma 10 11 2 2 2" xfId="11191" xr:uid="{89C0BF04-C68A-45E9-AF69-450D21029023}"/>
    <cellStyle name="Comma 10 11 2 2 2 2" xfId="20637" xr:uid="{D55D44BA-6B8B-4DF1-BA2B-58502D069E41}"/>
    <cellStyle name="Comma 10 11 2 2 3" xfId="16908" xr:uid="{C714E70D-FC64-4178-920B-07A088DA9940}"/>
    <cellStyle name="Comma 10 11 2 3" xfId="10522" xr:uid="{74F6D1E7-DE4B-4AA3-865C-D9EADF4E103B}"/>
    <cellStyle name="Comma 10 11 2 3 2" xfId="19967" xr:uid="{B90F7EC3-A20B-4447-BC9A-E6CA038174E4}"/>
    <cellStyle name="Comma 10 11 2 4" xfId="16238" xr:uid="{E4FF38B0-1A8B-4ED4-B925-98919863A7C8}"/>
    <cellStyle name="Comma 10 12" xfId="3833" xr:uid="{D42217B2-174F-466F-AD76-FE973199D1E5}"/>
    <cellStyle name="Comma 10 12 2" xfId="6794" xr:uid="{B96F24D1-175B-4293-A47B-B6366C0560C5}"/>
    <cellStyle name="Comma 10 12 2 2" xfId="7462" xr:uid="{9113A971-A328-4B09-AC0E-E31EFEEBDB75}"/>
    <cellStyle name="Comma 10 12 2 2 2" xfId="11192" xr:uid="{EA5162BE-1140-4266-ABF0-807151F097CF}"/>
    <cellStyle name="Comma 10 12 2 2 2 2" xfId="20638" xr:uid="{4DA53E88-557A-46AF-A313-F8DD60A0A6EE}"/>
    <cellStyle name="Comma 10 12 2 2 3" xfId="16909" xr:uid="{E77C75BB-7E26-403D-A4DB-CF6B42401169}"/>
    <cellStyle name="Comma 10 12 2 3" xfId="10523" xr:uid="{5218A4D6-5C64-4209-BA75-0FD2DB3B319E}"/>
    <cellStyle name="Comma 10 12 2 3 2" xfId="19968" xr:uid="{C0BF66CF-68BA-4978-9BA4-9A1545EC1E01}"/>
    <cellStyle name="Comma 10 12 2 4" xfId="16239" xr:uid="{D43FD4C1-DC79-4EB6-AF1C-98B47C054418}"/>
    <cellStyle name="Comma 10 13" xfId="3834" xr:uid="{FD5D57EF-129E-41CB-950D-62347DB8D39E}"/>
    <cellStyle name="Comma 10 13 2" xfId="6795" xr:uid="{583BE4FF-8DDB-4D7E-89CB-2F753F98E16E}"/>
    <cellStyle name="Comma 10 13 2 2" xfId="7463" xr:uid="{9A252B4A-A438-4A0F-A02A-70876A944D9A}"/>
    <cellStyle name="Comma 10 13 2 2 2" xfId="11193" xr:uid="{682A98FD-BB0C-4ECC-A378-D1B600D9F706}"/>
    <cellStyle name="Comma 10 13 2 2 2 2" xfId="20639" xr:uid="{09A0E33C-8323-4BD1-B060-78B11ABF530A}"/>
    <cellStyle name="Comma 10 13 2 2 3" xfId="16910" xr:uid="{9E2465B8-0CC0-49F4-80F1-A45E42041392}"/>
    <cellStyle name="Comma 10 13 2 3" xfId="10524" xr:uid="{3160225E-B020-40AB-91C3-B46A0BC4A84C}"/>
    <cellStyle name="Comma 10 13 2 3 2" xfId="19969" xr:uid="{11269DBA-8C34-48CA-9086-72F80CD9FC83}"/>
    <cellStyle name="Comma 10 13 2 4" xfId="16240" xr:uid="{8ECB43E6-CCDB-4F77-9ADE-E968F681749F}"/>
    <cellStyle name="Comma 10 14" xfId="3835" xr:uid="{23479471-97E0-4BE6-9C6F-E1CAFAA95307}"/>
    <cellStyle name="Comma 10 14 2" xfId="6796" xr:uid="{3320E2C0-8427-4293-8E08-A0CAA7FB5F51}"/>
    <cellStyle name="Comma 10 14 2 2" xfId="7464" xr:uid="{84158388-3052-48D4-9A57-A052EA2E539B}"/>
    <cellStyle name="Comma 10 14 2 2 2" xfId="11194" xr:uid="{07DAB92F-ECD7-4783-B709-8800123A27DE}"/>
    <cellStyle name="Comma 10 14 2 2 2 2" xfId="20640" xr:uid="{1363C034-432C-4220-AB74-72BFEBFA63ED}"/>
    <cellStyle name="Comma 10 14 2 2 3" xfId="16911" xr:uid="{97E6F676-9F1A-4E58-81E0-1E0433643509}"/>
    <cellStyle name="Comma 10 14 2 3" xfId="10525" xr:uid="{B0C5AE26-D55B-426A-B7FB-4F8EFC92C9A9}"/>
    <cellStyle name="Comma 10 14 2 3 2" xfId="19970" xr:uid="{9DB2C98D-F0AC-4FDF-A5B1-FAC2CADE8682}"/>
    <cellStyle name="Comma 10 14 2 4" xfId="16241" xr:uid="{B916DC94-9DEA-4246-BF1B-2C197C71BF29}"/>
    <cellStyle name="Comma 10 15" xfId="3836" xr:uid="{ED743F60-35A2-45E4-950F-960F2952C7EC}"/>
    <cellStyle name="Comma 10 15 2" xfId="6797" xr:uid="{F688819B-C7B6-4472-A48E-9E5E92DBCB33}"/>
    <cellStyle name="Comma 10 15 2 2" xfId="7465" xr:uid="{4D8F1D0F-EAC7-4331-B6B0-B2161FE149DA}"/>
    <cellStyle name="Comma 10 15 2 2 2" xfId="11195" xr:uid="{60F05482-2E47-4F9E-BEFF-F3A0E8577B59}"/>
    <cellStyle name="Comma 10 15 2 2 2 2" xfId="20641" xr:uid="{78B5EE83-D743-4910-A469-61223F5A6D43}"/>
    <cellStyle name="Comma 10 15 2 2 3" xfId="16912" xr:uid="{EDF8E337-148A-43E5-B389-A13D32AF8F92}"/>
    <cellStyle name="Comma 10 15 2 3" xfId="10526" xr:uid="{289C8B14-2F6C-4CA1-9014-48A87DAD1298}"/>
    <cellStyle name="Comma 10 15 2 3 2" xfId="19971" xr:uid="{F9D3E3DE-7903-48BE-A890-C5AB723E4F8C}"/>
    <cellStyle name="Comma 10 15 2 4" xfId="16242" xr:uid="{7CDA5A4C-7F70-4B9B-9AF2-7148CF22F87C}"/>
    <cellStyle name="Comma 10 16" xfId="3837" xr:uid="{0083C686-ABB9-4D4A-9D41-BC2DAFC9C022}"/>
    <cellStyle name="Comma 10 16 2" xfId="6798" xr:uid="{086FEC62-69C7-4706-B0F3-1EB64409AD81}"/>
    <cellStyle name="Comma 10 16 2 2" xfId="7466" xr:uid="{CABAB4AF-F670-4335-B4AF-4ECF9DF4FDF8}"/>
    <cellStyle name="Comma 10 16 2 2 2" xfId="11196" xr:uid="{C505AAFE-CB74-41F0-A45A-F235E3B5E34E}"/>
    <cellStyle name="Comma 10 16 2 2 2 2" xfId="20642" xr:uid="{F4997492-9B75-49B9-9B4E-DA212F48D4C6}"/>
    <cellStyle name="Comma 10 16 2 2 3" xfId="16913" xr:uid="{873F013E-4D6C-40BE-B5AC-F230BF13F3DD}"/>
    <cellStyle name="Comma 10 16 2 3" xfId="10527" xr:uid="{6F212E59-2DE0-437B-B2AF-AD3F10247D0B}"/>
    <cellStyle name="Comma 10 16 2 3 2" xfId="19972" xr:uid="{FCBBCC33-7549-4314-B139-215A56DF5991}"/>
    <cellStyle name="Comma 10 16 2 4" xfId="16243" xr:uid="{31279D2D-A0F1-4F27-8809-C30B45482258}"/>
    <cellStyle name="Comma 10 17" xfId="3830" xr:uid="{2C38353D-660F-405D-9CB5-1EDFB3C36AA4}"/>
    <cellStyle name="Comma 10 18" xfId="944" xr:uid="{C92E5955-5FF8-4C4B-88B7-7C39A51E7341}"/>
    <cellStyle name="Comma 10 2" xfId="53" xr:uid="{D6916C6D-B594-4FFB-8665-F728BBE9653D}"/>
    <cellStyle name="Comma 10 2 10" xfId="3839" xr:uid="{EE264595-BC84-4C15-8537-E2A92FF85986}"/>
    <cellStyle name="Comma 10 2 2" xfId="50" xr:uid="{1D3065A1-936B-497B-B6F3-F7FE16A4EFCE}"/>
    <cellStyle name="Comma 10 2 2 2" xfId="458" xr:uid="{62406BF7-7A7E-47E2-B198-9B7276F44A6E}"/>
    <cellStyle name="Comma 10 2 2 2 2" xfId="7468" xr:uid="{49D36A97-ADCD-4586-A85D-4B68EC54B6AB}"/>
    <cellStyle name="Comma 10 2 2 2 2 2" xfId="1012" xr:uid="{8A3ECC9E-D3E1-4080-B83F-E20F91D70635}"/>
    <cellStyle name="Comma 10 2 2 2 2 2 2" xfId="7231" xr:uid="{75251708-BEC8-4850-8FEF-B904E9B06B9C}"/>
    <cellStyle name="Comma 10 2 2 2 2 2 2 2" xfId="10961" xr:uid="{2D8EB6D0-51AC-43F4-834C-DA4CDF5B36EF}"/>
    <cellStyle name="Comma 10 2 2 2 2 2 2 2 2" xfId="20407" xr:uid="{AD2DCD07-5286-4847-B7BA-BF9F9B3EAD05}"/>
    <cellStyle name="Comma 10 2 2 2 2 2 2 3" xfId="16678" xr:uid="{C896BC30-8B0E-4714-B949-B493F06B1E6A}"/>
    <cellStyle name="Comma 10 2 2 2 2 2 3" xfId="6556" xr:uid="{E2A93759-F718-4A43-A848-D432F27DC1CB}"/>
    <cellStyle name="Comma 10 2 2 2 2 3" xfId="11198" xr:uid="{26B30C5E-831F-49ED-BB94-1F21DF94D462}"/>
    <cellStyle name="Comma 10 2 2 2 2 3 2" xfId="20644" xr:uid="{B1DE50B6-0A86-4A47-8018-7EE340BDF036}"/>
    <cellStyle name="Comma 10 2 2 2 2 4" xfId="16915" xr:uid="{F6B48A98-BC39-4CA9-B7EA-324443A4AD3A}"/>
    <cellStyle name="Comma 10 2 2 2 3" xfId="10529" xr:uid="{32982E3D-3921-43C8-A1D3-35283F5A4280}"/>
    <cellStyle name="Comma 10 2 2 2 3 2" xfId="19974" xr:uid="{AEC529DB-DF14-4035-BE8F-F945E4C57E9C}"/>
    <cellStyle name="Comma 10 2 2 2 4" xfId="16245" xr:uid="{ABE8E2AE-66B7-4B83-8257-1B38B377138E}"/>
    <cellStyle name="Comma 10 2 2 2 5" xfId="6800" xr:uid="{05492CEE-F291-4461-89F2-CE0C9DBA7357}"/>
    <cellStyle name="Comma 10 2 2 3" xfId="3840" xr:uid="{31611FD7-542F-4113-B28E-14785789E022}"/>
    <cellStyle name="Comma 10 2 3" xfId="461" xr:uid="{A92D635C-4299-488A-8124-0B36550182FF}"/>
    <cellStyle name="Comma 10 2 3 2" xfId="7467" xr:uid="{21634CA3-289E-4C6F-B242-FAA77C3E4021}"/>
    <cellStyle name="Comma 10 2 3 2 2" xfId="11197" xr:uid="{1F805D95-ED12-4B2F-B2E5-7EDF4BD68272}"/>
    <cellStyle name="Comma 10 2 3 2 2 2" xfId="20643" xr:uid="{13C96830-F0DC-4192-B809-E495E7F23A96}"/>
    <cellStyle name="Comma 10 2 3 2 3" xfId="16914" xr:uid="{693F300E-E4A0-43DE-88C3-B8EBBF4F6B4B}"/>
    <cellStyle name="Comma 10 2 3 3" xfId="10528" xr:uid="{98311408-6C87-461B-A7BF-C7F98CA986D9}"/>
    <cellStyle name="Comma 10 2 3 3 2" xfId="19973" xr:uid="{8EB7145C-0FE4-4B91-84CE-DFB19B7FAF11}"/>
    <cellStyle name="Comma 10 2 3 4" xfId="16244" xr:uid="{6850AEC6-2317-4300-8916-C3B62F73C6EA}"/>
    <cellStyle name="Comma 10 2 3 5" xfId="6799" xr:uid="{E6786032-749F-40EC-BE49-FDD6ADBD0EEE}"/>
    <cellStyle name="Comma 10 2 4" xfId="3838" xr:uid="{06CE8FA9-46C9-4ABA-8206-A2CFA0E8A559}"/>
    <cellStyle name="Comma 10 2 5" xfId="977" xr:uid="{570AC3AC-9747-4C3B-8EAD-7D1D40A6F77D}"/>
    <cellStyle name="Comma 10 2 8" xfId="3841" xr:uid="{C6A3D949-3EB7-4A8C-9B6B-CAD5B8298559}"/>
    <cellStyle name="Comma 10 2 8 2" xfId="3842" xr:uid="{DA9FE1FA-F698-4A25-B4BF-AA37009540DA}"/>
    <cellStyle name="Comma 10 3" xfId="54" xr:uid="{C651F474-6FC5-4473-8B43-63F51E14A33A}"/>
    <cellStyle name="Comma 10 3 2" xfId="462" xr:uid="{F29DAD1A-977B-4F50-922C-7BE6B2C874CD}"/>
    <cellStyle name="Comma 10 3 2 2" xfId="7469" xr:uid="{36A2988D-6B23-48DA-AAD6-93AAA660A520}"/>
    <cellStyle name="Comma 10 3 2 2 2" xfId="11199" xr:uid="{BD81BDBC-4A05-48A6-B5D8-50F823684212}"/>
    <cellStyle name="Comma 10 3 2 2 2 2" xfId="20645" xr:uid="{314C9AA5-0C06-440C-87A4-587950838906}"/>
    <cellStyle name="Comma 10 3 2 2 3" xfId="16916" xr:uid="{A2DB3CF7-8CB3-4B52-A35B-99683F584FBC}"/>
    <cellStyle name="Comma 10 3 2 3" xfId="10530" xr:uid="{F3E6C5E6-406F-4D3B-98D7-04E7D3559F5B}"/>
    <cellStyle name="Comma 10 3 2 3 2" xfId="19975" xr:uid="{B232D301-DACE-49AF-9AB2-B914044C7BA9}"/>
    <cellStyle name="Comma 10 3 2 4" xfId="16246" xr:uid="{853EE82A-F53A-4B12-BBBE-9C1CCC3AED4F}"/>
    <cellStyle name="Comma 10 3 2 5" xfId="6801" xr:uid="{283C40C3-AA1A-42A5-97D3-3D39DFE2769B}"/>
    <cellStyle name="Comma 10 3 3" xfId="30999" xr:uid="{6819932A-F3F4-46D4-B98E-C6FC246B644B}"/>
    <cellStyle name="Comma 10 3 4" xfId="3843" xr:uid="{48F419C4-BEAB-4D41-A3D7-533160C7632B}"/>
    <cellStyle name="Comma 10 32" xfId="3844" xr:uid="{F708D8AA-6111-43A7-B956-7E317598FB16}"/>
    <cellStyle name="Comma 10 32 2" xfId="6802" xr:uid="{4FAAF46D-AC12-4295-8BB1-5FE6FD65DF58}"/>
    <cellStyle name="Comma 10 32 2 2" xfId="7470" xr:uid="{60DDB6ED-FB93-4044-A023-3320D028101D}"/>
    <cellStyle name="Comma 10 32 2 2 2" xfId="11200" xr:uid="{24333907-E1B1-4377-AE37-58ADFC0E29E1}"/>
    <cellStyle name="Comma 10 32 2 2 2 2" xfId="20646" xr:uid="{F2226D59-B27C-4BDA-8C71-38F1A7ED394B}"/>
    <cellStyle name="Comma 10 32 2 2 3" xfId="16917" xr:uid="{6642CA0E-25D2-4B15-B1CF-104B20BEA9CF}"/>
    <cellStyle name="Comma 10 32 2 3" xfId="10531" xr:uid="{2D637BE4-1433-4B9D-B0A7-E813CE0C8297}"/>
    <cellStyle name="Comma 10 32 2 3 2" xfId="19976" xr:uid="{AD4DFC9E-1DE3-4524-9715-CDC0067F002A}"/>
    <cellStyle name="Comma 10 32 2 4" xfId="16247" xr:uid="{7B30F40A-DB20-449B-A5B4-927C08F09B6D}"/>
    <cellStyle name="Comma 10 32 3" xfId="7212" xr:uid="{84BE1F15-9EE5-4D3B-9DD1-2EFC5423BB44}"/>
    <cellStyle name="Comma 10 32 3 2" xfId="10942" xr:uid="{CBD31B0F-DC05-4CC0-816D-1984BFEEF40D}"/>
    <cellStyle name="Comma 10 32 3 2 2" xfId="20388" xr:uid="{8CE98DE9-9B14-46A0-8823-A9C06865DFA2}"/>
    <cellStyle name="Comma 10 32 3 3" xfId="16659" xr:uid="{28B5FD63-C03C-4427-A800-DE1BF269BBE9}"/>
    <cellStyle name="Comma 10 32 4" xfId="9131" xr:uid="{EE35336F-C9DA-4F5B-AED6-57672102960F}"/>
    <cellStyle name="Comma 10 32 4 2" xfId="12711" xr:uid="{1CC8F7E9-B445-42BE-ACC0-08334F6F1377}"/>
    <cellStyle name="Comma 10 32 4 2 2" xfId="22158" xr:uid="{76B5DF45-8BE6-4E50-97C8-8A875AA59590}"/>
    <cellStyle name="Comma 10 32 4 3" xfId="18576" xr:uid="{A9091E4E-94EF-4D5F-A09C-3C4F6643426D}"/>
    <cellStyle name="Comma 10 32 5" xfId="10246" xr:uid="{713F8D34-91A3-4D93-9077-AAB32524216E}"/>
    <cellStyle name="Comma 10 32 5 2" xfId="13594" xr:uid="{39A42CF8-A8A7-4C8C-AF25-AF3CA548758E}"/>
    <cellStyle name="Comma 10 32 5 2 2" xfId="23041" xr:uid="{6CB21847-BA2C-4B11-84DA-DBEF6C1A3163}"/>
    <cellStyle name="Comma 10 32 5 3" xfId="19691" xr:uid="{43F66EFC-5910-461D-A76F-71D6B9429F96}"/>
    <cellStyle name="Comma 10 32 6" xfId="10274" xr:uid="{56110513-3D3F-42F8-A113-EACF23586E87}"/>
    <cellStyle name="Comma 10 32 6 2" xfId="19719" xr:uid="{009A3E92-6C23-4776-B108-7926764FBCCF}"/>
    <cellStyle name="Comma 10 32 7" xfId="15991" xr:uid="{CAFF0D37-9F20-42AF-A8D8-9A8E40702BC1}"/>
    <cellStyle name="Comma 10 36" xfId="3845" xr:uid="{D57AFDF0-3CB2-4C34-811D-5A89C7FCCA0C}"/>
    <cellStyle name="Comma 10 36 2" xfId="6803" xr:uid="{B8913C04-1F57-4C65-942C-19455CC81A3C}"/>
    <cellStyle name="Comma 10 36 2 2" xfId="7471" xr:uid="{07AEE340-FB5C-453D-96D3-DFB1AD12B060}"/>
    <cellStyle name="Comma 10 36 2 2 2" xfId="11201" xr:uid="{E33B7ED1-B1D8-49D6-AAA5-FBB4FE9DD080}"/>
    <cellStyle name="Comma 10 36 2 2 2 2" xfId="20647" xr:uid="{2143A35D-F51B-490D-808D-93FBD0FCB6F0}"/>
    <cellStyle name="Comma 10 36 2 2 3" xfId="16918" xr:uid="{35E65632-9A1A-4EBC-B0D0-932E50FFF40E}"/>
    <cellStyle name="Comma 10 36 2 3" xfId="10532" xr:uid="{B8579800-2A55-44E6-BDC2-BDE16CC7D387}"/>
    <cellStyle name="Comma 10 36 2 3 2" xfId="19977" xr:uid="{FF836FC2-8509-4FA5-A0B2-65E147AC95F9}"/>
    <cellStyle name="Comma 10 36 2 4" xfId="16248" xr:uid="{00AF49D0-AE5D-4B2C-B0CB-DBA739240B03}"/>
    <cellStyle name="Comma 10 36 3" xfId="7213" xr:uid="{56FD0255-E02A-4400-9463-44B9FD1C89E6}"/>
    <cellStyle name="Comma 10 36 3 2" xfId="10943" xr:uid="{CD5A74F0-4E69-4591-B5CF-084DCF6B5F62}"/>
    <cellStyle name="Comma 10 36 3 2 2" xfId="20389" xr:uid="{9DCCF75E-CA3A-4A14-ABD1-9ED1514D4FD9}"/>
    <cellStyle name="Comma 10 36 3 3" xfId="16660" xr:uid="{535945E3-D53C-454F-8EA9-1E181174083A}"/>
    <cellStyle name="Comma 10 36 4" xfId="9132" xr:uid="{6C4D9C18-33B7-403E-BC71-47380E363EE7}"/>
    <cellStyle name="Comma 10 36 4 2" xfId="12712" xr:uid="{918B4341-31A6-498B-8637-26BCD909DA30}"/>
    <cellStyle name="Comma 10 36 4 2 2" xfId="22159" xr:uid="{EABB645A-0BCE-447E-9A88-452302F792D6}"/>
    <cellStyle name="Comma 10 36 4 3" xfId="18577" xr:uid="{A121AFE8-962F-4016-BDF8-FE544D2350F4}"/>
    <cellStyle name="Comma 10 36 5" xfId="10247" xr:uid="{DEDCCCC2-D4AE-4B5B-84BE-B1F3E1521543}"/>
    <cellStyle name="Comma 10 36 5 2" xfId="13595" xr:uid="{848963C1-5D38-4722-8BFF-F164A9413861}"/>
    <cellStyle name="Comma 10 36 5 2 2" xfId="23042" xr:uid="{046F98DF-176B-49A7-92E0-D30FEC02752B}"/>
    <cellStyle name="Comma 10 36 5 3" xfId="19692" xr:uid="{F06F8C9B-EA4D-4F1A-BB70-902A693FC36E}"/>
    <cellStyle name="Comma 10 36 6" xfId="10275" xr:uid="{C3F9D48A-829C-4281-949D-E099307781DE}"/>
    <cellStyle name="Comma 10 36 6 2" xfId="19720" xr:uid="{999166E6-8E65-4B4F-B6D9-4C752D74237A}"/>
    <cellStyle name="Comma 10 36 7" xfId="15992" xr:uid="{049320F9-1E32-4AC7-92BD-3646B4C898FF}"/>
    <cellStyle name="Comma 10 4" xfId="55" xr:uid="{3DF85D81-7F1E-4440-A3FF-13AAC7B6B0A6}"/>
    <cellStyle name="Comma 10 4 2" xfId="57" xr:uid="{8F808C68-36D8-44BD-80DB-B9E0C132ECEC}"/>
    <cellStyle name="Comma 10 4 2 2" xfId="14" xr:uid="{C86E329C-3C70-43ED-964C-719BD7621084}"/>
    <cellStyle name="Comma 10 4 2 2 2" xfId="59" xr:uid="{57FC0816-8AAD-4C46-B964-8CAEA322EB6D}"/>
    <cellStyle name="Comma 10 4 2 2 2 2" xfId="60" xr:uid="{C4DDAFE1-767D-4001-8B11-0D7BE6DB9572}"/>
    <cellStyle name="Comma 10 4 2 2 2 2 2" xfId="468" xr:uid="{A1E98D61-444E-4C41-B481-893A337C8824}"/>
    <cellStyle name="Comma 10 4 2 2 2 2 3" xfId="20648" xr:uid="{2D644830-6112-49ED-A4DA-F61387F5C6DB}"/>
    <cellStyle name="Comma 10 4 2 2 2 3" xfId="467" xr:uid="{98CF8033-240A-46E2-8F0F-BC916EDBE248}"/>
    <cellStyle name="Comma 10 4 2 2 2 4" xfId="841" xr:uid="{1E0DA4BA-FE68-441A-8E5A-29457074516F}"/>
    <cellStyle name="Comma 10 4 2 2 3" xfId="63" xr:uid="{B10D5DCB-1611-4A50-800B-CDE93478025A}"/>
    <cellStyle name="Comma 10 4 2 2 3 2" xfId="34" xr:uid="{970F9E08-699C-489D-8BF7-83162A285653}"/>
    <cellStyle name="Comma 10 4 2 2 3 2 2" xfId="442" xr:uid="{DBAE9A17-C177-4784-9626-89ABE40186AA}"/>
    <cellStyle name="Comma 10 4 2 2 3 3" xfId="471" xr:uid="{FF9B05DA-D765-4426-A9E2-9B8B2CDE0F6B}"/>
    <cellStyle name="Comma 10 4 2 2 3 4" xfId="16919" xr:uid="{8369B1B4-1A7A-4C73-ABF3-D029659CC4A4}"/>
    <cellStyle name="Comma 10 4 2 2 4" xfId="65" xr:uid="{07ED977E-4203-4035-B111-98D43FD9B715}"/>
    <cellStyle name="Comma 10 4 2 2 4 2" xfId="473" xr:uid="{299822CF-CFB1-4407-83BB-2B51EBEC856E}"/>
    <cellStyle name="Comma 10 4 2 2 5" xfId="422" xr:uid="{5ADA0820-DB3C-44E7-8628-CC933AB910E9}"/>
    <cellStyle name="Comma 10 4 2 2 6" xfId="864" xr:uid="{968BB26E-23BD-49C5-9FD4-61ABEC171204}"/>
    <cellStyle name="Comma 10 4 2 3" xfId="20" xr:uid="{98F0875C-AD3B-4B9B-9CF7-62F5367F2566}"/>
    <cellStyle name="Comma 10 4 2 3 2" xfId="26" xr:uid="{6F9727DD-676C-4691-A563-AAB888B7113C}"/>
    <cellStyle name="Comma 10 4 2 3 2 2" xfId="434" xr:uid="{236566F0-1855-409C-B4FC-1C3457A641B0}"/>
    <cellStyle name="Comma 10 4 2 3 2 3" xfId="19978" xr:uid="{E57852E8-734F-4C9C-B071-2D65268BF755}"/>
    <cellStyle name="Comma 10 4 2 3 3" xfId="428" xr:uid="{ED2E7FE5-518B-4C6A-A180-72DC7B78E543}"/>
    <cellStyle name="Comma 10 4 2 3 4" xfId="956" xr:uid="{07A253AA-80C7-412E-B17B-08BE6874D670}"/>
    <cellStyle name="Comma 10 4 2 4" xfId="23" xr:uid="{75758313-39B5-4A2D-BB9E-36BEE9B57CCA}"/>
    <cellStyle name="Comma 10 4 2 4 2" xfId="67" xr:uid="{FFFE95F3-86F4-44A4-9F68-E037B8D3D2F2}"/>
    <cellStyle name="Comma 10 4 2 4 2 2" xfId="475" xr:uid="{F39061A1-548A-451F-BC59-EA1E193948C0}"/>
    <cellStyle name="Comma 10 4 2 4 3" xfId="431" xr:uid="{523F4948-3A41-435F-B1B2-AA412B297561}"/>
    <cellStyle name="Comma 10 4 2 4 4" xfId="16249" xr:uid="{6D832BE5-2619-44B6-B33F-1090544627BF}"/>
    <cellStyle name="Comma 10 4 2 5" xfId="69" xr:uid="{928269D1-7CC6-4390-8A0A-07E64F3FCF3C}"/>
    <cellStyle name="Comma 10 4 2 5 2" xfId="477" xr:uid="{B89BE1B2-0D12-448D-A0D2-02E471ABEDBC}"/>
    <cellStyle name="Comma 10 4 2 6" xfId="465" xr:uid="{DBEBA8CB-C055-44F6-88F5-BD9F5DC037FF}"/>
    <cellStyle name="Comma 10 4 2 7" xfId="916" xr:uid="{E510C488-8B4A-4C03-8B3B-70FC4DD8E250}"/>
    <cellStyle name="Comma 10 4 3" xfId="72" xr:uid="{F2833416-8DB7-43F2-AF22-CAD84CA6117E}"/>
    <cellStyle name="Comma 10 4 3 2" xfId="74" xr:uid="{675FDD68-606B-4581-9139-48E6F278D824}"/>
    <cellStyle name="Comma 10 4 3 2 2" xfId="76" xr:uid="{EB6DCCB8-E3AE-4BEA-B036-A3A60F606C6D}"/>
    <cellStyle name="Comma 10 4 3 2 2 2" xfId="484" xr:uid="{AE2B5C11-767D-4AD1-B8E7-79A0394A9440}"/>
    <cellStyle name="Comma 10 4 3 2 3" xfId="482" xr:uid="{0D53A26B-3D2E-4DE2-BD51-FE406F65D61E}"/>
    <cellStyle name="Comma 10 4 3 2 4" xfId="908" xr:uid="{74BEA1B7-64B0-41AF-9C7D-B8EA2A0942F0}"/>
    <cellStyle name="Comma 10 4 3 3" xfId="78" xr:uid="{CAB29090-E086-4770-839D-B29230192BC9}"/>
    <cellStyle name="Comma 10 4 3 3 2" xfId="80" xr:uid="{08AE70E1-877D-4F13-9578-D563DEAD5D1D}"/>
    <cellStyle name="Comma 10 4 3 3 2 2" xfId="488" xr:uid="{EE4ED854-AF47-4A8B-87B3-A71382256410}"/>
    <cellStyle name="Comma 10 4 3 3 3" xfId="486" xr:uid="{330640AE-6D5D-4335-9E59-15B71C4B6AD0}"/>
    <cellStyle name="Comma 10 4 3 4" xfId="83" xr:uid="{5F74427F-92F3-4C7A-B3E0-28F0B7B1BE1C}"/>
    <cellStyle name="Comma 10 4 3 4 2" xfId="491" xr:uid="{04D99540-0F05-408D-8AAC-25A7EDFC1014}"/>
    <cellStyle name="Comma 10 4 3 5" xfId="480" xr:uid="{0E24D7F6-BBFE-4B62-A678-C4BAECB05776}"/>
    <cellStyle name="Comma 10 4 3 6" xfId="1061" xr:uid="{535843A1-3D1C-429F-83FF-C9FDA3910307}"/>
    <cellStyle name="Comma 10 4 4" xfId="85" xr:uid="{4F960AB3-3332-4F71-87B3-96E81441D259}"/>
    <cellStyle name="Comma 10 4 4 2" xfId="87" xr:uid="{B74577FB-8ADD-4D38-B3A6-9D6E136C50F1}"/>
    <cellStyle name="Comma 10 4 4 2 2" xfId="89" xr:uid="{16E4B6B1-6DF9-4F25-8FC7-A03736D04E8F}"/>
    <cellStyle name="Comma 10 4 4 2 2 2" xfId="497" xr:uid="{84A998B8-F580-405F-B879-9243AB136B3D}"/>
    <cellStyle name="Comma 10 4 4 2 3" xfId="495" xr:uid="{C42FF8EF-A5C3-4442-B892-46289942D288}"/>
    <cellStyle name="Comma 10 4 4 2 4" xfId="1043" xr:uid="{4975839B-629F-4AF8-AFC1-120FE45F4EEF}"/>
    <cellStyle name="Comma 10 4 4 3" xfId="91" xr:uid="{48D06BCA-1523-43B5-AF73-5CDB250038EC}"/>
    <cellStyle name="Comma 10 4 4 3 2" xfId="92" xr:uid="{7A02C9CA-0604-497D-8358-7635FE94F172}"/>
    <cellStyle name="Comma 10 4 4 3 2 2" xfId="500" xr:uid="{7DAABA06-6A68-4F2E-B87C-130B1CCE9C51}"/>
    <cellStyle name="Comma 10 4 4 3 3" xfId="499" xr:uid="{78F0B948-D2F5-45AA-A38B-7FB44FC72003}"/>
    <cellStyle name="Comma 10 4 4 4" xfId="94" xr:uid="{799E0AB2-2515-40C8-B299-EF6D56C0C228}"/>
    <cellStyle name="Comma 10 4 4 4 2" xfId="502" xr:uid="{1327B5C5-7A14-4B0F-84D3-654E59109341}"/>
    <cellStyle name="Comma 10 4 4 5" xfId="493" xr:uid="{98E780A8-C8D0-4F89-ABCC-6FE04A1C8D1A}"/>
    <cellStyle name="Comma 10 4 4 6" xfId="905" xr:uid="{582620D9-B446-48B5-BBE2-1A03472EE487}"/>
    <cellStyle name="Comma 10 4 5" xfId="96" xr:uid="{9F3CFE9D-30F9-4141-998B-A70AB19033B5}"/>
    <cellStyle name="Comma 10 4 5 2" xfId="98" xr:uid="{496D6058-CC41-4156-A9A9-6E30714F016C}"/>
    <cellStyle name="Comma 10 4 5 2 2" xfId="506" xr:uid="{DB9AD5B5-494A-48F4-A3A9-1DFFD35F2042}"/>
    <cellStyle name="Comma 10 4 5 3" xfId="504" xr:uid="{68F68501-5198-47FD-872D-0169D74E73D3}"/>
    <cellStyle name="Comma 10 4 5 4" xfId="921" xr:uid="{CE38BF74-F033-4FB7-AB6D-8D8950758173}"/>
    <cellStyle name="Comma 10 4 6" xfId="100" xr:uid="{5BBBE5D8-20F8-4382-92EC-10A07D278BD5}"/>
    <cellStyle name="Comma 10 4 6 2" xfId="101" xr:uid="{24785D92-0161-48B3-AAFC-BE43927CCDC2}"/>
    <cellStyle name="Comma 10 4 6 2 2" xfId="509" xr:uid="{E4B18543-93BF-473E-97D3-72FB7565FEB0}"/>
    <cellStyle name="Comma 10 4 6 3" xfId="508" xr:uid="{E4537F4F-9909-4A16-8D43-BB7FBE52AF36}"/>
    <cellStyle name="Comma 10 4 7" xfId="103" xr:uid="{BE08BF14-1C9D-4645-BD93-3B451809A4D0}"/>
    <cellStyle name="Comma 10 4 7 2" xfId="511" xr:uid="{4821CA29-7272-41DE-9E9C-24A25701F93A}"/>
    <cellStyle name="Comma 10 4 8" xfId="463" xr:uid="{E38CD78B-9A0D-4330-A2DD-6761C7A03043}"/>
    <cellStyle name="Comma 10 4 9" xfId="1032" xr:uid="{9452CA9A-DE47-4254-8266-C5842F41807A}"/>
    <cellStyle name="Comma 10 5" xfId="460" xr:uid="{6FE1755E-88C0-4E84-A0DB-0AF6BE74599F}"/>
    <cellStyle name="Comma 10 5 2" xfId="6804" xr:uid="{9C82D1FE-B994-4407-8727-3BAC98754E73}"/>
    <cellStyle name="Comma 10 5 2 2" xfId="7472" xr:uid="{8CC87724-73CE-42E4-8698-FA73D3521C8E}"/>
    <cellStyle name="Comma 10 5 2 2 2" xfId="11202" xr:uid="{5220E952-DBF4-4080-8640-1D832D22417E}"/>
    <cellStyle name="Comma 10 5 2 2 2 2" xfId="20649" xr:uid="{6A0AF987-9756-4AF4-8D77-49F432264ABE}"/>
    <cellStyle name="Comma 10 5 2 2 3" xfId="16920" xr:uid="{F244F9B5-C703-497A-8516-B53093225560}"/>
    <cellStyle name="Comma 10 5 2 3" xfId="10533" xr:uid="{770C9FCB-AFAF-4979-BAB8-20A777DB1A91}"/>
    <cellStyle name="Comma 10 5 2 3 2" xfId="19979" xr:uid="{C8705281-1EED-4FC7-9D9B-AE44FEEF83CD}"/>
    <cellStyle name="Comma 10 5 2 4" xfId="16250" xr:uid="{314156A2-72E3-445E-AC8C-ED1912DB82BC}"/>
    <cellStyle name="Comma 10 5 3" xfId="3846" xr:uid="{710456AA-BFC2-40F8-8E7D-2C76AB40A333}"/>
    <cellStyle name="Comma 10 6" xfId="3847" xr:uid="{0DB302C3-3B81-4F47-8F78-A39689AB48A0}"/>
    <cellStyle name="Comma 10 6 2" xfId="6805" xr:uid="{49A95DF8-E322-4F45-9289-0C302CFADB1D}"/>
    <cellStyle name="Comma 10 6 2 2" xfId="7473" xr:uid="{6C0935C2-E9A9-4AC2-B322-BC78A102F95B}"/>
    <cellStyle name="Comma 10 6 2 2 2" xfId="11203" xr:uid="{A1810C21-54DD-4906-A013-894F9C04DC7B}"/>
    <cellStyle name="Comma 10 6 2 2 2 2" xfId="20650" xr:uid="{5F8AA35A-6A36-4798-AEE8-B9155801A422}"/>
    <cellStyle name="Comma 10 6 2 2 3" xfId="16921" xr:uid="{F281B626-68CB-4CC0-9888-E3F11088C4FA}"/>
    <cellStyle name="Comma 10 6 2 3" xfId="10534" xr:uid="{0FCB16B2-25BB-4EBD-B461-4C5C588EA4F2}"/>
    <cellStyle name="Comma 10 6 2 3 2" xfId="19980" xr:uid="{DC2A8E6C-D7AC-4BA3-87D5-A764A23633F2}"/>
    <cellStyle name="Comma 10 6 2 4" xfId="16251" xr:uid="{B51D6432-93BE-49CB-AB0E-2E07BDB5DF3F}"/>
    <cellStyle name="Comma 10 7" xfId="3848" xr:uid="{CD17F263-B320-4BB8-A666-34D40E5FF57E}"/>
    <cellStyle name="Comma 10 7 2" xfId="6806" xr:uid="{A816AA2F-0860-4722-92CA-014D0FB2FD63}"/>
    <cellStyle name="Comma 10 7 2 2" xfId="7474" xr:uid="{62D3897F-07DA-4FA5-94A0-4E870E6AC772}"/>
    <cellStyle name="Comma 10 7 2 2 2" xfId="11204" xr:uid="{E075B7F0-09E1-434F-A469-478720484C8B}"/>
    <cellStyle name="Comma 10 7 2 2 2 2" xfId="20651" xr:uid="{6B7446C2-9ABB-4B21-9D7E-38A68B35B9FE}"/>
    <cellStyle name="Comma 10 7 2 2 3" xfId="16922" xr:uid="{BABC38E8-687D-4858-BBB1-F8177C88A964}"/>
    <cellStyle name="Comma 10 7 2 3" xfId="10535" xr:uid="{79201DC7-1716-4F3C-85FC-1F3AEE223BE1}"/>
    <cellStyle name="Comma 10 7 2 3 2" xfId="19981" xr:uid="{0A67463A-C79F-4F78-BBD7-7A46DFBE5090}"/>
    <cellStyle name="Comma 10 7 2 4" xfId="16252" xr:uid="{EF38F608-9C57-4AEB-A9A4-FF0F94697911}"/>
    <cellStyle name="Comma 10 8" xfId="3849" xr:uid="{B408E256-2148-429B-B1A4-4329E6BFFAE5}"/>
    <cellStyle name="Comma 10 8 2" xfId="6807" xr:uid="{40A8463E-3708-428C-8A00-CAC12AC93985}"/>
    <cellStyle name="Comma 10 8 2 2" xfId="7475" xr:uid="{9807ED5A-FC8F-42F3-BB84-DC7A40608EDC}"/>
    <cellStyle name="Comma 10 8 2 2 2" xfId="11205" xr:uid="{C53979ED-37EB-465B-B224-D49BCF784A3A}"/>
    <cellStyle name="Comma 10 8 2 2 2 2" xfId="20652" xr:uid="{59649F32-4F4B-4266-81A7-F628392D0101}"/>
    <cellStyle name="Comma 10 8 2 2 3" xfId="16923" xr:uid="{578498C8-19AF-4E27-96C2-33D4359EEBF2}"/>
    <cellStyle name="Comma 10 8 2 3" xfId="10536" xr:uid="{9466DEB3-6575-407C-AF86-F928327B58E4}"/>
    <cellStyle name="Comma 10 8 2 3 2" xfId="19982" xr:uid="{5DC075ED-B9D3-45AB-810D-CD4F682C498F}"/>
    <cellStyle name="Comma 10 8 2 4" xfId="16253" xr:uid="{F2402AFB-367E-4CEB-A452-2538C1DABF4F}"/>
    <cellStyle name="Comma 10 9" xfId="3850" xr:uid="{59ABC13E-7D45-4DA5-89CC-574FA1AB6879}"/>
    <cellStyle name="Comma 10 9 2" xfId="6808" xr:uid="{D34560DD-7039-4DE3-A3F3-F38A39033ACF}"/>
    <cellStyle name="Comma 10 9 2 2" xfId="7476" xr:uid="{FFB6EFF2-8D92-4EA9-97F5-C272B27FDB52}"/>
    <cellStyle name="Comma 10 9 2 2 2" xfId="11206" xr:uid="{19EE0419-3C63-4963-8FCD-100084A096A9}"/>
    <cellStyle name="Comma 10 9 2 2 2 2" xfId="20653" xr:uid="{42C6502B-52C7-46E4-ABB9-BB4422DB861C}"/>
    <cellStyle name="Comma 10 9 2 2 3" xfId="16924" xr:uid="{8A607D9A-4FF5-4DB2-8663-8E65C531A6BA}"/>
    <cellStyle name="Comma 10 9 2 3" xfId="10537" xr:uid="{9E9C7BE7-1716-4EA7-A560-06192433D3B8}"/>
    <cellStyle name="Comma 10 9 2 3 2" xfId="19983" xr:uid="{AE4C1512-67FF-48F3-8336-FF0D4947B00A}"/>
    <cellStyle name="Comma 10 9 2 4" xfId="16254" xr:uid="{5E6EE5B5-C014-41D1-8B47-C2CF7C1B2592}"/>
    <cellStyle name="Comma 100" xfId="30072" xr:uid="{264D015B-3304-4691-889A-04B1CE97248E}"/>
    <cellStyle name="Comma 101" xfId="30054" xr:uid="{B2714CBA-B6AA-4D1D-8570-17EAED8470CA}"/>
    <cellStyle name="Comma 102" xfId="30068" xr:uid="{3FD71CB2-2764-4CFF-B234-F0191ACA6CB0}"/>
    <cellStyle name="Comma 102 2 4" xfId="106" xr:uid="{773584DF-804E-4884-A132-D79620A96578}"/>
    <cellStyle name="Comma 102 2 4 2" xfId="109" xr:uid="{265100EB-8F2D-47E5-A245-E48A0CF07C88}"/>
    <cellStyle name="Comma 102 2 4 2 2" xfId="517" xr:uid="{19F34227-FB3E-4EBD-AAD1-6B01E459B11D}"/>
    <cellStyle name="Comma 102 2 4 2 3" xfId="917" xr:uid="{17A2C14F-4289-448C-92C3-CEEE5C177503}"/>
    <cellStyle name="Comma 102 2 4 3" xfId="514" xr:uid="{CB15D959-61FA-4ACF-8564-A544455F4660}"/>
    <cellStyle name="Comma 102 2 4 4" xfId="869" xr:uid="{A92C5A74-F7B4-42D6-B99E-F688D838621A}"/>
    <cellStyle name="Comma 103" xfId="30065" xr:uid="{9AF13468-10AB-497C-8C54-E7E304B2081E}"/>
    <cellStyle name="Comma 104" xfId="30056" xr:uid="{F2AC33BB-DF21-4A41-B80E-BAB74B665134}"/>
    <cellStyle name="Comma 105" xfId="30074" xr:uid="{B0E051E7-970D-4BFB-8AD6-7187D0A95F95}"/>
    <cellStyle name="Comma 106" xfId="30075" xr:uid="{343F0D8A-01C9-4ABD-B80F-EFD4EC7DD636}"/>
    <cellStyle name="Comma 107" xfId="30078" xr:uid="{E6BBEF8A-3FDC-4BD1-83E5-0BCCB45C8224}"/>
    <cellStyle name="Comma 108" xfId="30080" xr:uid="{DC0611C7-6D0D-4387-995E-ACC85B6D6148}"/>
    <cellStyle name="Comma 108 2 2" xfId="110" xr:uid="{2C866AD0-19D1-442E-9726-91A40E086A73}"/>
    <cellStyle name="Comma 108 2 2 2" xfId="111" xr:uid="{A07EDC88-6728-42BE-8021-15FC6FAF32E6}"/>
    <cellStyle name="Comma 108 2 2 2 2" xfId="112" xr:uid="{EC724F6B-BF5F-4F15-8833-71E39B1EE599}"/>
    <cellStyle name="Comma 108 2 2 2 2 2" xfId="113" xr:uid="{7730C040-7344-44C3-9B1F-E9C52F30696C}"/>
    <cellStyle name="Comma 108 2 2 2 2 2 2" xfId="521" xr:uid="{F5F919B0-1408-43FE-884F-9FFDA0151AFF}"/>
    <cellStyle name="Comma 108 2 2 2 2 3" xfId="520" xr:uid="{C3B75F8A-9FE6-4E44-9D8F-4D2FBA7D970E}"/>
    <cellStyle name="Comma 108 2 2 2 2 4" xfId="792" xr:uid="{E9634661-98D4-4FE2-A38F-E6445C1C5C70}"/>
    <cellStyle name="Comma 108 2 2 2 3" xfId="115" xr:uid="{01CC29B0-FB61-4696-95E6-D0A8D5C92A65}"/>
    <cellStyle name="Comma 108 2 2 2 3 2" xfId="117" xr:uid="{564BE9B5-44D3-4A80-9615-7F9A73BB2CE9}"/>
    <cellStyle name="Comma 108 2 2 2 3 2 2" xfId="525" xr:uid="{D3E3DFF0-E4A3-4F24-BB88-9469309E5073}"/>
    <cellStyle name="Comma 108 2 2 2 3 3" xfId="523" xr:uid="{1672C333-E981-46E1-A20C-76BEF9B047DC}"/>
    <cellStyle name="Comma 108 2 2 2 4" xfId="119" xr:uid="{55A52128-169C-4006-A5A2-4E276EDAA8BB}"/>
    <cellStyle name="Comma 108 2 2 2 4 2" xfId="527" xr:uid="{BD4F5777-9EA3-4781-9481-11C60B7C5C71}"/>
    <cellStyle name="Comma 108 2 2 2 5" xfId="519" xr:uid="{78CD2489-10C5-4BF8-B6E9-30D155A99CD5}"/>
    <cellStyle name="Comma 108 2 2 2 6" xfId="1056" xr:uid="{C26B7A89-36B2-4AB0-AB8C-090F1B61071B}"/>
    <cellStyle name="Comma 108 2 2 3" xfId="120" xr:uid="{5CE57C76-C4D1-427B-A1DD-F1B7D9DD104A}"/>
    <cellStyle name="Comma 108 2 2 3 2" xfId="121" xr:uid="{1D58960C-6FD5-4D3F-87EF-B59B00DA2AB1}"/>
    <cellStyle name="Comma 108 2 2 3 2 2" xfId="102" xr:uid="{C59EB2B4-A36F-479C-9CA5-998FD8C8B7AA}"/>
    <cellStyle name="Comma 108 2 2 3 2 2 2" xfId="510" xr:uid="{1C38A22E-E032-41B3-A80E-ABCF5B826436}"/>
    <cellStyle name="Comma 108 2 2 3 2 3" xfId="529" xr:uid="{944BB7A3-AB6B-4EF1-8801-1B30DF9C993B}"/>
    <cellStyle name="Comma 108 2 2 3 3" xfId="124" xr:uid="{488256BF-5356-498C-820D-B945B17FB875}"/>
    <cellStyle name="Comma 108 2 2 3 3 2" xfId="532" xr:uid="{B7C8262E-2840-40EC-AC43-39368892F780}"/>
    <cellStyle name="Comma 108 2 2 3 4" xfId="528" xr:uid="{C6A97B0B-C95E-43F3-9063-AD2493AABA43}"/>
    <cellStyle name="Comma 108 2 2 3 5" xfId="969" xr:uid="{9D8F2328-6200-4FAD-BBFA-E92233F9AD23}"/>
    <cellStyle name="Comma 108 2 2 4" xfId="126" xr:uid="{F91C1121-F6A4-4042-BA63-E12B53288648}"/>
    <cellStyle name="Comma 108 2 2 4 2" xfId="129" xr:uid="{0EEA32CF-FF67-4F31-AF02-E94539C61546}"/>
    <cellStyle name="Comma 108 2 2 4 2 2" xfId="537" xr:uid="{07AD172B-52B5-4F2A-95A4-844F9309E39B}"/>
    <cellStyle name="Comma 108 2 2 4 3" xfId="534" xr:uid="{B32841AE-82DC-48FF-A51D-56D1FA27EDE1}"/>
    <cellStyle name="Comma 108 2 2 5" xfId="10" xr:uid="{CBA46F4C-F426-4AAD-96AD-59D24FB4F1CD}"/>
    <cellStyle name="Comma 108 2 2 5 2" xfId="417" xr:uid="{BA59F67D-CBBC-44B1-B1F8-532EC4A941D7}"/>
    <cellStyle name="Comma 108 2 2 6" xfId="518" xr:uid="{2A5F89CF-92E0-4C86-A130-BA7BB526A178}"/>
    <cellStyle name="Comma 108 2 2 7" xfId="1051" xr:uid="{D281CEB1-9270-4FB5-9989-9DCCE939B73F}"/>
    <cellStyle name="Comma 108 2 4" xfId="130" xr:uid="{32536369-11D7-4F48-854B-1B3805DA9EEC}"/>
    <cellStyle name="Comma 108 2 4 2" xfId="131" xr:uid="{B489AE68-CDD5-4585-931A-FA9635529F75}"/>
    <cellStyle name="Comma 108 2 4 2 2" xfId="133" xr:uid="{CE1BDB2C-76D2-4553-9F98-67AF39600560}"/>
    <cellStyle name="Comma 108 2 4 2 2 2" xfId="541" xr:uid="{362F55EE-3436-459F-B8A1-56173F00CC1E}"/>
    <cellStyle name="Comma 108 2 4 2 3" xfId="539" xr:uid="{CB13D82F-DA95-4722-A896-670726CCA011}"/>
    <cellStyle name="Comma 108 2 4 2 4" xfId="870" xr:uid="{B0A3254E-2F65-4164-9D1F-7685CB9637A8}"/>
    <cellStyle name="Comma 108 2 4 3" xfId="134" xr:uid="{4C691A41-B97A-4166-A9AA-720F0B720DB0}"/>
    <cellStyle name="Comma 108 2 4 3 2" xfId="30" xr:uid="{97F99DA6-DC45-4F3C-89A8-456C466CDC39}"/>
    <cellStyle name="Comma 108 2 4 3 2 2" xfId="438" xr:uid="{6E9F2461-6D5C-4F0B-B2FF-E58053B1CE47}"/>
    <cellStyle name="Comma 108 2 4 3 3" xfId="542" xr:uid="{2E9599A6-03BB-401E-A99A-B386E60D3942}"/>
    <cellStyle name="Comma 108 2 4 4" xfId="136" xr:uid="{1F3AC2A0-19EF-411A-8303-7214BA42E93B}"/>
    <cellStyle name="Comma 108 2 4 4 2" xfId="544" xr:uid="{2E997E82-D576-46AC-81E2-48F5EEA7189B}"/>
    <cellStyle name="Comma 108 2 4 5" xfId="538" xr:uid="{293661B0-1FF5-43E5-9889-A9E86AF666CA}"/>
    <cellStyle name="Comma 108 2 4 6" xfId="991" xr:uid="{43DF659E-842B-4488-80CF-F1E918C26636}"/>
    <cellStyle name="Comma 109" xfId="30082" xr:uid="{3C62823B-3ECA-4DAB-B916-2A80E6C99B60}"/>
    <cellStyle name="Comma 11" xfId="138" xr:uid="{9DA624A5-F510-455D-84F5-5B8CE553AD4A}"/>
    <cellStyle name="Comma 11 2" xfId="62" xr:uid="{54343D83-A302-412B-A5A2-EF1C6FB863CC}"/>
    <cellStyle name="Comma 11 2 2" xfId="33" xr:uid="{7DDDB947-6770-4821-A52E-7282EEEBEEDC}"/>
    <cellStyle name="Comma 11 2 2 2" xfId="441" xr:uid="{B31A7D95-8224-4A78-ADD8-F794B2D70FD4}"/>
    <cellStyle name="Comma 11 2 2 2 2" xfId="11208" xr:uid="{8DA6BA10-30A8-4A78-9E80-F06DC4C1554E}"/>
    <cellStyle name="Comma 11 2 2 2 2 2" xfId="20655" xr:uid="{F8E59492-54BF-4082-9418-6AE1910BCA85}"/>
    <cellStyle name="Comma 11 2 2 2 3" xfId="16926" xr:uid="{76AF3CF5-9D1D-46F5-BE6F-FFBA0FC4A47D}"/>
    <cellStyle name="Comma 11 2 2 2 4" xfId="7478" xr:uid="{EA2F38CC-1A25-4B72-BF4C-DF32B03A261D}"/>
    <cellStyle name="Comma 11 2 2 3" xfId="10539" xr:uid="{4571D45F-3C79-4038-8CB6-365FD0C6314C}"/>
    <cellStyle name="Comma 11 2 2 3 2" xfId="19985" xr:uid="{2439C952-3769-4CD3-A3B8-25A17D587DF7}"/>
    <cellStyle name="Comma 11 2 2 4" xfId="16256" xr:uid="{7B1A6A3D-A1AA-40E5-8ED5-B9DA8A5504D5}"/>
    <cellStyle name="Comma 11 2 2 5" xfId="6810" xr:uid="{EE9242D4-7BC5-4912-A917-127EE85D97F9}"/>
    <cellStyle name="Comma 11 2 3" xfId="470" xr:uid="{B332858B-4A29-4D71-B906-CEE17C84E946}"/>
    <cellStyle name="Comma 11 2 3 2" xfId="3852" xr:uid="{4F44F9CB-8BCB-4B38-B5BA-70A36144F928}"/>
    <cellStyle name="Comma 11 2 4" xfId="948" xr:uid="{88CF5D45-64C0-4E6A-8FD7-FCCFC98F50FC}"/>
    <cellStyle name="Comma 11 3" xfId="64" xr:uid="{01C225B6-F490-4955-BE5A-8EE3F52392EC}"/>
    <cellStyle name="Comma 11 3 2" xfId="472" xr:uid="{B4ABEF79-EFAB-4D33-A197-884E1BD582BD}"/>
    <cellStyle name="Comma 11 3 2 2" xfId="7479" xr:uid="{7FF2FB8B-463F-465D-B102-E76582D344B0}"/>
    <cellStyle name="Comma 11 3 2 2 2" xfId="11209" xr:uid="{7ED46F8B-C1E6-4095-B8F0-1E5995143B9F}"/>
    <cellStyle name="Comma 11 3 2 2 2 2" xfId="20656" xr:uid="{3CE87AD8-88B5-4074-856F-5C6A14851937}"/>
    <cellStyle name="Comma 11 3 2 2 3" xfId="16927" xr:uid="{C73D0FB0-C325-4D45-AF4F-03FADC89C3E5}"/>
    <cellStyle name="Comma 11 3 2 3" xfId="10540" xr:uid="{3518C421-C62A-4FEF-8D47-6836400FB9BB}"/>
    <cellStyle name="Comma 11 3 2 3 2" xfId="19986" xr:uid="{A8EEA756-86B6-40A1-A537-C8B4E2BE5FA3}"/>
    <cellStyle name="Comma 11 3 2 4" xfId="16257" xr:uid="{3330E90E-B09B-47E8-B469-C576881FFA68}"/>
    <cellStyle name="Comma 11 3 2 5" xfId="6811" xr:uid="{93EC57F2-3195-4E77-BE35-56544E0C6FCB}"/>
    <cellStyle name="Comma 11 3 3" xfId="3853" xr:uid="{98C5247B-5A33-419B-8D04-0DB2EDD4C290}"/>
    <cellStyle name="Comma 11 4" xfId="546" xr:uid="{4A37CDE4-35E8-49A6-A92A-A17A32EBB64E}"/>
    <cellStyle name="Comma 11 4 2" xfId="6812" xr:uid="{65D27809-AE74-49DE-96BF-C1DD337137C4}"/>
    <cellStyle name="Comma 11 4 2 2" xfId="7480" xr:uid="{96612AAA-7803-4E2E-91CE-510238EA3628}"/>
    <cellStyle name="Comma 11 4 2 2 2" xfId="11210" xr:uid="{8E9D657E-F3D0-45B5-B869-428378B9DE45}"/>
    <cellStyle name="Comma 11 4 2 2 2 2" xfId="20657" xr:uid="{643AB849-80DA-4D69-8154-98EA2CAC987B}"/>
    <cellStyle name="Comma 11 4 2 2 3" xfId="16928" xr:uid="{5FFFF2A8-3B6A-463D-968D-BAF6EDF4EB12}"/>
    <cellStyle name="Comma 11 4 2 3" xfId="10541" xr:uid="{416A3A41-8FF0-4BCA-BB9F-2BB281D8932E}"/>
    <cellStyle name="Comma 11 4 2 3 2" xfId="19987" xr:uid="{EE93BCB2-A5BC-4D4C-97F8-25A9C82C4E1E}"/>
    <cellStyle name="Comma 11 4 2 4" xfId="16258" xr:uid="{3D9A8673-666B-40D4-AE1E-E0AEC18625A7}"/>
    <cellStyle name="Comma 11 4 3" xfId="3854" xr:uid="{95F5648F-E533-4820-B28A-D80BC36810EB}"/>
    <cellStyle name="Comma 11 5" xfId="6809" xr:uid="{9206B327-CE8F-4F8C-9334-2C65C3302D5F}"/>
    <cellStyle name="Comma 11 5 2" xfId="7477" xr:uid="{03898499-8613-4ABE-89E3-716EF291A128}"/>
    <cellStyle name="Comma 11 5 2 2" xfId="11207" xr:uid="{4FF01041-D7E6-4F01-85DB-5B7D566DC733}"/>
    <cellStyle name="Comma 11 5 2 2 2" xfId="20654" xr:uid="{D29EF549-4E37-4B74-959C-233E0AB4CFDC}"/>
    <cellStyle name="Comma 11 5 2 3" xfId="16925" xr:uid="{EBB3CF14-0615-47B9-BDFF-7B6CAF4A2834}"/>
    <cellStyle name="Comma 11 5 3" xfId="10538" xr:uid="{DCA4C7B4-219A-40FD-9938-627AF8A9AB25}"/>
    <cellStyle name="Comma 11 5 3 2" xfId="19984" xr:uid="{5283A473-2674-410D-BF98-8A55D24B5FD0}"/>
    <cellStyle name="Comma 11 5 4" xfId="16255" xr:uid="{DBC98C93-C573-429D-A755-4BD8935619B9}"/>
    <cellStyle name="Comma 11 6" xfId="29734" xr:uid="{7DE58B96-D9C0-4DDD-98B2-5E7C8E053884}"/>
    <cellStyle name="Comma 11 7" xfId="29883" xr:uid="{02B8EDB3-A7E0-487D-896B-6ADBEBE6CCBD}"/>
    <cellStyle name="Comma 11 8" xfId="3851" xr:uid="{A1D376B2-4292-4AD5-B277-12A223E8F643}"/>
    <cellStyle name="Comma 11 9" xfId="1031" xr:uid="{100D691C-F83A-4DC6-980F-13A07C09138F}"/>
    <cellStyle name="Comma 110" xfId="139" xr:uid="{72F09466-E78B-4028-9D61-5216BA9F99B5}"/>
    <cellStyle name="Comma 111" xfId="30084" xr:uid="{5C231041-6B74-4CAC-98AD-82E63E2954FB}"/>
    <cellStyle name="Comma 112" xfId="639" xr:uid="{6AF5B621-20C0-4669-8C99-DE4323FC57AC}"/>
    <cellStyle name="Comma 112 2" xfId="30086" xr:uid="{E7C7045D-416C-4DA9-8D8C-2D3F37A74FF8}"/>
    <cellStyle name="Comma 113" xfId="30085" xr:uid="{553B2AC1-1F0D-4D1E-80D7-B1E7861E222E}"/>
    <cellStyle name="Comma 114" xfId="414" xr:uid="{76FFC858-80D3-4B71-9986-2481EF59144C}"/>
    <cellStyle name="Comma 114 2" xfId="30087" xr:uid="{BD40BEB5-09F9-48DB-9339-315BD51E4043}"/>
    <cellStyle name="Comma 115" xfId="30088" xr:uid="{3233CAC9-9BD4-41F1-9D89-D5834CA5FFDF}"/>
    <cellStyle name="Comma 116" xfId="30089" xr:uid="{39962DB2-8A05-4F1E-B3EE-9095CFE8C5ED}"/>
    <cellStyle name="Comma 117" xfId="30090" xr:uid="{EA1E39A9-4DEE-482E-A4E1-5CA027C5B14A}"/>
    <cellStyle name="Comma 118" xfId="30091" xr:uid="{DADFFD41-F9A6-4D6D-B759-F9DCE73FE537}"/>
    <cellStyle name="Comma 119" xfId="30092" xr:uid="{1416D1C7-2C3D-4B98-96EC-D13BF6389AFA}"/>
    <cellStyle name="Comma 12" xfId="141" xr:uid="{C452B4C8-0E27-4356-B61F-AAB6663BDD05}"/>
    <cellStyle name="Comma 12 2" xfId="549" xr:uid="{E6E2A1E0-6508-492D-B053-13A4C1C8A804}"/>
    <cellStyle name="Comma 12 2 2" xfId="6814" xr:uid="{7239EE6F-10AB-47EE-A1EA-68863B9491E9}"/>
    <cellStyle name="Comma 12 2 2 2" xfId="7482" xr:uid="{D39140D8-5A79-4F9A-9536-DDBC7DBD99F5}"/>
    <cellStyle name="Comma 12 2 2 2 2" xfId="11212" xr:uid="{5BD95AA0-FDAE-4DB8-94B4-633ED77FD633}"/>
    <cellStyle name="Comma 12 2 2 2 2 2" xfId="20659" xr:uid="{E1DE04CB-A8AD-4A8D-837F-BF59FA4F43D9}"/>
    <cellStyle name="Comma 12 2 2 2 3" xfId="16930" xr:uid="{41276080-A773-403D-B375-2CEA0654946D}"/>
    <cellStyle name="Comma 12 2 2 3" xfId="10543" xr:uid="{13E24B6E-CE2B-4937-AE8F-4378574D8DA9}"/>
    <cellStyle name="Comma 12 2 2 3 2" xfId="19989" xr:uid="{8FD70C1D-FC12-43D6-8DD5-D91A51219888}"/>
    <cellStyle name="Comma 12 2 2 4" xfId="16260" xr:uid="{D36C6ABE-0AC5-432C-89A8-349060A1EB82}"/>
    <cellStyle name="Comma 12 2 3" xfId="3856" xr:uid="{434DDD76-512E-4A91-AE32-E220E4D4098E}"/>
    <cellStyle name="Comma 12 2 4" xfId="1071" xr:uid="{E1D1BD9A-966E-446E-8D6C-769523CF9DAD}"/>
    <cellStyle name="Comma 12 3" xfId="3857" xr:uid="{E120559B-DB57-40A7-9C87-51D0C7266BB3}"/>
    <cellStyle name="Comma 12 3 2" xfId="6815" xr:uid="{D6F65336-42AC-4A77-AC76-31129C499DDA}"/>
    <cellStyle name="Comma 12 3 2 2" xfId="7483" xr:uid="{A734175F-9786-4CDB-8E0B-837A8FF0B15C}"/>
    <cellStyle name="Comma 12 3 2 2 2" xfId="11213" xr:uid="{A1A315E8-A8A1-4E16-9601-C7E743CD445C}"/>
    <cellStyle name="Comma 12 3 2 2 2 2" xfId="20660" xr:uid="{8915629A-3770-4857-BF19-E7B6FCE630E8}"/>
    <cellStyle name="Comma 12 3 2 2 3" xfId="16931" xr:uid="{B5AA2BD1-7C50-4EDC-A999-2283C3970732}"/>
    <cellStyle name="Comma 12 3 2 3" xfId="10544" xr:uid="{F25F0F9E-4C1D-4E4D-8BC8-E04D001453CB}"/>
    <cellStyle name="Comma 12 3 2 3 2" xfId="19990" xr:uid="{BC222D8B-42C9-4309-B194-C2C844BDF6BF}"/>
    <cellStyle name="Comma 12 3 2 4" xfId="16261" xr:uid="{4E350FF7-7ABD-4A93-8A0E-AF0432EA7A60}"/>
    <cellStyle name="Comma 12 4" xfId="3858" xr:uid="{9FF4D078-1FC5-4F44-9E2E-24058B93B0C6}"/>
    <cellStyle name="Comma 12 4 2" xfId="6816" xr:uid="{9C021380-42D4-4490-AC71-A58DDA7087F1}"/>
    <cellStyle name="Comma 12 4 2 2" xfId="7484" xr:uid="{4CC1A635-F3C4-41B5-BFBC-92FCFDA85160}"/>
    <cellStyle name="Comma 12 4 2 2 2" xfId="11214" xr:uid="{B0092AB9-D8DB-49B9-9688-520B698094AA}"/>
    <cellStyle name="Comma 12 4 2 2 2 2" xfId="20661" xr:uid="{E7DFCCF2-DB84-413D-91E6-C22BD3CBA2A7}"/>
    <cellStyle name="Comma 12 4 2 2 3" xfId="16932" xr:uid="{BD542B31-C820-45C5-9DED-A52F5C361909}"/>
    <cellStyle name="Comma 12 4 2 3" xfId="10545" xr:uid="{4F9D2262-F301-474F-B022-D301FCC9F727}"/>
    <cellStyle name="Comma 12 4 2 3 2" xfId="19991" xr:uid="{BCED0863-AF93-455D-A246-41801E9C490F}"/>
    <cellStyle name="Comma 12 4 2 4" xfId="16262" xr:uid="{3DFE8BC5-1FEF-4FD9-88FA-DF4147BD7FB6}"/>
    <cellStyle name="Comma 12 5" xfId="6813" xr:uid="{0FE7863E-3A7A-47F9-A3A0-8FA07BB66990}"/>
    <cellStyle name="Comma 12 5 2" xfId="7481" xr:uid="{4208393F-52BB-49FD-A5BB-5FBF965C014A}"/>
    <cellStyle name="Comma 12 5 2 2" xfId="11211" xr:uid="{96466D54-D234-48C4-BE46-C5B090D00AF9}"/>
    <cellStyle name="Comma 12 5 2 2 2" xfId="20658" xr:uid="{C20F6DDC-A5E4-447B-99E0-B4C8CA85D944}"/>
    <cellStyle name="Comma 12 5 2 3" xfId="16929" xr:uid="{CF97ABC6-D252-404F-A0E3-696F55F54012}"/>
    <cellStyle name="Comma 12 5 3" xfId="10542" xr:uid="{13F21D36-33AB-4E92-AAC8-C75337B8ECC9}"/>
    <cellStyle name="Comma 12 5 3 2" xfId="19988" xr:uid="{5268D0BF-7186-4E64-A7EA-BFD3AB185C13}"/>
    <cellStyle name="Comma 12 5 4" xfId="16259" xr:uid="{128D411D-7381-481F-9005-2C3CF8F9B4EF}"/>
    <cellStyle name="Comma 12 6" xfId="29771" xr:uid="{F221468A-5D6C-4199-8BFC-2A07DBBEE220}"/>
    <cellStyle name="Comma 12 7" xfId="3855" xr:uid="{0B72DF30-22AA-447A-88F1-B2342D1F6D4D}"/>
    <cellStyle name="Comma 12 8" xfId="950" xr:uid="{77B09CF0-520B-4385-A387-569893EE78F6}"/>
    <cellStyle name="Comma 120" xfId="30093" xr:uid="{B3A3F2B9-5AC7-4CA4-8FE1-AD0CD4C67719}"/>
    <cellStyle name="Comma 121" xfId="30094" xr:uid="{3A532C51-1063-444F-B511-266FB69D8932}"/>
    <cellStyle name="Comma 122" xfId="30095" xr:uid="{221AC081-ACF8-419B-9DF7-28B7F4402A25}"/>
    <cellStyle name="Comma 123" xfId="30096" xr:uid="{1376CF30-63FC-40A9-B8B8-673BDB16FC96}"/>
    <cellStyle name="Comma 124" xfId="30097" xr:uid="{203B8253-E8A4-4F5F-911E-C2225CFC80FB}"/>
    <cellStyle name="Comma 125" xfId="30098" xr:uid="{7D30E261-1A78-4A8F-9002-8427381AA958}"/>
    <cellStyle name="Comma 126" xfId="30099" xr:uid="{6329956D-57D4-48CE-8F50-BEAAC7EA8E42}"/>
    <cellStyle name="Comma 127" xfId="31026" xr:uid="{32DDD879-31C1-4D1C-B3CA-7D64A09F19A8}"/>
    <cellStyle name="Comma 128" xfId="31025" xr:uid="{D5CC988A-DF37-413D-9F7A-B827D1A8C00F}"/>
    <cellStyle name="Comma 129" xfId="31030" xr:uid="{2F6CF27A-D82D-4CE9-B4C2-F86BFD3D3D96}"/>
    <cellStyle name="Comma 13" xfId="412" xr:uid="{2824F6DD-C411-40B1-A7BD-12155DEC62AB}"/>
    <cellStyle name="Comma 13 2" xfId="812" xr:uid="{D5FE0F14-F4E8-4C21-9531-251A346220E2}"/>
    <cellStyle name="Comma 13 2 2" xfId="5730" xr:uid="{56D38C19-9DE3-400C-9361-7E1BCAF3B695}"/>
    <cellStyle name="Comma 13 2 3" xfId="1073" xr:uid="{C71C92DC-36CF-4F4B-A710-E84E78980872}"/>
    <cellStyle name="Comma 13 3" xfId="29773" xr:uid="{C648FBD4-6789-4777-9B31-87CF3E761EC2}"/>
    <cellStyle name="Comma 13 4" xfId="3859" xr:uid="{35A79EF3-9057-485B-B07E-4CC1AB811A37}"/>
    <cellStyle name="Comma 13 5" xfId="967" xr:uid="{C0B8C734-DDBA-4592-A92E-1D156BAF1E3E}"/>
    <cellStyle name="Comma 130" xfId="878" xr:uid="{29C50706-D42D-4A61-AB8D-4BC2DF36D205}"/>
    <cellStyle name="Comma 14" xfId="677" xr:uid="{37D4381C-E518-4D90-8FB1-51C622AA1364}"/>
    <cellStyle name="Comma 14 2" xfId="3861" xr:uid="{6D417353-DCEE-4EDD-B32C-C4D3D8EB57AE}"/>
    <cellStyle name="Comma 14 2 2" xfId="6818" xr:uid="{19E56BBA-FDC0-42BD-AAE5-27BDC8287BBA}"/>
    <cellStyle name="Comma 14 2 2 2" xfId="7486" xr:uid="{DD5C12C6-F484-4CEF-A0DA-A24D978008FE}"/>
    <cellStyle name="Comma 14 2 2 2 2" xfId="11216" xr:uid="{E932EF6F-5C33-49D2-A154-D880EB95A73B}"/>
    <cellStyle name="Comma 14 2 2 2 2 2" xfId="20663" xr:uid="{544DCF10-DF2E-428E-A61A-3A49DE585624}"/>
    <cellStyle name="Comma 14 2 2 2 3" xfId="16934" xr:uid="{13ACCF8B-6AF0-443A-8A2D-F437C0A656E9}"/>
    <cellStyle name="Comma 14 2 2 3" xfId="10547" xr:uid="{27CF2887-5B74-4698-8825-BC56866F18C6}"/>
    <cellStyle name="Comma 14 2 2 3 2" xfId="19993" xr:uid="{6DE9F1D4-A3B7-4440-91FF-16769A8AD79C}"/>
    <cellStyle name="Comma 14 2 2 4" xfId="16264" xr:uid="{C0D8DAAF-D1BC-49BE-A116-D328001793F8}"/>
    <cellStyle name="Comma 14 3" xfId="3862" xr:uid="{13682FF3-ED12-42F1-A682-6EECB5A31B2A}"/>
    <cellStyle name="Comma 14 3 2" xfId="6819" xr:uid="{C957F5FB-2484-4CD1-82B4-E4976E419F64}"/>
    <cellStyle name="Comma 14 3 2 2" xfId="7487" xr:uid="{CEB799C8-F5DF-4D1C-92F5-74A4D585CB9F}"/>
    <cellStyle name="Comma 14 3 2 2 2" xfId="11217" xr:uid="{F6414C73-1363-4A21-B034-6EB61858D103}"/>
    <cellStyle name="Comma 14 3 2 2 2 2" xfId="20664" xr:uid="{1C94D878-8D1D-4513-8C66-593569219609}"/>
    <cellStyle name="Comma 14 3 2 2 3" xfId="16935" xr:uid="{5503ACA6-3EB9-4373-9DCE-11E7BF65553B}"/>
    <cellStyle name="Comma 14 3 2 3" xfId="10548" xr:uid="{93F93BB7-0A40-43E8-9CC3-8BE23625D523}"/>
    <cellStyle name="Comma 14 3 2 3 2" xfId="19994" xr:uid="{58E50D52-D07F-4285-B94A-509D282E318D}"/>
    <cellStyle name="Comma 14 3 2 4" xfId="16265" xr:uid="{CA3C636C-9F1D-439E-BB07-D614BD58074E}"/>
    <cellStyle name="Comma 14 4" xfId="3863" xr:uid="{E648E3BC-452C-4810-BD91-108E86B792B0}"/>
    <cellStyle name="Comma 14 4 2" xfId="3864" xr:uid="{1A86E81F-9489-4F0D-9D21-46CE2D03D813}"/>
    <cellStyle name="Comma 14 4 2 2" xfId="6821" xr:uid="{E79620F0-0F70-4786-8CAA-BEB37956FF87}"/>
    <cellStyle name="Comma 14 4 2 2 2" xfId="7489" xr:uid="{4D110127-1138-43A2-BC27-F93976B52FBC}"/>
    <cellStyle name="Comma 14 4 2 2 2 2" xfId="11219" xr:uid="{887F43F2-8C96-4A98-9C0C-661E28E28B76}"/>
    <cellStyle name="Comma 14 4 2 2 2 2 2" xfId="20666" xr:uid="{82145A61-F7AE-4725-AA86-AC180977C577}"/>
    <cellStyle name="Comma 14 4 2 2 2 3" xfId="16937" xr:uid="{86E649FF-8C36-4AEB-A879-15B20F176FE6}"/>
    <cellStyle name="Comma 14 4 2 2 3" xfId="10550" xr:uid="{940F39DF-E223-4921-9869-4A8C39C0D43E}"/>
    <cellStyle name="Comma 14 4 2 2 3 2" xfId="19996" xr:uid="{E396DD12-EA51-4791-9C0E-0B88A5943D29}"/>
    <cellStyle name="Comma 14 4 2 2 4" xfId="16267" xr:uid="{F3F0D82D-1CE8-4E72-81E3-A3C11CEC029B}"/>
    <cellStyle name="Comma 14 4 3" xfId="6820" xr:uid="{099D94E8-41D1-40A9-8613-AE053DBB19C0}"/>
    <cellStyle name="Comma 14 4 3 2" xfId="7488" xr:uid="{B051090B-ADFF-44BD-A2B9-9D287A42EDB9}"/>
    <cellStyle name="Comma 14 4 3 2 2" xfId="11218" xr:uid="{1F20E9FE-A1F8-47BB-BEA8-2F5DAFD76A88}"/>
    <cellStyle name="Comma 14 4 3 2 2 2" xfId="20665" xr:uid="{DE3A9D37-65A7-42DA-87E9-7FF19E84823E}"/>
    <cellStyle name="Comma 14 4 3 2 3" xfId="16936" xr:uid="{92EBFB63-702B-4C0A-8FEF-8F28BC1E0737}"/>
    <cellStyle name="Comma 14 4 3 3" xfId="10549" xr:uid="{4FD79B75-9F62-4BD8-8014-2C83965F535C}"/>
    <cellStyle name="Comma 14 4 3 3 2" xfId="19995" xr:uid="{0D0FE8D2-827D-4789-8337-1478D38BBEF4}"/>
    <cellStyle name="Comma 14 4 3 4" xfId="16266" xr:uid="{239EF05E-42E8-4EB1-A676-282A471218AE}"/>
    <cellStyle name="Comma 14 5" xfId="5731" xr:uid="{D5CB4068-18BF-4C3E-BA85-11B5A6ADD53E}"/>
    <cellStyle name="Comma 14 5 2" xfId="7102" xr:uid="{C1093408-100B-4589-AB50-665533F4BADC}"/>
    <cellStyle name="Comma 14 5 2 2" xfId="7770" xr:uid="{33050C28-A874-4317-8F71-4C2B6F02555B}"/>
    <cellStyle name="Comma 14 5 2 2 2" xfId="11500" xr:uid="{C498C264-63C2-476E-80A3-FEBEE87DAC51}"/>
    <cellStyle name="Comma 14 5 2 2 2 2" xfId="20947" xr:uid="{31B5420A-F8F3-48B1-B374-8503588F2B04}"/>
    <cellStyle name="Comma 14 5 2 2 3" xfId="17218" xr:uid="{2D6B30D6-8FDC-4503-B8CD-57EB31EF69E3}"/>
    <cellStyle name="Comma 14 5 2 3" xfId="10831" xr:uid="{18AC2046-1E74-4A44-B5BA-12D9B11C8FC8}"/>
    <cellStyle name="Comma 14 5 2 3 2" xfId="20277" xr:uid="{94F72E45-E9A2-4A17-9F84-61979688FC2E}"/>
    <cellStyle name="Comma 14 5 2 4" xfId="16548" xr:uid="{773DD5AF-41BB-4D73-B18F-65F5291379D2}"/>
    <cellStyle name="Comma 14 6" xfId="6817" xr:uid="{4BED909E-8C23-4ABC-8406-CD9743C8E833}"/>
    <cellStyle name="Comma 14 6 2" xfId="7485" xr:uid="{2A200121-B261-4E4A-8FBB-0F5131CDE8E6}"/>
    <cellStyle name="Comma 14 6 2 2" xfId="11215" xr:uid="{BFB92AAE-EC4B-4479-9D3B-9F5DFC50E5DC}"/>
    <cellStyle name="Comma 14 6 2 2 2" xfId="20662" xr:uid="{29CF1DCC-CE86-4983-937F-863C28DC3B59}"/>
    <cellStyle name="Comma 14 6 2 3" xfId="16933" xr:uid="{61ABA9F6-2B0F-4F77-BCFC-FAA65191DB88}"/>
    <cellStyle name="Comma 14 6 3" xfId="10546" xr:uid="{837CBBBB-486E-4DDF-B606-6F1D4B3794FE}"/>
    <cellStyle name="Comma 14 6 3 2" xfId="19992" xr:uid="{566EF93D-8E2B-4324-8CFD-98C7CEEBB2CF}"/>
    <cellStyle name="Comma 14 6 4" xfId="16263" xr:uid="{32BC2927-9F10-44E6-BFA4-863BD15B7329}"/>
    <cellStyle name="Comma 14 7" xfId="3860" xr:uid="{982704E7-59E8-4AAB-BEE1-B62205EB5F49}"/>
    <cellStyle name="Comma 15" xfId="3865" xr:uid="{23D508EF-7D53-4DDA-911B-A2CB3AA52213}"/>
    <cellStyle name="Comma 15 10" xfId="3866" xr:uid="{C4E93EFD-7170-4FB8-BB81-D5272229B1BF}"/>
    <cellStyle name="Comma 15 11" xfId="3867" xr:uid="{FA098A1C-0011-4262-B792-9A4E2961F5A4}"/>
    <cellStyle name="Comma 15 2" xfId="3868" xr:uid="{AEDA073B-ABEC-43F7-BEE2-BA009DC80B81}"/>
    <cellStyle name="Comma 15 3" xfId="3869" xr:uid="{3CF3F750-10E3-49D8-B7F1-2E28C79F1820}"/>
    <cellStyle name="Comma 15 4" xfId="3870" xr:uid="{60E962C3-299B-4D11-8D7B-AC78654F8195}"/>
    <cellStyle name="Comma 15 5" xfId="3871" xr:uid="{351D6DE9-54E4-4A5A-B879-9B2036FD34E9}"/>
    <cellStyle name="Comma 15 6" xfId="3872" xr:uid="{9A4F8219-EBB4-425A-91C4-49E33D3B3252}"/>
    <cellStyle name="Comma 15 7" xfId="3873" xr:uid="{0DC0695D-0721-4D06-A3CA-28966FF997B7}"/>
    <cellStyle name="Comma 15 8" xfId="3874" xr:uid="{9BDC61AD-DE0C-4A1C-B8B8-80EB9ABD1942}"/>
    <cellStyle name="Comma 15 9" xfId="3875" xr:uid="{8BFB6A8D-0F11-467E-A250-C7DB09951F08}"/>
    <cellStyle name="Comma 16" xfId="1090" xr:uid="{42F6E108-4E2C-4774-9FD2-61D542F4F5C6}"/>
    <cellStyle name="Comma 16 10" xfId="3877" xr:uid="{E5D5D39B-87DD-46DB-8751-4AEDFB660E8E}"/>
    <cellStyle name="Comma 16 11" xfId="3876" xr:uid="{6FE94311-EC68-47BA-9DFD-991A62F1E1F3}"/>
    <cellStyle name="Comma 16 12" xfId="6570" xr:uid="{18348BE7-9290-442C-87A4-4F12652D6733}"/>
    <cellStyle name="Comma 16 12 2" xfId="7238" xr:uid="{86B1F397-CAC9-4D85-96C7-3C3694EF81C1}"/>
    <cellStyle name="Comma 16 12 2 2" xfId="10968" xr:uid="{AD427ABF-30A3-4B5A-8841-2964D05EF9DA}"/>
    <cellStyle name="Comma 16 12 2 2 2" xfId="20414" xr:uid="{A4399013-D8C3-488A-A06D-81C5FE7677AA}"/>
    <cellStyle name="Comma 16 12 2 3" xfId="16685" xr:uid="{E4B43F37-0D37-4300-A006-B3467884176D}"/>
    <cellStyle name="Comma 16 12 3" xfId="10299" xr:uid="{2F6A5B54-2C68-40B4-8BE5-F13CD2957556}"/>
    <cellStyle name="Comma 16 12 3 2" xfId="19744" xr:uid="{F6D8DE70-11E7-494A-81D0-D428D21B768E}"/>
    <cellStyle name="Comma 16 12 4" xfId="16015" xr:uid="{C7822203-FD4F-4D4A-829A-FF015923821A}"/>
    <cellStyle name="Comma 16 2" xfId="3878" xr:uid="{B765EB21-0CCC-447D-ADB7-7F9E1FC07FD4}"/>
    <cellStyle name="Comma 16 2 2" xfId="7879" xr:uid="{735E6D5C-5922-4545-AB92-7785D73C02E5}"/>
    <cellStyle name="Comma 16 2 2 2" xfId="11608" xr:uid="{7BEF89B4-863D-40B8-A72E-3B4732621EF6}"/>
    <cellStyle name="Comma 16 2 2 2 2" xfId="21055" xr:uid="{29162A63-55E5-4E2A-BCD1-08DEBC0AA247}"/>
    <cellStyle name="Comma 16 2 2 3" xfId="17326" xr:uid="{361E2FD3-04FF-48E2-AF21-8BD6CC049CD3}"/>
    <cellStyle name="Comma 16 3" xfId="3879" xr:uid="{73F78D07-AE7F-4C3C-AC48-0AC7F54A7EED}"/>
    <cellStyle name="Comma 16 4" xfId="3880" xr:uid="{FF5980C4-5457-4120-A6D8-A8D6B1097675}"/>
    <cellStyle name="Comma 16 5" xfId="3881" xr:uid="{74143AD8-BC55-461F-805E-CDA97795E9D6}"/>
    <cellStyle name="Comma 16 6" xfId="3882" xr:uid="{273D34B4-A05A-48E8-AB30-5C9B3386EC78}"/>
    <cellStyle name="Comma 16 7" xfId="3883" xr:uid="{087B6018-DA2F-44FC-B010-F88972D30D8F}"/>
    <cellStyle name="Comma 16 8" xfId="3884" xr:uid="{9AA2A07F-5949-4F3E-98BE-AB249210BAE4}"/>
    <cellStyle name="Comma 16 9" xfId="3885" xr:uid="{5BC813C0-17DB-48BB-87C7-2F4BA5AFD8E8}"/>
    <cellStyle name="Comma 167" xfId="142" xr:uid="{76360EBF-EBA8-4160-B770-46159FC42490}"/>
    <cellStyle name="Comma 167 2" xfId="143" xr:uid="{22E95C9A-BE72-44B3-A53D-B6ABE211A79B}"/>
    <cellStyle name="Comma 167 2 2" xfId="145" xr:uid="{57E5FD1C-8693-49D5-A1B0-98595752FF31}"/>
    <cellStyle name="Comma 167 2 2 2" xfId="553" xr:uid="{88FCB597-0587-405C-B24D-4CE908B1C8C1}"/>
    <cellStyle name="Comma 167 2 3" xfId="551" xr:uid="{70B05971-709E-4012-9D4D-11D5424DCFE6}"/>
    <cellStyle name="Comma 167 2 4" xfId="1077" xr:uid="{CCC6CBB8-C1CC-4B32-9D22-28AE48013CF2}"/>
    <cellStyle name="Comma 167 3" xfId="147" xr:uid="{146F3340-77D3-4105-A2D4-D2B089D72D9C}"/>
    <cellStyle name="Comma 167 3 2" xfId="150" xr:uid="{C0DA5F47-BA72-4C33-B849-8CAAEA326A91}"/>
    <cellStyle name="Comma 167 3 2 2" xfId="558" xr:uid="{AA14F794-860F-4A4B-A2DE-EB8690993E4D}"/>
    <cellStyle name="Comma 167 3 3" xfId="555" xr:uid="{D87221D5-995F-4F13-9FE7-D6CA4ACDEE02}"/>
    <cellStyle name="Comma 167 4" xfId="152" xr:uid="{7DA6B756-2E09-4129-8784-392C3C246DDD}"/>
    <cellStyle name="Comma 167 4 2" xfId="155" xr:uid="{B4DB690B-B424-44F1-99D0-9BB033D0E800}"/>
    <cellStyle name="Comma 167 4 2 2" xfId="563" xr:uid="{5437BD1D-E6B7-47A7-BDA5-5AA4F319AAD4}"/>
    <cellStyle name="Comma 167 4 3" xfId="560" xr:uid="{4AEF0485-5E81-4D68-AD65-C28F0789901A}"/>
    <cellStyle name="Comma 167 5" xfId="550" xr:uid="{CBA33356-4273-4C44-913B-CE9C386BD48E}"/>
    <cellStyle name="Comma 17" xfId="5336" xr:uid="{95758879-6C30-4868-B0DB-8CBC02B62C4D}"/>
    <cellStyle name="Comma 17 2" xfId="5732" xr:uid="{0D61C70C-E195-4F2D-9FC6-0800DC1098E0}"/>
    <cellStyle name="Comma 17 2 2" xfId="7103" xr:uid="{0573C747-7253-44C7-91BE-F7F8D11F1790}"/>
    <cellStyle name="Comma 17 2 2 2" xfId="7771" xr:uid="{645F7881-1AAD-418C-896B-37A2DB1CE6C8}"/>
    <cellStyle name="Comma 17 2 2 2 2" xfId="11501" xr:uid="{764BA340-9185-4E05-95C0-AF444FC9F7CD}"/>
    <cellStyle name="Comma 17 2 2 2 2 2" xfId="20948" xr:uid="{AD71CAF6-F421-4AC4-B30E-25AF7FA7DAEA}"/>
    <cellStyle name="Comma 17 2 2 2 3" xfId="17219" xr:uid="{CDCE54A4-149D-4BBE-B60E-F254D55FCF77}"/>
    <cellStyle name="Comma 17 2 2 3" xfId="10832" xr:uid="{BCBF491F-C6B7-41EE-AC71-324CAD915B85}"/>
    <cellStyle name="Comma 17 2 2 3 2" xfId="20278" xr:uid="{E6ECE841-DFA0-469C-AA82-0C85C2CAD5C9}"/>
    <cellStyle name="Comma 17 2 2 4" xfId="16549" xr:uid="{9B4CAC88-6E95-446B-97D8-FEA40A4B47C7}"/>
    <cellStyle name="Comma 17 3" xfId="7092" xr:uid="{1318F442-9E69-4FCD-96EE-0962172CBA99}"/>
    <cellStyle name="Comma 17 3 2" xfId="7760" xr:uid="{91CAE3D3-2786-4675-89FF-0AAD04B4D8EB}"/>
    <cellStyle name="Comma 17 3 2 2" xfId="11490" xr:uid="{7C0B10FE-B110-4B4D-BE65-E9FA3431C6FF}"/>
    <cellStyle name="Comma 17 3 2 2 2" xfId="20937" xr:uid="{141CC93D-26A1-41CB-9AC8-84D70AD1800D}"/>
    <cellStyle name="Comma 17 3 2 3" xfId="17208" xr:uid="{5D1FFC06-932C-44EF-AE63-8CE36443B9CC}"/>
    <cellStyle name="Comma 17 3 3" xfId="10821" xr:uid="{1C21040F-9D24-4E4F-9B81-927B72D34187}"/>
    <cellStyle name="Comma 17 3 3 2" xfId="20267" xr:uid="{B90544BE-C595-434C-A9BB-389975A2A797}"/>
    <cellStyle name="Comma 17 3 4" xfId="16538" xr:uid="{E7EF82BB-E0C7-41E8-A562-55BFEDB086E1}"/>
    <cellStyle name="Comma 18" xfId="3886" xr:uid="{CB7B5972-6E1B-4BE6-8A0B-CF3A18A480E6}"/>
    <cellStyle name="Comma 18 2" xfId="3887" xr:uid="{B98BC1C3-B07E-45B3-B576-DF8038359304}"/>
    <cellStyle name="Comma 18 2 2" xfId="6823" xr:uid="{C22A63EA-FB89-4F10-A4F0-6416C74716C7}"/>
    <cellStyle name="Comma 18 2 2 2" xfId="7491" xr:uid="{FEAD838A-87DC-43AB-A94D-59A5081B37F8}"/>
    <cellStyle name="Comma 18 2 2 2 2" xfId="11221" xr:uid="{866D12BD-99D1-432F-9754-060B6E8B2938}"/>
    <cellStyle name="Comma 18 2 2 2 2 2" xfId="20668" xr:uid="{2CAF1369-D06D-4272-BB0E-343789AFD401}"/>
    <cellStyle name="Comma 18 2 2 2 3" xfId="16939" xr:uid="{79153D29-3367-4402-87B6-0F46D79B4F81}"/>
    <cellStyle name="Comma 18 2 2 3" xfId="10552" xr:uid="{B9215AA9-EFDE-42AC-92E8-427D4F9A87F7}"/>
    <cellStyle name="Comma 18 2 2 3 2" xfId="19998" xr:uid="{052E5247-8034-4271-A92A-10B84F6FDDC2}"/>
    <cellStyle name="Comma 18 2 2 4" xfId="16269" xr:uid="{4E17D0CE-6F4C-4F3E-8F88-79B4E7BF4726}"/>
    <cellStyle name="Comma 18 3" xfId="3888" xr:uid="{8FDE3DAD-0C02-4CC7-82C6-A06AE291A7CD}"/>
    <cellStyle name="Comma 18 3 2" xfId="6824" xr:uid="{E498A8F0-3CCD-43A2-A103-9D8ADB6E4028}"/>
    <cellStyle name="Comma 18 3 2 2" xfId="7492" xr:uid="{6481C81F-5063-438B-90AD-26B2933C7AB7}"/>
    <cellStyle name="Comma 18 3 2 2 2" xfId="11222" xr:uid="{9961499F-D32B-464D-8378-06796720CD82}"/>
    <cellStyle name="Comma 18 3 2 2 2 2" xfId="20669" xr:uid="{FE0BD2BA-5D06-4C6B-AEA6-8765B81E2843}"/>
    <cellStyle name="Comma 18 3 2 2 3" xfId="16940" xr:uid="{7AEA0961-8AC4-4E4A-A460-49554EDEAF61}"/>
    <cellStyle name="Comma 18 3 2 3" xfId="10553" xr:uid="{BD446827-7944-46CD-99B3-C6C53C02DA45}"/>
    <cellStyle name="Comma 18 3 2 3 2" xfId="19999" xr:uid="{78751527-7816-4893-9EBE-AF745B7466FA}"/>
    <cellStyle name="Comma 18 3 2 4" xfId="16270" xr:uid="{094A704A-76FE-4484-B8FA-95B73D202824}"/>
    <cellStyle name="Comma 18 4" xfId="3889" xr:uid="{B5936C02-0FBB-4D53-8062-F35DB3531C35}"/>
    <cellStyle name="Comma 18 4 2" xfId="6825" xr:uid="{4C997A23-305D-4CB1-8CFB-A6F6EF939B0F}"/>
    <cellStyle name="Comma 18 4 2 2" xfId="7493" xr:uid="{EF9A2457-CA9B-4B45-945B-3D40FDFB900A}"/>
    <cellStyle name="Comma 18 4 2 2 2" xfId="11223" xr:uid="{7EF3D76B-B25D-4605-92D8-6F780F5546B2}"/>
    <cellStyle name="Comma 18 4 2 2 2 2" xfId="20670" xr:uid="{CFB9A008-4CC4-4820-849C-0A8A57AFF5F9}"/>
    <cellStyle name="Comma 18 4 2 2 3" xfId="16941" xr:uid="{E9F70FB5-94D1-46B1-BDBB-C0ED1230B00C}"/>
    <cellStyle name="Comma 18 4 2 3" xfId="10554" xr:uid="{20B33C6D-044C-48C6-A6CE-2D2571C98255}"/>
    <cellStyle name="Comma 18 4 2 3 2" xfId="20000" xr:uid="{088BA6AB-0396-419E-92BD-59D9D3001C51}"/>
    <cellStyle name="Comma 18 4 2 4" xfId="16271" xr:uid="{426D3481-F0B0-4A1A-9A3C-270D30A96AA4}"/>
    <cellStyle name="Comma 18 5" xfId="3890" xr:uid="{91EE1B0B-6AFA-4C69-89E0-81156EF2ACA9}"/>
    <cellStyle name="Comma 18 5 2" xfId="6826" xr:uid="{EC174689-51B5-499D-99C6-4822AF841971}"/>
    <cellStyle name="Comma 18 5 2 2" xfId="7494" xr:uid="{43CA77A9-5FD1-4601-8742-F5CE2117E875}"/>
    <cellStyle name="Comma 18 5 2 2 2" xfId="11224" xr:uid="{84DCAA1E-A773-4D8D-898A-04FD419DD3C7}"/>
    <cellStyle name="Comma 18 5 2 2 2 2" xfId="20671" xr:uid="{D1244236-6145-4E30-A274-C523909B1DF6}"/>
    <cellStyle name="Comma 18 5 2 2 3" xfId="16942" xr:uid="{B856D956-E867-463C-916E-C3D466671504}"/>
    <cellStyle name="Comma 18 5 2 3" xfId="10555" xr:uid="{D64D1ACF-2D59-4C50-9966-F6D78CE7DB15}"/>
    <cellStyle name="Comma 18 5 2 3 2" xfId="20001" xr:uid="{ED7C2155-12F6-45EC-A053-FA6D731B81F7}"/>
    <cellStyle name="Comma 18 5 2 4" xfId="16272" xr:uid="{4E937445-5453-4F31-AF55-4B5CED634B44}"/>
    <cellStyle name="Comma 18 6" xfId="3891" xr:uid="{A4A88175-6BC1-4E9E-B674-5F674ABA3881}"/>
    <cellStyle name="Comma 18 6 2" xfId="6827" xr:uid="{9348CD51-9194-4252-B860-B476064A49C3}"/>
    <cellStyle name="Comma 18 6 2 2" xfId="7495" xr:uid="{ABA21D74-1ADB-49F5-92A0-EE14D945673A}"/>
    <cellStyle name="Comma 18 6 2 2 2" xfId="11225" xr:uid="{40715874-27B1-41F5-9B68-660858BC4825}"/>
    <cellStyle name="Comma 18 6 2 2 2 2" xfId="20672" xr:uid="{24A7E7C1-CF9F-40CC-A2F3-4C21E1A6BC06}"/>
    <cellStyle name="Comma 18 6 2 2 3" xfId="16943" xr:uid="{4A9A2B4D-5FEA-4A41-A12C-A4C66356471F}"/>
    <cellStyle name="Comma 18 6 2 3" xfId="10556" xr:uid="{922DF9F4-F892-495B-B1F7-05AE7DAB9595}"/>
    <cellStyle name="Comma 18 6 2 3 2" xfId="20002" xr:uid="{450F39A3-739E-4B53-858F-3AF2F93A8FA4}"/>
    <cellStyle name="Comma 18 6 2 4" xfId="16273" xr:uid="{5ECF1232-6A3A-4409-8738-AD2375B9F129}"/>
    <cellStyle name="Comma 18 7" xfId="3892" xr:uid="{16D4C602-42AD-466E-8785-C6B790E65DB3}"/>
    <cellStyle name="Comma 18 7 2" xfId="6828" xr:uid="{FC3DAAC2-CBED-4381-BCDD-73B7EF4417FA}"/>
    <cellStyle name="Comma 18 7 2 2" xfId="7496" xr:uid="{06988AE6-D5E3-45A2-B50C-D3EE73C08D2C}"/>
    <cellStyle name="Comma 18 7 2 2 2" xfId="11226" xr:uid="{2D8397EB-5698-401A-B0E5-3469CB75CF72}"/>
    <cellStyle name="Comma 18 7 2 2 2 2" xfId="20673" xr:uid="{CBBADB65-FD02-45F5-B92D-42F5FB6550FE}"/>
    <cellStyle name="Comma 18 7 2 2 3" xfId="16944" xr:uid="{ED5FDC86-F8C5-407B-85BE-F44394A6CE77}"/>
    <cellStyle name="Comma 18 7 2 3" xfId="10557" xr:uid="{39955BEE-367A-46F6-B3AF-B3BE1B223FC4}"/>
    <cellStyle name="Comma 18 7 2 3 2" xfId="20003" xr:uid="{520C1819-3D1A-4693-9C8D-3D8B7D4BE7AF}"/>
    <cellStyle name="Comma 18 7 2 4" xfId="16274" xr:uid="{77B15BF3-4B42-4190-B3E1-DAAEF73D6442}"/>
    <cellStyle name="Comma 18 8" xfId="3893" xr:uid="{929E3829-B48A-411E-BCA3-24E24CEF7838}"/>
    <cellStyle name="Comma 18 8 2" xfId="6829" xr:uid="{413C6F10-0722-438C-B36A-C6DA4CB8DAED}"/>
    <cellStyle name="Comma 18 8 2 2" xfId="7497" xr:uid="{2B45B1C5-AED6-4BEB-A5B9-815BF88AAD6B}"/>
    <cellStyle name="Comma 18 8 2 2 2" xfId="11227" xr:uid="{2E9BCE22-7346-4D4C-B4FB-4001A3A715B1}"/>
    <cellStyle name="Comma 18 8 2 2 2 2" xfId="20674" xr:uid="{64B3C2D4-712E-43AB-A477-9AAFD917F1D9}"/>
    <cellStyle name="Comma 18 8 2 2 3" xfId="16945" xr:uid="{CC05491F-4ECC-4217-894A-014ABB2A4E57}"/>
    <cellStyle name="Comma 18 8 2 3" xfId="10558" xr:uid="{AA4BF563-79F8-4EE7-89C1-61F744ECCB55}"/>
    <cellStyle name="Comma 18 8 2 3 2" xfId="20004" xr:uid="{1F726D2E-41EB-4D50-8908-FDE30C177DF5}"/>
    <cellStyle name="Comma 18 8 2 4" xfId="16275" xr:uid="{C0612893-0F8C-4B97-B0F4-B76ECBBD3CDE}"/>
    <cellStyle name="Comma 18 9" xfId="6822" xr:uid="{66ED5068-BBA2-4BDA-8350-50E2EF020753}"/>
    <cellStyle name="Comma 18 9 2" xfId="7490" xr:uid="{DE38CB80-E65F-46C5-B75C-4D7D15A095DB}"/>
    <cellStyle name="Comma 18 9 2 2" xfId="11220" xr:uid="{277114BB-DF66-439E-A4C5-96BFEF07E7D5}"/>
    <cellStyle name="Comma 18 9 2 2 2" xfId="20667" xr:uid="{E116142E-75FD-4CB3-8A23-1808C38F80FB}"/>
    <cellStyle name="Comma 18 9 2 3" xfId="16938" xr:uid="{C57CC031-4626-4A63-9327-AA7FCA129B88}"/>
    <cellStyle name="Comma 18 9 3" xfId="10551" xr:uid="{204561B9-15CD-4868-A5D9-9135A2617D85}"/>
    <cellStyle name="Comma 18 9 3 2" xfId="19997" xr:uid="{011BB83D-491D-40BE-B220-8640BCF28437}"/>
    <cellStyle name="Comma 18 9 4" xfId="16268" xr:uid="{52A5FD16-E0AE-4004-8757-4AD637149AFA}"/>
    <cellStyle name="Comma 19" xfId="156" xr:uid="{A90AB16A-F571-47B0-8CFF-B8BC85732D26}"/>
    <cellStyle name="Comma 19 2" xfId="157" xr:uid="{CE231FC9-F01D-43A4-84B3-2725FFA103A0}"/>
    <cellStyle name="Comma 19 2 2" xfId="158" xr:uid="{C9D4EA61-7B5B-41DC-9DE6-4D8FB43B5A68}"/>
    <cellStyle name="Comma 19 2 2 2" xfId="566" xr:uid="{C3AD994C-870B-4D3E-A46A-C9207134D16D}"/>
    <cellStyle name="Comma 19 2 2 2 2" xfId="11229" xr:uid="{B0B70978-3154-4D07-BECE-6224BDBDACF5}"/>
    <cellStyle name="Comma 19 2 2 2 2 2" xfId="20676" xr:uid="{D0E9746A-7A83-4E55-8DD6-2391530CB27F}"/>
    <cellStyle name="Comma 19 2 2 2 3" xfId="16947" xr:uid="{622F3ADB-554D-4839-8B53-8EE13FB8A34E}"/>
    <cellStyle name="Comma 19 2 2 2 4" xfId="7499" xr:uid="{6DE1D288-8183-4EF4-902B-E310DACD42AD}"/>
    <cellStyle name="Comma 19 2 2 3" xfId="10560" xr:uid="{FB150091-E010-4551-B33C-EED43FB9F85D}"/>
    <cellStyle name="Comma 19 2 2 3 2" xfId="20006" xr:uid="{A6AFA70C-555B-4E38-91BD-4B51D0EABF35}"/>
    <cellStyle name="Comma 19 2 2 4" xfId="16277" xr:uid="{5ABC5E81-406E-4E03-98C2-0D529D052292}"/>
    <cellStyle name="Comma 19 2 2 5" xfId="6831" xr:uid="{B2BEDCA4-D417-4B6E-BB48-7B26CB5FD1FD}"/>
    <cellStyle name="Comma 19 2 3" xfId="565" xr:uid="{CCBC9AC4-3C67-4ADA-B1CC-BA5DA28BE191}"/>
    <cellStyle name="Comma 19 2 3 2" xfId="3895" xr:uid="{8E6DA59B-D3A0-4F6F-AF4E-9B93D616220C}"/>
    <cellStyle name="Comma 19 2 4" xfId="859" xr:uid="{B6CA6CD5-FC67-437A-B079-950B79F1107B}"/>
    <cellStyle name="Comma 19 3" xfId="160" xr:uid="{1ACD668D-62DF-4809-B7F9-F723AB288F81}"/>
    <cellStyle name="Comma 19 3 2" xfId="162" xr:uid="{FF36BF07-B0C4-4254-805D-ED8F6B6F151B}"/>
    <cellStyle name="Comma 19 3 2 2" xfId="570" xr:uid="{43D22E29-12E7-4FC4-B379-DB2E60FE7A80}"/>
    <cellStyle name="Comma 19 3 2 2 2" xfId="20675" xr:uid="{CF437BE2-D6EB-4D0A-A61E-A654944C8062}"/>
    <cellStyle name="Comma 19 3 2 2 3" xfId="11228" xr:uid="{5F00C04A-4275-471F-BE92-A64DB52C597C}"/>
    <cellStyle name="Comma 19 3 2 3" xfId="16946" xr:uid="{91346724-D5FC-4E4C-8F20-9B210401B787}"/>
    <cellStyle name="Comma 19 3 2 4" xfId="7498" xr:uid="{1FF0F096-B3D4-42B2-BEB1-E28890A7BA4A}"/>
    <cellStyle name="Comma 19 3 3" xfId="568" xr:uid="{909850FE-16BF-4765-9A27-E0D080229E0B}"/>
    <cellStyle name="Comma 19 3 3 2" xfId="20005" xr:uid="{70081AB0-1CF6-4807-BC5B-48750BA27F88}"/>
    <cellStyle name="Comma 19 3 3 3" xfId="10559" xr:uid="{038449B6-AE62-40CE-B74C-C6FECDC8F992}"/>
    <cellStyle name="Comma 19 3 4" xfId="16276" xr:uid="{9665A5C8-737C-4BCD-AECF-9CE2E4845C62}"/>
    <cellStyle name="Comma 19 3 5" xfId="6830" xr:uid="{58129D25-8ED7-4F64-8CEF-C7FBA3497964}"/>
    <cellStyle name="Comma 19 4" xfId="164" xr:uid="{9401FD2D-0091-4D8D-A3B4-34677FEF0893}"/>
    <cellStyle name="Comma 19 4 2" xfId="572" xr:uid="{BAEDC04A-EB91-4D4B-A760-43C241100BDA}"/>
    <cellStyle name="Comma 19 4 3" xfId="29725" xr:uid="{07021532-1698-46B1-AFAE-04947F235B17}"/>
    <cellStyle name="Comma 19 5" xfId="564" xr:uid="{E3711FCA-F714-41A7-AB8D-C50FF6B9F319}"/>
    <cellStyle name="Comma 19 5 2" xfId="3894" xr:uid="{03975A06-D119-427B-A8D5-8281B3EB6B5B}"/>
    <cellStyle name="Comma 19 6" xfId="973" xr:uid="{6E216F4D-4CDE-49D7-B6F5-76D3BADD4B2A}"/>
    <cellStyle name="Comma 2" xfId="6" xr:uid="{C92F64C7-6A16-491B-BEA8-00674FC033AF}"/>
    <cellStyle name="Comma 2 10" xfId="168" xr:uid="{FCFFC9E4-679D-41C3-90F2-A0A84182C753}"/>
    <cellStyle name="Comma 2 10 10" xfId="1003" xr:uid="{042AE2F6-FA67-4291-9A10-0A3968CF8504}"/>
    <cellStyle name="Comma 2 10 2" xfId="170" xr:uid="{2A5BAF37-E6B2-466E-BB78-9ED40513F9FF}"/>
    <cellStyle name="Comma 2 10 2 2" xfId="172" xr:uid="{4FC632BB-A8F2-4513-B8DA-C5B6095311C4}"/>
    <cellStyle name="Comma 2 10 2 2 2" xfId="174" xr:uid="{9797508F-ED03-4E21-BA6F-7AF03F643E9F}"/>
    <cellStyle name="Comma 2 10 2 2 2 2" xfId="582" xr:uid="{A2D0EB71-33EE-486C-851E-0CE7F1E2CDD8}"/>
    <cellStyle name="Comma 2 10 2 2 2 2 2" xfId="20677" xr:uid="{A944B14C-02AD-4947-9DEA-2C4EF5EDF8FA}"/>
    <cellStyle name="Comma 2 10 2 2 2 3" xfId="11230" xr:uid="{1A732623-6536-40EB-BF7B-CD96EB835CD3}"/>
    <cellStyle name="Comma 2 10 2 2 3" xfId="580" xr:uid="{B0AAC4AA-E27C-4761-BCF0-555A2EA15116}"/>
    <cellStyle name="Comma 2 10 2 2 3 2" xfId="16948" xr:uid="{3B83EEEF-8206-45C3-9B89-C075F1529326}"/>
    <cellStyle name="Comma 2 10 2 2 4" xfId="7500" xr:uid="{539D3F41-4962-477D-A724-42C17BB83023}"/>
    <cellStyle name="Comma 2 10 2 2 5" xfId="826" xr:uid="{999F4AC8-C257-429D-B3DA-C2BA6F693E05}"/>
    <cellStyle name="Comma 2 10 2 3" xfId="175" xr:uid="{B9D0B092-232F-4B04-B1CE-80D912AA2840}"/>
    <cellStyle name="Comma 2 10 2 3 2" xfId="176" xr:uid="{472E43A8-1D01-4735-882F-E2A0F1EC065C}"/>
    <cellStyle name="Comma 2 10 2 3 2 2" xfId="584" xr:uid="{62C71C06-0487-4065-82BB-96C4C1581A16}"/>
    <cellStyle name="Comma 2 10 2 3 2 3" xfId="20007" xr:uid="{0074FBF9-15D0-4052-9E46-D59FE2D08F35}"/>
    <cellStyle name="Comma 2 10 2 3 3" xfId="583" xr:uid="{2FCC6F0F-9C96-4006-B3AE-7342C10BA6C3}"/>
    <cellStyle name="Comma 2 10 2 3 4" xfId="10561" xr:uid="{4D092B6D-D603-4A8F-A8EA-9ECC6A2FD3DC}"/>
    <cellStyle name="Comma 2 10 2 4" xfId="177" xr:uid="{AC7F11E4-ED9A-47DD-B754-AA1D0AF3AE97}"/>
    <cellStyle name="Comma 2 10 2 4 2" xfId="585" xr:uid="{1AAFFB48-C05B-4A79-BD02-6541056EFE98}"/>
    <cellStyle name="Comma 2 10 2 4 3" xfId="16278" xr:uid="{FD9A84C7-619C-4343-B1C6-BF855910CBD0}"/>
    <cellStyle name="Comma 2 10 2 5" xfId="578" xr:uid="{5C3191B1-0CE7-4D4E-BEDF-46BE5E3EB52E}"/>
    <cellStyle name="Comma 2 10 2 5 2" xfId="29687" xr:uid="{D7C1C733-7F3F-4E68-A326-46F444479288}"/>
    <cellStyle name="Comma 2 10 2 6" xfId="6832" xr:uid="{829C8DAF-705C-40E8-AF24-69366B61112C}"/>
    <cellStyle name="Comma 2 10 2 7" xfId="1048" xr:uid="{367BFBFF-A81F-452F-9F78-B414F75E19F3}"/>
    <cellStyle name="Comma 2 10 3" xfId="179" xr:uid="{0C43E9AA-93C0-4BF9-B9B5-821B22D645C2}"/>
    <cellStyle name="Comma 2 10 3 2" xfId="180" xr:uid="{67269F15-13CE-411F-886D-B4CBBCF4B7AA}"/>
    <cellStyle name="Comma 2 10 3 2 2" xfId="588" xr:uid="{46A01176-6FFD-4125-8BE0-8DFD6599EC1E}"/>
    <cellStyle name="Comma 2 10 3 2 2 2" xfId="20390" xr:uid="{CBDA5B63-F11C-47E3-8A21-416654C96A23}"/>
    <cellStyle name="Comma 2 10 3 2 3" xfId="10944" xr:uid="{FF06AFFF-69CA-43F2-92B2-2488997A49FC}"/>
    <cellStyle name="Comma 2 10 3 3" xfId="587" xr:uid="{D829305A-1C8E-479F-A383-AF775656D6E9}"/>
    <cellStyle name="Comma 2 10 3 3 2" xfId="16661" xr:uid="{3E5C2790-655A-44EA-8518-E0A9898BDA94}"/>
    <cellStyle name="Comma 2 10 3 4" xfId="7214" xr:uid="{FBD393DB-4023-444B-B3B5-21FC44B5DECA}"/>
    <cellStyle name="Comma 2 10 3 5" xfId="1040" xr:uid="{0FB87C59-0C9D-4BEB-9CAF-79DB42D30A9A}"/>
    <cellStyle name="Comma 2 10 4" xfId="181" xr:uid="{A8DA2740-7342-4088-8BB8-8334664C8C24}"/>
    <cellStyle name="Comma 2 10 4 2" xfId="182" xr:uid="{B93F1497-E206-4179-8F71-BAB3281CE94D}"/>
    <cellStyle name="Comma 2 10 4 2 2" xfId="590" xr:uid="{E73362B2-6406-4CFC-AB0E-BA3CC61D2215}"/>
    <cellStyle name="Comma 2 10 4 2 2 2" xfId="22162" xr:uid="{8C09BE8B-477C-45A8-933F-322921B6AFDF}"/>
    <cellStyle name="Comma 2 10 4 2 3" xfId="12715" xr:uid="{BEF82D85-C03D-4D60-93C4-E5C16B0614B3}"/>
    <cellStyle name="Comma 2 10 4 3" xfId="589" xr:uid="{11102F00-DBD5-4602-9BB8-5080A854673D}"/>
    <cellStyle name="Comma 2 10 4 3 2" xfId="18585" xr:uid="{1B9FF983-EC5B-4142-AF2C-8EBF7300FF41}"/>
    <cellStyle name="Comma 2 10 4 4" xfId="9140" xr:uid="{CD254C9F-4150-4A54-8FE4-6A2E5AEEBF38}"/>
    <cellStyle name="Comma 2 10 5" xfId="183" xr:uid="{A22E4325-4649-42EB-B43E-0B8A6007AE07}"/>
    <cellStyle name="Comma 2 10 5 2" xfId="591" xr:uid="{AE7F2FBB-E6FB-4456-A326-E53B3F7DF210}"/>
    <cellStyle name="Comma 2 10 5 2 2" xfId="23043" xr:uid="{1035E1BF-5371-42B5-B716-67C9BF8410F9}"/>
    <cellStyle name="Comma 2 10 5 2 3" xfId="13596" xr:uid="{7B453D90-189C-45A4-A640-809650021D9F}"/>
    <cellStyle name="Comma 2 10 5 3" xfId="19693" xr:uid="{F170343D-D9CA-41E4-9C05-82AD47FD133B}"/>
    <cellStyle name="Comma 2 10 5 4" xfId="10248" xr:uid="{BA645AF4-3F6B-4E43-B990-8E2B4F6F5B89}"/>
    <cellStyle name="Comma 2 10 6" xfId="576" xr:uid="{EEF0A5D2-7938-4089-8219-D77B7768EDAC}"/>
    <cellStyle name="Comma 2 10 6 2" xfId="19721" xr:uid="{4BBE85B1-82DD-442B-89F4-5CC77E250FA9}"/>
    <cellStyle name="Comma 2 10 6 3" xfId="10276" xr:uid="{C261A141-2191-4A2C-829E-CB644FA912F2}"/>
    <cellStyle name="Comma 2 10 7" xfId="15993" xr:uid="{893AC9B9-7068-40E9-AF2D-28959BCECB7F}"/>
    <cellStyle name="Comma 2 10 8" xfId="29685" xr:uid="{F81D052E-35E8-4B61-B14F-0C64FA64FE9A}"/>
    <cellStyle name="Comma 2 10 9" xfId="3896" xr:uid="{5E35FD3B-A235-461D-BB14-1AB2D3011097}"/>
    <cellStyle name="Comma 2 11" xfId="573" xr:uid="{3FE589A8-CB48-4AB8-9083-AEE1AFD0E990}"/>
    <cellStyle name="Comma 2 11 2" xfId="5272" xr:uid="{48F093EF-6130-4A05-9E67-46AF48452196}"/>
    <cellStyle name="Comma 2 11 3" xfId="5136" xr:uid="{7AD57555-9AB6-4B80-BD28-C89650B2EBB9}"/>
    <cellStyle name="Comma 2 12" xfId="1084" xr:uid="{263E00C9-D805-4EF4-9753-176189819B39}"/>
    <cellStyle name="Comma 2 13" xfId="29678" xr:uid="{8A643F9F-6B3B-4106-84A6-007479839AEC}"/>
    <cellStyle name="Comma 2 14" xfId="821" xr:uid="{02FD4D08-7611-4495-9446-46F4CD16A3C3}"/>
    <cellStyle name="Comma 2 15" xfId="165" xr:uid="{D0449BC2-BBFB-4536-8207-D5D7389E1C03}"/>
    <cellStyle name="Comma 2 2" xfId="184" xr:uid="{A52E7B72-F93A-4D4D-AB4C-E7DE1D8994CB}"/>
    <cellStyle name="Comma 2 2 10" xfId="592" xr:uid="{A56FBFCD-A4AD-4AC3-9A0F-D71FA3384F5F}"/>
    <cellStyle name="Comma 2 2 10 2" xfId="11607" xr:uid="{1E0EE4ED-1B24-41E3-BBD7-482FF7269AF3}"/>
    <cellStyle name="Comma 2 2 10 2 2" xfId="21054" xr:uid="{8E368BA0-2668-4271-A4C9-56F243CBA824}"/>
    <cellStyle name="Comma 2 2 10 3" xfId="17325" xr:uid="{5BB7AA36-87B1-473E-8027-E1E3750F97E4}"/>
    <cellStyle name="Comma 2 2 10 4" xfId="7878" xr:uid="{AA4555BA-57B3-41A7-9BC8-4A97B012D23F}"/>
    <cellStyle name="Comma 2 2 11" xfId="1088" xr:uid="{8C56F37E-745B-4877-B105-8CD540E7B2AF}"/>
    <cellStyle name="Comma 2 2 12" xfId="29684" xr:uid="{05EAC891-1762-40BC-9B5E-8CBA01B2D9DD}"/>
    <cellStyle name="Comma 2 2 13" xfId="933" xr:uid="{6CE5EAC1-BAA5-40E4-9F22-9221F751EB18}"/>
    <cellStyle name="Comma 2 2 2" xfId="185" xr:uid="{CAB49BAF-C598-4C68-B770-532D07C82BD1}"/>
    <cellStyle name="Comma 2 2 2 2" xfId="186" xr:uid="{6A60254C-60F1-41E5-9C07-E61776615DB5}"/>
    <cellStyle name="Comma 2 2 2 2 2" xfId="137" xr:uid="{EFBE3AF9-F198-439A-9F1B-9E524D4FAFE1}"/>
    <cellStyle name="Comma 2 2 2 2 2 2" xfId="61" xr:uid="{A8EC55A0-C393-475B-81B0-2E16B2D42C42}"/>
    <cellStyle name="Comma 2 2 2 2 2 2 2" xfId="469" xr:uid="{3255AD91-578B-4A17-8AAF-A68BAB3C0D76}"/>
    <cellStyle name="Comma 2 2 2 2 2 2 2 2" xfId="20678" xr:uid="{997DAE9B-3958-4459-87B7-9B60D9BFC972}"/>
    <cellStyle name="Comma 2 2 2 2 2 2 3" xfId="11231" xr:uid="{6CA73113-19CC-4C36-9DEE-332CB414739F}"/>
    <cellStyle name="Comma 2 2 2 2 2 3" xfId="545" xr:uid="{7CD47357-3B65-4189-80E2-42CDA08123AC}"/>
    <cellStyle name="Comma 2 2 2 2 2 3 2" xfId="16949" xr:uid="{47C77C8C-8A7A-4272-90BE-E05084FA2D47}"/>
    <cellStyle name="Comma 2 2 2 2 2 4" xfId="7501" xr:uid="{A520020E-9831-4560-849D-17F82DB73A21}"/>
    <cellStyle name="Comma 2 2 2 2 2 5" xfId="1024" xr:uid="{951CFEBF-74EC-4601-83D2-6711B38D1C7C}"/>
    <cellStyle name="Comma 2 2 2 2 3" xfId="140" xr:uid="{C9C32147-0778-4B21-B2C3-1A31EE6DD2C5}"/>
    <cellStyle name="Comma 2 2 2 2 3 2" xfId="187" xr:uid="{5D8BD86A-7712-4F70-A6C6-31F51B348EF5}"/>
    <cellStyle name="Comma 2 2 2 2 3 2 2" xfId="595" xr:uid="{F5403D93-6E61-49A8-B605-E4C95D479D27}"/>
    <cellStyle name="Comma 2 2 2 2 3 2 3" xfId="20008" xr:uid="{0027B20C-1EFC-4203-B2D9-150E0040FCDE}"/>
    <cellStyle name="Comma 2 2 2 2 3 3" xfId="548" xr:uid="{EBEA0298-B62F-4167-AB27-C3187AE99A2C}"/>
    <cellStyle name="Comma 2 2 2 2 3 4" xfId="10562" xr:uid="{5078AC06-886A-4795-B0B6-8FA9A9688249}"/>
    <cellStyle name="Comma 2 2 2 2 4" xfId="188" xr:uid="{790218B7-8A0E-41EE-90F0-56B1849B27CF}"/>
    <cellStyle name="Comma 2 2 2 2 4 2" xfId="596" xr:uid="{D608E4DF-24D8-4C0A-B6BD-0FEFAAD88F54}"/>
    <cellStyle name="Comma 2 2 2 2 4 3" xfId="16279" xr:uid="{D2EA0F01-F225-498E-8923-1EB74CACF0FD}"/>
    <cellStyle name="Comma 2 2 2 2 5" xfId="594" xr:uid="{60E06130-9D7E-49E3-883D-B189CF54654C}"/>
    <cellStyle name="Comma 2 2 2 2 5 2" xfId="29688" xr:uid="{FEB281B9-5811-4DA7-A384-7BD8C6D28D21}"/>
    <cellStyle name="Comma 2 2 2 2 6" xfId="6833" xr:uid="{2E36EF1E-1FED-473E-851D-25D6AE6E707F}"/>
    <cellStyle name="Comma 2 2 2 2 7" xfId="1014" xr:uid="{BF8F1187-0E30-4BAF-B7E9-2122C8E2AAC9}"/>
    <cellStyle name="Comma 2 2 2 3" xfId="189" xr:uid="{E270FA59-A263-44CA-A9E7-E7D614814573}"/>
    <cellStyle name="Comma 2 2 2 3 2" xfId="191" xr:uid="{636EB349-CE78-43F9-98BC-097B41FC33AD}"/>
    <cellStyle name="Comma 2 2 2 3 2 2" xfId="193" xr:uid="{95881F61-1BA0-4118-A4B3-CF79499ECFE2}"/>
    <cellStyle name="Comma 2 2 2 3 2 2 2" xfId="601" xr:uid="{9DE728D8-0421-4FBE-BC1F-5DC3A5E94492}"/>
    <cellStyle name="Comma 2 2 2 3 2 3" xfId="599" xr:uid="{70A300D5-7A66-454E-A357-58FCEC98DB42}"/>
    <cellStyle name="Comma 2 2 2 3 3" xfId="195" xr:uid="{C9C47D8D-40FD-4E74-A6EF-0B630E9CE4BA}"/>
    <cellStyle name="Comma 2 2 2 3 3 2" xfId="603" xr:uid="{D027EBC1-5F10-457B-8EEB-2B9CD1C72471}"/>
    <cellStyle name="Comma 2 2 2 3 4" xfId="597" xr:uid="{40C07B44-8DD2-4925-BB94-CB53B39B969C}"/>
    <cellStyle name="Comma 2 2 2 3 5" xfId="1062" xr:uid="{F832B93E-4755-409A-8E43-5CF1AC13B808}"/>
    <cellStyle name="Comma 2 2 2 4" xfId="197" xr:uid="{BBFBF808-E3F3-4759-B3A9-6A9A34D3BA5B}"/>
    <cellStyle name="Comma 2 2 2 4 2" xfId="48" xr:uid="{1588C408-1027-4B6D-BEAD-5B59CCA60691}"/>
    <cellStyle name="Comma 2 2 2 4 2 2" xfId="456" xr:uid="{07CED555-41AD-4E6A-8C3C-293998B04347}"/>
    <cellStyle name="Comma 2 2 2 4 3" xfId="605" xr:uid="{E67396EC-183A-4AE1-8546-354C2BC9B2B2}"/>
    <cellStyle name="Comma 2 2 2 4 4" xfId="3897" xr:uid="{C69DC7F5-C6E4-4849-AD41-495B37111475}"/>
    <cellStyle name="Comma 2 2 2 5" xfId="132" xr:uid="{8B1FAB82-B91F-490F-B83C-5ABD1B0D55BC}"/>
    <cellStyle name="Comma 2 2 2 5 2" xfId="540" xr:uid="{6F2F6FD8-73D3-4BD1-909C-90FB7CA8C280}"/>
    <cellStyle name="Comma 2 2 2 6" xfId="593" xr:uid="{712B082B-9285-4535-ACB6-3257D0BBB333}"/>
    <cellStyle name="Comma 2 2 2 7" xfId="824" xr:uid="{7B6AB551-09F8-4632-9C42-CB106D7C62E7}"/>
    <cellStyle name="Comma 2 2 3" xfId="198" xr:uid="{CE48931F-D4B4-48A6-8FB8-FBBEDCA38FCD}"/>
    <cellStyle name="Comma 2 2 3 2" xfId="200" xr:uid="{BAB58E62-FF80-40AF-8347-A83DFA8CF6EF}"/>
    <cellStyle name="Comma 2 2 3 2 2" xfId="123" xr:uid="{CF17B9B1-5438-4FDE-97B1-46875F6E6FAD}"/>
    <cellStyle name="Comma 2 2 3 2 2 2" xfId="531" xr:uid="{54AB6FD5-33EF-4FB5-8596-97049280D8B1}"/>
    <cellStyle name="Comma 2 2 3 2 2 2 2" xfId="20679" xr:uid="{BF4C5C31-63B2-4D93-B7A8-1552B9CFBAA3}"/>
    <cellStyle name="Comma 2 2 3 2 2 2 3" xfId="11232" xr:uid="{DD2F6430-2B60-4C83-8E68-2D814752F0C4}"/>
    <cellStyle name="Comma 2 2 3 2 2 3" xfId="16950" xr:uid="{D9EA55D8-CF16-43F6-93DA-66CF7048C69F}"/>
    <cellStyle name="Comma 2 2 3 2 2 4" xfId="7502" xr:uid="{6A96196A-6B63-4849-B7D9-0C9E52BE2A06}"/>
    <cellStyle name="Comma 2 2 3 2 3" xfId="608" xr:uid="{F3134415-F4E1-4187-B927-B437B678E0F5}"/>
    <cellStyle name="Comma 2 2 3 2 3 2" xfId="20009" xr:uid="{196417EA-27B2-4A42-8A03-26A04DE25441}"/>
    <cellStyle name="Comma 2 2 3 2 3 3" xfId="10563" xr:uid="{B1641E95-5E7C-46D9-824B-D869721C241B}"/>
    <cellStyle name="Comma 2 2 3 2 4" xfId="16280" xr:uid="{5D148A7D-5314-4CCC-8CAC-0E35A4A5A2CA}"/>
    <cellStyle name="Comma 2 2 3 2 5" xfId="6834" xr:uid="{D3F53240-E16B-4464-846A-3BE54B7DE074}"/>
    <cellStyle name="Comma 2 2 3 2 6" xfId="1006" xr:uid="{62FA18B2-2F4C-473D-ADB0-7430A0D9C9B4}"/>
    <cellStyle name="Comma 2 2 3 3" xfId="202" xr:uid="{7E50BF2D-8898-4693-8C6C-F93F5A9519F1}"/>
    <cellStyle name="Comma 2 2 3 3 2" xfId="203" xr:uid="{E708142A-DE91-4BDE-BBBE-6F622FD29985}"/>
    <cellStyle name="Comma 2 2 3 3 2 2" xfId="611" xr:uid="{F66FFCC9-A9FE-4194-998A-A869E3B61BCC}"/>
    <cellStyle name="Comma 2 2 3 3 3" xfId="610" xr:uid="{018EDADF-DD59-4C45-92D5-72A5BFB727E0}"/>
    <cellStyle name="Comma 2 2 3 3 4" xfId="29690" xr:uid="{37320DFE-7DEB-4A03-96F5-E3D5559DD00F}"/>
    <cellStyle name="Comma 2 2 3 4" xfId="204" xr:uid="{61D2269B-F422-426C-BDEB-3F3D8C8AF8D2}"/>
    <cellStyle name="Comma 2 2 3 4 2" xfId="612" xr:uid="{CB068C91-F4F6-4BA1-A35F-FF335FBAA206}"/>
    <cellStyle name="Comma 2 2 3 4 3" xfId="3898" xr:uid="{1901303A-B5AE-42F8-A657-A81EE4736B49}"/>
    <cellStyle name="Comma 2 2 3 5" xfId="606" xr:uid="{1CE50D7F-27A4-48E0-8AEB-EB2DCF1D8D07}"/>
    <cellStyle name="Comma 2 2 3 5 2" xfId="30125" xr:uid="{96C0A100-E3EF-4379-BC65-71088834113D}"/>
    <cellStyle name="Comma 2 2 3 6" xfId="1028" xr:uid="{FB0FCA43-C4DB-42D2-8CF5-31B1ED50C33B}"/>
    <cellStyle name="Comma 2 2 4" xfId="205" xr:uid="{D63DEC0E-8528-480F-829D-F3D8B3E17FBB}"/>
    <cellStyle name="Comma 2 2 4 2" xfId="207" xr:uid="{527E5548-C3C0-41E7-8C75-554FB2725F0A}"/>
    <cellStyle name="Comma 2 2 4 2 2" xfId="209" xr:uid="{E59D774F-CB29-43B7-AC03-8C5537EC40D6}"/>
    <cellStyle name="Comma 2 2 4 2 2 2" xfId="617" xr:uid="{3013940C-C9CD-4559-819E-43F99CE02DE7}"/>
    <cellStyle name="Comma 2 2 4 2 2 2 2" xfId="20680" xr:uid="{40D1C355-AD81-4985-AE3E-4E914A97BD9D}"/>
    <cellStyle name="Comma 2 2 4 2 2 2 3" xfId="11233" xr:uid="{CE567844-45AD-4B71-9E50-4FE00AE80DFF}"/>
    <cellStyle name="Comma 2 2 4 2 2 3" xfId="16951" xr:uid="{D40ECE16-5D4E-45FF-A0A3-94A529E4E6A3}"/>
    <cellStyle name="Comma 2 2 4 2 2 4" xfId="7503" xr:uid="{604EAC32-73EE-44CB-AD10-75F9FA83F1D5}"/>
    <cellStyle name="Comma 2 2 4 2 3" xfId="615" xr:uid="{75A72452-9836-4221-9C81-1C4D8CD1682D}"/>
    <cellStyle name="Comma 2 2 4 2 3 2" xfId="20010" xr:uid="{F7C4BB14-42B4-49B9-8A42-1546F490E15F}"/>
    <cellStyle name="Comma 2 2 4 2 3 3" xfId="10564" xr:uid="{414CD81A-E620-4FE5-92F0-BED62E6D732F}"/>
    <cellStyle name="Comma 2 2 4 2 4" xfId="16281" xr:uid="{0A54E083-7D05-47A8-BDFE-17E58343DEB1}"/>
    <cellStyle name="Comma 2 2 4 2 5" xfId="6835" xr:uid="{F97ECBAC-9DA3-4AD4-8FC4-9B5FF1F734A1}"/>
    <cellStyle name="Comma 2 2 4 2 6" xfId="1025" xr:uid="{76DA4517-9FEC-4898-A7FD-20B7297B7DF2}"/>
    <cellStyle name="Comma 2 2 4 3" xfId="210" xr:uid="{4FEA4167-3762-4A2B-A75F-66EB39DAAFCB}"/>
    <cellStyle name="Comma 2 2 4 3 2" xfId="211" xr:uid="{3BFB85E2-7664-474A-8EFD-91DB7F0231FA}"/>
    <cellStyle name="Comma 2 2 4 3 2 2" xfId="619" xr:uid="{3F2F9E48-5D38-496E-8C6E-C93D8F9CD1FD}"/>
    <cellStyle name="Comma 2 2 4 3 3" xfId="618" xr:uid="{318B988E-2613-4044-9C9F-DE5B2B8AE6C6}"/>
    <cellStyle name="Comma 2 2 4 3 4" xfId="29691" xr:uid="{2B2C4391-D529-4285-9FC1-0C51A6CFF2E4}"/>
    <cellStyle name="Comma 2 2 4 4" xfId="212" xr:uid="{B53194AB-8881-4118-B1EE-2039BBBDEA1D}"/>
    <cellStyle name="Comma 2 2 4 4 2" xfId="620" xr:uid="{A900C879-7A4B-4316-BA9C-542F608886CF}"/>
    <cellStyle name="Comma 2 2 4 4 3" xfId="3899" xr:uid="{B0ECB859-39A1-42F0-99A2-1E9F08530F97}"/>
    <cellStyle name="Comma 2 2 4 5" xfId="613" xr:uid="{53F14958-420C-4DB9-9A4A-77F0DB66E7D0}"/>
    <cellStyle name="Comma 2 2 4 6" xfId="852" xr:uid="{A8021C5D-75E6-458B-9246-2F993AB06550}"/>
    <cellStyle name="Comma 2 2 5" xfId="214" xr:uid="{E438B75A-86A3-499A-906F-2911D7F4891A}"/>
    <cellStyle name="Comma 2 2 5 2" xfId="38" xr:uid="{C6A08895-D2C3-49CB-859F-FBE6378B6639}"/>
    <cellStyle name="Comma 2 2 5 2 2" xfId="215" xr:uid="{C492238D-D239-4A88-BB80-D56E47BF1D07}"/>
    <cellStyle name="Comma 2 2 5 2 2 2" xfId="623" xr:uid="{75A84994-B30D-4FE7-B1BA-AB57FE7B9C65}"/>
    <cellStyle name="Comma 2 2 5 2 2 2 2" xfId="20681" xr:uid="{8F69BBC3-318E-4209-B44C-3E8A0C0A8C56}"/>
    <cellStyle name="Comma 2 2 5 2 2 2 3" xfId="11234" xr:uid="{27AFFB8E-C280-4B0F-A2AC-DB83BB252B28}"/>
    <cellStyle name="Comma 2 2 5 2 2 3" xfId="16952" xr:uid="{8621C9E5-839A-49C9-A71F-B25C7A194830}"/>
    <cellStyle name="Comma 2 2 5 2 2 4" xfId="7504" xr:uid="{4C9310B0-1E2C-491D-8206-161CCA0FA461}"/>
    <cellStyle name="Comma 2 2 5 2 3" xfId="446" xr:uid="{7F6A1419-930F-4469-8AFC-E33ADC558D2E}"/>
    <cellStyle name="Comma 2 2 5 2 3 2" xfId="20011" xr:uid="{2AF9C1B7-9DEA-4115-935A-E8315B5A5B54}"/>
    <cellStyle name="Comma 2 2 5 2 3 3" xfId="10565" xr:uid="{D228B720-36E6-4056-8AC0-012600F58117}"/>
    <cellStyle name="Comma 2 2 5 2 4" xfId="16282" xr:uid="{FE6436ED-5827-403A-9ED4-E20B3513AE74}"/>
    <cellStyle name="Comma 2 2 5 2 5" xfId="6836" xr:uid="{A83408B5-B6F8-4D95-BE09-8EB53E3F82C5}"/>
    <cellStyle name="Comma 2 2 5 2 6" xfId="816" xr:uid="{5ADED1EE-EA42-470A-9E91-3D75E600CE88}"/>
    <cellStyle name="Comma 2 2 5 3" xfId="40" xr:uid="{E9E36268-4E3A-44ED-AAB9-53B03726D3A4}"/>
    <cellStyle name="Comma 2 2 5 3 2" xfId="216" xr:uid="{505DA125-2CE8-4232-A7E1-5993B2EB4441}"/>
    <cellStyle name="Comma 2 2 5 3 2 2" xfId="624" xr:uid="{608A718E-1C33-4DA4-B12D-41B558625EFE}"/>
    <cellStyle name="Comma 2 2 5 3 3" xfId="448" xr:uid="{05D754A5-6CF1-4CE4-BBBB-03EC9B3CB2FE}"/>
    <cellStyle name="Comma 2 2 5 3 4" xfId="29713" xr:uid="{8E3C3B4B-C0CB-4B2B-8D0A-03085BCAFAD3}"/>
    <cellStyle name="Comma 2 2 5 4" xfId="41" xr:uid="{7375CB60-A5A8-404D-A333-151AE0D1AAD6}"/>
    <cellStyle name="Comma 2 2 5 4 2" xfId="449" xr:uid="{ACE04F10-1B3E-4C54-B0AB-B0B24823B874}"/>
    <cellStyle name="Comma 2 2 5 4 3" xfId="3900" xr:uid="{CD0A7E63-2560-44E6-9305-8B056E594205}"/>
    <cellStyle name="Comma 2 2 5 5" xfId="622" xr:uid="{AA92A72C-E805-462D-95B6-7D14DDD15CA7}"/>
    <cellStyle name="Comma 2 2 5 6" xfId="800" xr:uid="{1751B5EF-54BD-43A6-B888-4C53AE0841AE}"/>
    <cellStyle name="Comma 2 2 6" xfId="217" xr:uid="{32AA5974-5202-4252-9020-0926C13E3F76}"/>
    <cellStyle name="Comma 2 2 6 2" xfId="219" xr:uid="{95453CA2-2524-4210-B333-B716FFBB4C1D}"/>
    <cellStyle name="Comma 2 2 6 2 2" xfId="220" xr:uid="{D0B33F29-FB36-4271-A161-CF1D0C1DE2B7}"/>
    <cellStyle name="Comma 2 2 6 2 2 2" xfId="628" xr:uid="{92F390FF-EC6A-447C-8E0B-8EDAAF70F367}"/>
    <cellStyle name="Comma 2 2 6 2 2 2 2" xfId="20682" xr:uid="{EC44C0A7-BC7E-48DF-A268-D27C525C9E00}"/>
    <cellStyle name="Comma 2 2 6 2 2 2 3" xfId="11235" xr:uid="{FEECB2E6-48D3-4ED9-881D-7BCC494FD361}"/>
    <cellStyle name="Comma 2 2 6 2 2 3" xfId="16953" xr:uid="{D404208A-BCFB-4729-A0AD-81FFEC57DA5E}"/>
    <cellStyle name="Comma 2 2 6 2 2 4" xfId="7505" xr:uid="{3ADA6AF4-3E66-46A9-A56C-8DE2E3BA74F5}"/>
    <cellStyle name="Comma 2 2 6 2 3" xfId="627" xr:uid="{D41BA8CD-9AC6-4F7E-A936-34F493D67E54}"/>
    <cellStyle name="Comma 2 2 6 2 3 2" xfId="20012" xr:uid="{8CF8B0F4-7979-4AC6-845A-9534635E0E67}"/>
    <cellStyle name="Comma 2 2 6 2 3 3" xfId="10566" xr:uid="{0D651E14-AA5F-46EB-9D99-79172CB7CC09}"/>
    <cellStyle name="Comma 2 2 6 2 4" xfId="16283" xr:uid="{4A9A6DC9-95F6-4890-88AC-D30A12A75B38}"/>
    <cellStyle name="Comma 2 2 6 2 5" xfId="6837" xr:uid="{A2B6D442-5351-422B-B583-63AFDE550BC5}"/>
    <cellStyle name="Comma 2 2 6 2 6" xfId="844" xr:uid="{CA79699F-F521-4802-9EF1-A121D5B89C9D}"/>
    <cellStyle name="Comma 2 2 6 3" xfId="222" xr:uid="{B542F851-F2D5-4294-B56E-580C83560AE5}"/>
    <cellStyle name="Comma 2 2 6 3 2" xfId="223" xr:uid="{5DD02AEE-B90D-4EDD-BC20-9B23CABA74AF}"/>
    <cellStyle name="Comma 2 2 6 3 2 2" xfId="631" xr:uid="{346A03DF-B6B3-4671-8EF4-E14E29F4610E}"/>
    <cellStyle name="Comma 2 2 6 3 3" xfId="630" xr:uid="{1B59A47D-D17B-4BC5-BECE-A0DA50184853}"/>
    <cellStyle name="Comma 2 2 6 3 4" xfId="29689" xr:uid="{4F0B653D-6F05-4391-AC87-23CC329A6E77}"/>
    <cellStyle name="Comma 2 2 6 4" xfId="224" xr:uid="{6C62BAE9-868F-44F7-A7AF-AF674A93D535}"/>
    <cellStyle name="Comma 2 2 6 4 2" xfId="632" xr:uid="{826D44AE-C8B8-418F-A881-E81336389D36}"/>
    <cellStyle name="Comma 2 2 6 4 3" xfId="3901" xr:uid="{FD93BE6D-A955-4CE7-A94C-08511B80CEFC}"/>
    <cellStyle name="Comma 2 2 6 5" xfId="625" xr:uid="{9EAF8602-87BF-4EEB-953C-CEBE310EC8BD}"/>
    <cellStyle name="Comma 2 2 6 6" xfId="1023" xr:uid="{0EF1FB0E-C2B5-4223-A8BB-D6DA288FCC84}"/>
    <cellStyle name="Comma 2 2 7" xfId="167" xr:uid="{5475F070-9661-475D-8713-6F6D74999BEC}"/>
    <cellStyle name="Comma 2 2 7 2" xfId="169" xr:uid="{7AEA2370-D50F-4145-BB0C-F71500D98422}"/>
    <cellStyle name="Comma 2 2 7 2 2" xfId="171" xr:uid="{EC50D734-364D-48B0-B9EA-E48FA3F8E6BA}"/>
    <cellStyle name="Comma 2 2 7 2 2 2" xfId="579" xr:uid="{0A7CCC42-01AC-4E14-A3DF-CEC4E1C544E0}"/>
    <cellStyle name="Comma 2 2 7 2 2 3" xfId="5303" xr:uid="{23CF202D-871E-49D8-B9EC-722EDD50A3C4}"/>
    <cellStyle name="Comma 2 2 7 2 3" xfId="577" xr:uid="{4CE0B5DB-8057-490E-9BBA-9C3C829EBB03}"/>
    <cellStyle name="Comma 2 2 7 2 4" xfId="1081" xr:uid="{45C0AD86-ED5A-4C35-90AE-CA35A068E608}"/>
    <cellStyle name="Comma 2 2 7 3" xfId="178" xr:uid="{352A6444-74BD-4F3B-A2C3-5267BC846867}"/>
    <cellStyle name="Comma 2 2 7 3 2" xfId="586" xr:uid="{EC1AA376-F06B-4A01-BE34-84E75E14CDE6}"/>
    <cellStyle name="Comma 2 2 7 3 3" xfId="29785" xr:uid="{52FCD03A-0479-44EF-8F76-612E7DC5962D}"/>
    <cellStyle name="Comma 2 2 7 4" xfId="575" xr:uid="{A7B6511A-BFCC-4376-8A83-E4078735194F}"/>
    <cellStyle name="Comma 2 2 7 4 2" xfId="5192" xr:uid="{828EA78D-40A9-4AAC-8542-85D03BBF3E28}"/>
    <cellStyle name="Comma 2 2 7 5" xfId="1000" xr:uid="{2D6D9FEC-E56F-4C8D-B38B-976F93123604}"/>
    <cellStyle name="Comma 2 2 8" xfId="208" xr:uid="{9F8CC0CA-EDE0-4749-A700-789988DFF3DE}"/>
    <cellStyle name="Comma 2 2 8 2" xfId="225" xr:uid="{8765E307-EC1E-4BBC-AED5-6F4E1793D776}"/>
    <cellStyle name="Comma 2 2 8 2 2" xfId="633" xr:uid="{6068E346-FE77-460F-A059-1B1874C1B79C}"/>
    <cellStyle name="Comma 2 2 8 2 2 2" xfId="11008" xr:uid="{B9EC2463-0A3B-40E3-A0FE-A0A9018BC904}"/>
    <cellStyle name="Comma 2 2 8 2 2 2 2" xfId="20454" xr:uid="{0BED9BD5-C9A9-40E1-873D-F759EDC362E4}"/>
    <cellStyle name="Comma 2 2 8 2 2 3" xfId="16725" xr:uid="{5E9D4766-728C-4F2B-B350-F2BD0EDB875D}"/>
    <cellStyle name="Comma 2 2 8 2 2 4" xfId="7278" xr:uid="{B3A605C5-6A1A-43FB-AF80-433A4CD57FF6}"/>
    <cellStyle name="Comma 2 2 8 2 3" xfId="10339" xr:uid="{19B2051E-251F-4822-AA68-89A0A4A343C4}"/>
    <cellStyle name="Comma 2 2 8 2 3 2" xfId="19784" xr:uid="{3BFC2BFB-0E91-4E96-8031-EE083A493C07}"/>
    <cellStyle name="Comma 2 2 8 2 4" xfId="16055" xr:uid="{96560619-1883-4238-ACAF-8B4E1BDB02BA}"/>
    <cellStyle name="Comma 2 2 8 2 5" xfId="6610" xr:uid="{72573952-6DCD-46DB-A31F-494718D59F8B}"/>
    <cellStyle name="Comma 2 2 8 3" xfId="616" xr:uid="{2C570098-D2EC-4A69-9131-EE3C2427BFB3}"/>
    <cellStyle name="Comma 2 2 8 3 2" xfId="2133" xr:uid="{F1245BE6-3248-4066-84E3-F91ADC2BB495}"/>
    <cellStyle name="Comma 2 2 8 4" xfId="999" xr:uid="{D0B8011A-0CB7-41BE-971B-7D660AE5B7E5}"/>
    <cellStyle name="Comma 2 2 9" xfId="226" xr:uid="{FA6694C0-8E40-4872-9DCA-69DA9604D8AE}"/>
    <cellStyle name="Comma 2 2 9 2" xfId="634" xr:uid="{5F4B83F8-4763-416D-9208-0169B6921C9F}"/>
    <cellStyle name="Comma 2 2 9 2 2" xfId="10964" xr:uid="{57666AF9-B130-4912-892D-F78D17CC9F9C}"/>
    <cellStyle name="Comma 2 2 9 2 2 2" xfId="20410" xr:uid="{7725D16F-63A8-4A1F-9C17-EC8D9D9FBFB6}"/>
    <cellStyle name="Comma 2 2 9 2 3" xfId="16681" xr:uid="{4DE0AA0F-4F2D-4163-B361-14048A83185C}"/>
    <cellStyle name="Comma 2 2 9 2 4" xfId="7234" xr:uid="{8985ED4C-FA0D-4646-8A30-829B0139E365}"/>
    <cellStyle name="Comma 2 2 9 3" xfId="10295" xr:uid="{2ABCC8BD-DF3C-4635-BF78-0022E6F1F312}"/>
    <cellStyle name="Comma 2 2 9 3 2" xfId="19740" xr:uid="{6CC4C998-2D23-406F-A9B6-3DEB7E357751}"/>
    <cellStyle name="Comma 2 2 9 4" xfId="16011" xr:uid="{7EC53B58-27BA-4A42-B4B7-060359F30947}"/>
    <cellStyle name="Comma 2 2 9 5" xfId="6566" xr:uid="{E8602639-8567-4663-A131-DC588CD642EC}"/>
    <cellStyle name="Comma 2 3" xfId="49" xr:uid="{3D512FD0-8EA3-4DD5-B08D-4306FFC17357}"/>
    <cellStyle name="Comma 2 3 10" xfId="30126" xr:uid="{DCC604A4-B363-40B9-A7FF-C4A12328EEEE}"/>
    <cellStyle name="Comma 2 3 11" xfId="823" xr:uid="{A84C3C50-F973-497E-8CA7-3E482E90E0C3}"/>
    <cellStyle name="Comma 2 3 2" xfId="228" xr:uid="{96D578A3-78B8-4BDE-A810-3031739F3B50}"/>
    <cellStyle name="Comma 2 3 2 2" xfId="146" xr:uid="{091C5F09-E1C3-476F-9F77-2D7DC98FFEA0}"/>
    <cellStyle name="Comma 2 3 2 2 2" xfId="149" xr:uid="{707899F1-2889-4234-ADF8-A02A372905FD}"/>
    <cellStyle name="Comma 2 3 2 2 2 2" xfId="557" xr:uid="{98B6F18C-BC9A-4E7E-95A1-56F09EBF36B2}"/>
    <cellStyle name="Comma 2 3 2 2 2 2 2" xfId="20683" xr:uid="{E41E1648-7ED1-4C48-BB7F-2516947DE2D3}"/>
    <cellStyle name="Comma 2 3 2 2 2 2 3" xfId="11236" xr:uid="{117DC174-E190-4964-94BB-791863A4623C}"/>
    <cellStyle name="Comma 2 3 2 2 2 3" xfId="16954" xr:uid="{4141E19A-65C1-417C-B000-C94B33C1C034}"/>
    <cellStyle name="Comma 2 3 2 2 2 4" xfId="7506" xr:uid="{79E5DC0A-E69B-4989-A7A2-4E43DDCCFADA}"/>
    <cellStyle name="Comma 2 3 2 2 3" xfId="554" xr:uid="{715E4A6F-9C2D-4043-AB6F-3BBA9737DA0E}"/>
    <cellStyle name="Comma 2 3 2 2 3 2" xfId="20013" xr:uid="{C3142CE1-7245-4F1A-AE09-943D1794CA6A}"/>
    <cellStyle name="Comma 2 3 2 2 3 3" xfId="10567" xr:uid="{8DDAC0BD-9B90-4662-A4FA-9202FAFCA11A}"/>
    <cellStyle name="Comma 2 3 2 2 4" xfId="16284" xr:uid="{A8E007EB-C951-4C37-A4C4-95213E089E0F}"/>
    <cellStyle name="Comma 2 3 2 2 5" xfId="6838" xr:uid="{863E4F04-01F5-4C1F-B50E-B47848BA9721}"/>
    <cellStyle name="Comma 2 3 2 2 6" xfId="874" xr:uid="{4FF477DD-5DD2-4BE2-A356-0475C76789F2}"/>
    <cellStyle name="Comma 2 3 2 3" xfId="151" xr:uid="{2BD25638-2AF5-4C3B-AC8D-306931A53716}"/>
    <cellStyle name="Comma 2 3 2 3 2" xfId="154" xr:uid="{D2F748C9-4615-457D-B866-A92A916665F0}"/>
    <cellStyle name="Comma 2 3 2 3 2 2" xfId="562" xr:uid="{2A86C65D-78D1-4ABD-B674-030110FA3B06}"/>
    <cellStyle name="Comma 2 3 2 3 3" xfId="559" xr:uid="{3875DE16-CCFB-43A6-BFAF-9EEB93BD634E}"/>
    <cellStyle name="Comma 2 3 2 3 4" xfId="29692" xr:uid="{B260163C-B41B-421A-9619-C24390103BBA}"/>
    <cellStyle name="Comma 2 3 2 4" xfId="229" xr:uid="{EEE4AA2B-5CEB-4A15-9D58-CDE776B0D8A8}"/>
    <cellStyle name="Comma 2 3 2 4 2" xfId="637" xr:uid="{CD9060C4-DCF3-4F7D-8A28-00F6FEB51D94}"/>
    <cellStyle name="Comma 2 3 2 4 3" xfId="3902" xr:uid="{1CFE3AAA-9321-427B-8E0F-B97EE3363AFB}"/>
    <cellStyle name="Comma 2 3 2 5" xfId="636" xr:uid="{1D0001F6-6EB1-453F-AC89-A80057C74FCF}"/>
    <cellStyle name="Comma 2 3 2 6" xfId="851" xr:uid="{F2A7061B-EF5D-40CE-8AC7-EB556AEC79C0}"/>
    <cellStyle name="Comma 2 3 3" xfId="231" xr:uid="{B2435A1B-3203-4FA5-9A58-57A4003C1547}"/>
    <cellStyle name="Comma 2 3 3 2" xfId="6839" xr:uid="{972F6A07-7E61-49AB-B19A-994EF2DC2208}"/>
    <cellStyle name="Comma 2 3 3 2 2" xfId="7507" xr:uid="{DE9E504D-1BE2-47C2-9841-8A4BC21FFC2E}"/>
    <cellStyle name="Comma 2 3 3 2 2 2" xfId="11237" xr:uid="{4D982DC7-B180-4B27-9907-745F903C32C2}"/>
    <cellStyle name="Comma 2 3 3 2 2 2 2" xfId="20684" xr:uid="{97E6F694-726E-4F76-B6B8-98411AE8D369}"/>
    <cellStyle name="Comma 2 3 3 2 2 3" xfId="16955" xr:uid="{61E89DF9-7EED-4750-9537-AE0152A82E23}"/>
    <cellStyle name="Comma 2 3 3 2 3" xfId="10568" xr:uid="{58C9380C-28B3-4DDD-A100-49629E63645E}"/>
    <cellStyle name="Comma 2 3 3 2 3 2" xfId="20014" xr:uid="{2B050EB8-E7F5-4242-8DE8-1692837F7DC4}"/>
    <cellStyle name="Comma 2 3 3 2 4" xfId="16285" xr:uid="{BF289AE7-B343-4C5E-8F76-BBEEF44146E8}"/>
    <cellStyle name="Comma 2 3 3 3" xfId="29693" xr:uid="{20AD7011-FD4D-4E2B-8592-FDC55758C6C0}"/>
    <cellStyle name="Comma 2 3 3 4" xfId="3903" xr:uid="{64A2D645-A85A-415C-A0A5-8A89F6123A22}"/>
    <cellStyle name="Comma 2 3 4" xfId="232" xr:uid="{4C236A44-DEAA-4255-911F-C6A4DE6A9AE4}"/>
    <cellStyle name="Comma 2 3 4 2" xfId="22" xr:uid="{3F02FF51-D292-4056-BDFE-4B5F45A45E69}"/>
    <cellStyle name="Comma 2 3 4 2 2" xfId="66" xr:uid="{DD6BF346-3A85-406B-AF88-CC1ED7E7AF21}"/>
    <cellStyle name="Comma 2 3 4 2 2 2" xfId="474" xr:uid="{50F9489B-CF1D-4FBD-A4A2-4EAE2745EBD8}"/>
    <cellStyle name="Comma 2 3 4 2 2 2 2" xfId="20685" xr:uid="{926F271A-3B69-4E85-98B2-4F7B86D23DC7}"/>
    <cellStyle name="Comma 2 3 4 2 2 2 3" xfId="11238" xr:uid="{23FCBA71-F72E-41F0-849C-53159DD2DEB5}"/>
    <cellStyle name="Comma 2 3 4 2 2 3" xfId="16956" xr:uid="{F470C3F8-94DB-4412-9BA7-ADC5F18B66AC}"/>
    <cellStyle name="Comma 2 3 4 2 2 4" xfId="7508" xr:uid="{1F5606C8-94D7-4934-8D2E-0C85090321D4}"/>
    <cellStyle name="Comma 2 3 4 2 3" xfId="430" xr:uid="{12227397-80C1-40A6-9167-4B8E1102AF51}"/>
    <cellStyle name="Comma 2 3 4 2 3 2" xfId="20015" xr:uid="{196F1B78-AE6E-4493-BCE1-6C080990A248}"/>
    <cellStyle name="Comma 2 3 4 2 3 3" xfId="10569" xr:uid="{867D00FD-D851-44E2-9040-B003888716E1}"/>
    <cellStyle name="Comma 2 3 4 2 4" xfId="16286" xr:uid="{F7061884-ADA6-4C2D-9ED9-E46D9F373D25}"/>
    <cellStyle name="Comma 2 3 4 2 5" xfId="6840" xr:uid="{C24DD89F-C7E2-452A-9AFC-46BA0898B82B}"/>
    <cellStyle name="Comma 2 3 4 2 6" xfId="787" xr:uid="{C5E93AAE-22CC-412C-A50D-074A294CF629}"/>
    <cellStyle name="Comma 2 3 4 3" xfId="68" xr:uid="{6DA6AD38-BE08-44A4-A623-0CEEA138D9C3}"/>
    <cellStyle name="Comma 2 3 4 3 2" xfId="233" xr:uid="{7A12D533-57EB-4982-ADC4-4667D587E7F7}"/>
    <cellStyle name="Comma 2 3 4 3 2 2" xfId="641" xr:uid="{FECD62AB-79CC-4F24-9596-D92DCF108197}"/>
    <cellStyle name="Comma 2 3 4 3 3" xfId="476" xr:uid="{26F006F4-118F-40B3-8FB0-3C6FBE17CF52}"/>
    <cellStyle name="Comma 2 3 4 3 4" xfId="29715" xr:uid="{6574C75B-935F-4F9A-9EE0-00B18390C175}"/>
    <cellStyle name="Comma 2 3 4 4" xfId="235" xr:uid="{63427580-1DA7-4039-9B77-0FBBC7F740F5}"/>
    <cellStyle name="Comma 2 3 4 4 2" xfId="643" xr:uid="{6A0D116E-C1D5-4208-A1E4-14AC6F089831}"/>
    <cellStyle name="Comma 2 3 4 4 3" xfId="3904" xr:uid="{A4AE56AB-5714-41C4-92F7-1178BD2EDA84}"/>
    <cellStyle name="Comma 2 3 4 5" xfId="640" xr:uid="{7227BB77-4A1C-4775-96D1-14C281F225C5}"/>
    <cellStyle name="Comma 2 3 4 6" xfId="982" xr:uid="{D7E8F823-BD01-421B-B33C-9193AE9831A2}"/>
    <cellStyle name="Comma 2 3 5" xfId="236" xr:uid="{3B0C85C2-50F4-4D9E-BCCC-0AAA58CF96E3}"/>
    <cellStyle name="Comma 2 3 5 2" xfId="82" xr:uid="{14D727E8-7749-4E60-8943-7812D447B4EE}"/>
    <cellStyle name="Comma 2 3 5 2 2" xfId="237" xr:uid="{DE25BBC1-0E60-4BA5-9BC1-7395CE4F68DF}"/>
    <cellStyle name="Comma 2 3 5 2 2 2" xfId="645" xr:uid="{E1071F24-8E64-41FD-B1E9-293669AF63A7}"/>
    <cellStyle name="Comma 2 3 5 2 2 2 2" xfId="20686" xr:uid="{63495353-176B-40F2-91BE-C96870F62ADD}"/>
    <cellStyle name="Comma 2 3 5 2 2 2 3" xfId="11239" xr:uid="{6A060440-480F-4F16-9744-37AB7D825B47}"/>
    <cellStyle name="Comma 2 3 5 2 2 3" xfId="16957" xr:uid="{862A0EA0-D270-46B0-97D2-0E04C7DDAF82}"/>
    <cellStyle name="Comma 2 3 5 2 2 4" xfId="7509" xr:uid="{7D96BEB4-8D5F-4329-85D1-AB9C0F2FF3F8}"/>
    <cellStyle name="Comma 2 3 5 2 3" xfId="490" xr:uid="{0E848050-8D9B-45BD-8A01-C39155C71083}"/>
    <cellStyle name="Comma 2 3 5 2 3 2" xfId="20016" xr:uid="{62DDD321-734A-4485-A43C-5F45FD5F37FA}"/>
    <cellStyle name="Comma 2 3 5 2 3 3" xfId="10570" xr:uid="{2DDE63F7-E41F-4766-9049-AE6C785523CE}"/>
    <cellStyle name="Comma 2 3 5 2 4" xfId="16287" xr:uid="{ACBF2E28-2EF4-4D43-B39B-BC426D879BB1}"/>
    <cellStyle name="Comma 2 3 5 2 5" xfId="6841" xr:uid="{C6A09C4E-C1B4-45DB-B52A-89D562BF131C}"/>
    <cellStyle name="Comma 2 3 5 2 6" xfId="1083" xr:uid="{0E426C4A-09A6-4D9C-9CA3-2A1AEC8447A9}"/>
    <cellStyle name="Comma 2 3 5 3" xfId="239" xr:uid="{43EA369F-48D7-4363-A85F-E36AA564C364}"/>
    <cellStyle name="Comma 2 3 5 3 2" xfId="647" xr:uid="{97BEC8B9-FCF5-4ADD-BC9F-BD018A740797}"/>
    <cellStyle name="Comma 2 3 5 4" xfId="644" xr:uid="{D3D371D8-0AE8-4F6C-A914-2B039B9BD902}"/>
    <cellStyle name="Comma 2 3 5 4 2" xfId="3905" xr:uid="{E606E4D0-311B-4FA4-A533-0DE4C9EE818F}"/>
    <cellStyle name="Comma 2 3 6" xfId="240" xr:uid="{A60DE63D-53BA-43C9-81B9-3B92D3407AA0}"/>
    <cellStyle name="Comma 2 3 6 2" xfId="93" xr:uid="{89ADC55F-3051-41C5-A5D5-6E6270108735}"/>
    <cellStyle name="Comma 2 3 6 2 2" xfId="501" xr:uid="{52D260BE-D1D2-496A-BD06-FF209837E89C}"/>
    <cellStyle name="Comma 2 3 6 2 2 2" xfId="11240" xr:uid="{05F44F6D-946F-4695-8FB3-1CD6B86A1723}"/>
    <cellStyle name="Comma 2 3 6 2 2 2 2" xfId="20687" xr:uid="{7C37A2AF-BFBA-4801-8A90-7EB71805B2E7}"/>
    <cellStyle name="Comma 2 3 6 2 2 3" xfId="16958" xr:uid="{277565AC-F78C-4723-9AFD-8328E7AB14A3}"/>
    <cellStyle name="Comma 2 3 6 2 2 4" xfId="7510" xr:uid="{53154747-D30E-485A-B4CC-8927B7A8DF3B}"/>
    <cellStyle name="Comma 2 3 6 2 3" xfId="10571" xr:uid="{C6D9D49A-9703-4C75-9EA5-BA9CF19214E9}"/>
    <cellStyle name="Comma 2 3 6 2 3 2" xfId="20017" xr:uid="{C06F3513-EFA3-4FA8-9B9E-3B115267438E}"/>
    <cellStyle name="Comma 2 3 6 2 4" xfId="16288" xr:uid="{DB68D689-BCBF-4A47-90DD-3FE22E3A19D7}"/>
    <cellStyle name="Comma 2 3 6 2 5" xfId="6842" xr:uid="{C5A083BE-ACF7-422E-9D19-1259EAF8CD8B}"/>
    <cellStyle name="Comma 2 3 6 3" xfId="648" xr:uid="{B6776863-3231-4288-A2CE-C13908D8DFEE}"/>
    <cellStyle name="Comma 2 3 6 3 2" xfId="3906" xr:uid="{4BAA6110-4975-4FDB-AFE9-DAEA523D6EA1}"/>
    <cellStyle name="Comma 2 3 6 4" xfId="947" xr:uid="{FA1FF006-8F8A-4116-8C68-B6C849AB9406}"/>
    <cellStyle name="Comma 2 3 7" xfId="241" xr:uid="{193E9503-8204-4F71-9539-D1930E720EC9}"/>
    <cellStyle name="Comma 2 3 7 2" xfId="649" xr:uid="{B6D88D27-47FA-4D7C-8C76-BE3963552F6A}"/>
    <cellStyle name="Comma 2 3 7 2 2" xfId="10963" xr:uid="{B106FACA-C4D0-45A1-98A6-FE6E515633D8}"/>
    <cellStyle name="Comma 2 3 7 2 2 2" xfId="20409" xr:uid="{7660473A-DF31-418D-8725-E6702604369A}"/>
    <cellStyle name="Comma 2 3 7 2 3" xfId="16680" xr:uid="{82637BC0-ECCE-41D7-A365-6F16FFAD5DC2}"/>
    <cellStyle name="Comma 2 3 7 2 4" xfId="7233" xr:uid="{40ABFD24-3418-47C2-8A28-D44A45F04BC0}"/>
    <cellStyle name="Comma 2 3 7 3" xfId="9939" xr:uid="{5AB634A9-AD84-4544-82AC-C892DF94CFD5}"/>
    <cellStyle name="Comma 2 3 7 3 2" xfId="13397" xr:uid="{2178E2F2-C4CF-4C5E-A001-3BA8936C4FF3}"/>
    <cellStyle name="Comma 2 3 7 3 2 2" xfId="22844" xr:uid="{5186C22F-3B18-46BC-B835-D62742E01673}"/>
    <cellStyle name="Comma 2 3 7 3 3" xfId="19384" xr:uid="{FC725A14-2869-494F-A99B-F2902030EDFA}"/>
    <cellStyle name="Comma 2 3 7 4" xfId="10266" xr:uid="{8104CD64-BED9-4876-BBC5-174C220D63F0}"/>
    <cellStyle name="Comma 2 3 7 4 2" xfId="13614" xr:uid="{6CD041AC-4717-4B6E-B67F-374E17922965}"/>
    <cellStyle name="Comma 2 3 7 4 2 2" xfId="23061" xr:uid="{0530C87F-BB97-4885-BB62-CFC1CF386BF3}"/>
    <cellStyle name="Comma 2 3 7 4 3" xfId="19711" xr:uid="{A257A21A-A46D-4EDB-A8F5-6A4B19C22561}"/>
    <cellStyle name="Comma 2 3 7 5" xfId="10294" xr:uid="{55F0662A-2CB4-49F7-BEBE-A18AD55D267A}"/>
    <cellStyle name="Comma 2 3 7 5 2" xfId="19739" xr:uid="{4E62577C-F3F0-4558-992C-DD930299165A}"/>
    <cellStyle name="Comma 2 3 7 6" xfId="16010" xr:uid="{4F9D6993-ADF3-43B0-B371-947349BF323E}"/>
    <cellStyle name="Comma 2 3 7 7" xfId="6562" xr:uid="{41F1144A-24DC-4783-82D4-8A3AE0320F04}"/>
    <cellStyle name="Comma 2 3 8" xfId="457" xr:uid="{3839E8A4-30CE-4CE2-AB85-B323A6120826}"/>
    <cellStyle name="Comma 2 3 8 2" xfId="2134" xr:uid="{37D28BBB-41E2-49F3-B756-B95B2A0CC3BC}"/>
    <cellStyle name="Comma 2 3 9" xfId="29683" xr:uid="{9A007A46-F318-4D74-91D9-FB6A1618F30D}"/>
    <cellStyle name="Comma 2 4" xfId="32" xr:uid="{02A26D3E-54DC-40E4-B177-01C414B1D355}"/>
    <cellStyle name="Comma 2 4 2" xfId="242" xr:uid="{495B5733-42EC-4BF1-876E-171EC8D5E55E}"/>
    <cellStyle name="Comma 2 4 2 2" xfId="243" xr:uid="{38A324A6-F240-4CE9-B5E9-C37A285D2BE4}"/>
    <cellStyle name="Comma 2 4 2 2 2" xfId="29" xr:uid="{A1D9393C-431C-4396-914A-6140B47DAF2E}"/>
    <cellStyle name="Comma 2 4 2 2 2 2" xfId="437" xr:uid="{AF8A3A9F-C77C-49B2-A70F-02C7B2E7A4D5}"/>
    <cellStyle name="Comma 2 4 2 2 2 2 2" xfId="20688" xr:uid="{7FE47BCC-9ABB-4A23-AEBF-BD0925F62585}"/>
    <cellStyle name="Comma 2 4 2 2 2 3" xfId="11241" xr:uid="{42C855A3-350E-4E53-9CBC-888E96647DEC}"/>
    <cellStyle name="Comma 2 4 2 2 3" xfId="651" xr:uid="{5D52CA1B-D344-4B11-A06A-275452D62592}"/>
    <cellStyle name="Comma 2 4 2 2 3 2" xfId="16959" xr:uid="{834A2BB0-1710-4F31-B3D9-8D53528173FE}"/>
    <cellStyle name="Comma 2 4 2 2 4" xfId="7511" xr:uid="{16DFD68A-5A97-4A7D-97B2-B3010E5BF1C5}"/>
    <cellStyle name="Comma 2 4 2 2 5" xfId="1013" xr:uid="{705FBBFF-AFB9-4293-9FD3-8401AEFFFF46}"/>
    <cellStyle name="Comma 2 4 2 3" xfId="190" xr:uid="{7674B0FC-56B7-4904-98A9-62D408984ADF}"/>
    <cellStyle name="Comma 2 4 2 3 2" xfId="192" xr:uid="{B60696B0-20FA-4CA9-800C-0D2744F785E2}"/>
    <cellStyle name="Comma 2 4 2 3 2 2" xfId="600" xr:uid="{3E923286-844C-44C7-9A4D-6642E0F0AB39}"/>
    <cellStyle name="Comma 2 4 2 3 2 3" xfId="20018" xr:uid="{5DCC726B-0805-47FB-97EB-E4728F4E86EB}"/>
    <cellStyle name="Comma 2 4 2 3 3" xfId="598" xr:uid="{4A72154C-EE04-47F0-868E-8BCD91BD3DB4}"/>
    <cellStyle name="Comma 2 4 2 3 4" xfId="10572" xr:uid="{D3A7C83B-B30F-4AA1-A958-766F93C233D0}"/>
    <cellStyle name="Comma 2 4 2 4" xfId="194" xr:uid="{C60489DD-808F-4769-8D24-553D0048C788}"/>
    <cellStyle name="Comma 2 4 2 4 2" xfId="602" xr:uid="{A91C0B7F-7F2D-41FD-B7F3-1F0EC36B062B}"/>
    <cellStyle name="Comma 2 4 2 4 3" xfId="16289" xr:uid="{0F90D1DA-1611-4B2A-AE2A-B874EB41C5F4}"/>
    <cellStyle name="Comma 2 4 2 5" xfId="650" xr:uid="{A2D54E0B-FE2C-4FA8-9F4B-BBE845CCCB78}"/>
    <cellStyle name="Comma 2 4 2 5 2" xfId="29717" xr:uid="{D8DF9FD6-D250-4DE2-BD18-154F5EF0426E}"/>
    <cellStyle name="Comma 2 4 2 6" xfId="6843" xr:uid="{BFF259E5-BF48-4716-AFB3-D9656D87BEA9}"/>
    <cellStyle name="Comma 2 4 2 7" xfId="879" xr:uid="{F664D4A1-6F4E-4D76-8FD6-89899658FE93}"/>
    <cellStyle name="Comma 2 4 3" xfId="244" xr:uid="{781A508F-B5F7-4A5A-9913-47050E4173B3}"/>
    <cellStyle name="Comma 2 4 3 2" xfId="44" xr:uid="{42F9CB88-7148-4FF3-992B-06F0E8DA3178}"/>
    <cellStyle name="Comma 2 4 3 2 2" xfId="452" xr:uid="{0BDD7E10-23DA-4809-B7D0-D0603B6BDB1E}"/>
    <cellStyle name="Comma 2 4 3 3" xfId="652" xr:uid="{35C1180B-9ACA-45DB-928F-69C6A37BBC63}"/>
    <cellStyle name="Comma 2 4 3 4" xfId="850" xr:uid="{B3023AD8-D5BE-4558-90EC-059BA360256B}"/>
    <cellStyle name="Comma 2 4 4" xfId="246" xr:uid="{1425F674-F9BF-4B58-AD0B-720E9E18145F}"/>
    <cellStyle name="Comma 2 4 4 2" xfId="250" xr:uid="{8A3763E6-1665-4D3E-850E-B1A66A1AC8BE}"/>
    <cellStyle name="Comma 2 4 4 2 2" xfId="658" xr:uid="{A4E2ED07-DFDF-4436-8343-5D904E973376}"/>
    <cellStyle name="Comma 2 4 4 3" xfId="654" xr:uid="{225D9306-6CD2-43FF-8A41-C1DAB7DE0458}"/>
    <cellStyle name="Comma 2 4 4 4" xfId="3907" xr:uid="{B773A1A9-4A5F-4BCC-AED8-942182AC5EEC}"/>
    <cellStyle name="Comma 2 4 5" xfId="253" xr:uid="{84E5895B-C575-4EC0-905E-177B2B943C42}"/>
    <cellStyle name="Comma 2 4 5 2" xfId="660" xr:uid="{08F78222-4A07-4F23-9D88-7CAFA483E3CB}"/>
    <cellStyle name="Comma 2 4 6" xfId="440" xr:uid="{B27C33EF-A1DA-4C81-8216-A044BD140C49}"/>
    <cellStyle name="Comma 2 4 7" xfId="909" xr:uid="{FC30C611-9FB4-43C8-8947-0A79F6CF00EA}"/>
    <cellStyle name="Comma 2 5" xfId="254" xr:uid="{4DD942F4-7203-4A2B-BC82-F09ED9B0AC8C}"/>
    <cellStyle name="Comma 2 5 2" xfId="125" xr:uid="{E85F3663-B31A-478D-A7D5-0961C19F5BAA}"/>
    <cellStyle name="Comma 2 5 2 2" xfId="128" xr:uid="{F99B75A3-4CDB-4D05-B252-C2D4EAE4E9C3}"/>
    <cellStyle name="Comma 2 5 2 2 2" xfId="536" xr:uid="{57857EEA-B85B-43CB-A996-2D6B214094FB}"/>
    <cellStyle name="Comma 2 5 2 2 2 2" xfId="20689" xr:uid="{F6A160F7-AD39-4C52-9CAF-AE99E06313DD}"/>
    <cellStyle name="Comma 2 5 2 2 2 3" xfId="11242" xr:uid="{F74DA547-D5E6-4E06-8FB4-E7CA669E40A6}"/>
    <cellStyle name="Comma 2 5 2 2 3" xfId="16960" xr:uid="{2BE18726-D5B9-464B-8646-29960E4EB4F4}"/>
    <cellStyle name="Comma 2 5 2 2 4" xfId="7512" xr:uid="{D59AA113-2EB1-468E-AAFE-58F5C05147CF}"/>
    <cellStyle name="Comma 2 5 2 3" xfId="533" xr:uid="{F64B8451-11FF-46ED-8277-C293CD5CE7FC}"/>
    <cellStyle name="Comma 2 5 2 3 2" xfId="20019" xr:uid="{8D472117-FA22-48BF-BABD-9F6FCE7433E4}"/>
    <cellStyle name="Comma 2 5 2 3 3" xfId="10573" xr:uid="{A52BC091-EA4C-48DE-826F-9BD61FC4226D}"/>
    <cellStyle name="Comma 2 5 2 4" xfId="16290" xr:uid="{4488D684-B922-44DA-B0EE-B1CF5CA26D3B}"/>
    <cellStyle name="Comma 2 5 2 5" xfId="6844" xr:uid="{E5D36044-AB41-4685-B1F9-10BAD1582CBE}"/>
    <cellStyle name="Comma 2 5 2 6" xfId="960" xr:uid="{495F477C-2E94-4CC3-A318-65EC28EC6246}"/>
    <cellStyle name="Comma 2 5 3" xfId="9" xr:uid="{C57D4A59-3536-4D19-9D05-E2685ABEAB4B}"/>
    <cellStyle name="Comma 2 5 3 2" xfId="256" xr:uid="{A3FA1E9D-3314-4E41-9A0E-9A02817CE6C6}"/>
    <cellStyle name="Comma 2 5 3 2 2" xfId="663" xr:uid="{0CAB7671-5512-4554-AF93-1D660D0A9AAE}"/>
    <cellStyle name="Comma 2 5 3 3" xfId="416" xr:uid="{B1365BEF-067D-424E-B041-021328D18298}"/>
    <cellStyle name="Comma 2 5 3 4" xfId="29694" xr:uid="{537929C1-55F4-4BA4-88DB-0F4BC7B99916}"/>
    <cellStyle name="Comma 2 5 4" xfId="258" xr:uid="{845D719C-065F-4073-82B7-DBF43C554E07}"/>
    <cellStyle name="Comma 2 5 4 2" xfId="665" xr:uid="{885BCC3E-CA0F-4162-AEEE-7769694F21CC}"/>
    <cellStyle name="Comma 2 5 4 3" xfId="3908" xr:uid="{20A3FB4D-B3A3-4D00-A49F-F66CCDEDA4E4}"/>
    <cellStyle name="Comma 2 5 5" xfId="661" xr:uid="{2AA60247-7EA6-41E1-AEC0-0AA7C6F3622B}"/>
    <cellStyle name="Comma 2 5 6" xfId="865" xr:uid="{75514F5F-3846-44AF-AAF4-1DF7101B5073}"/>
    <cellStyle name="Comma 2 6" xfId="260" xr:uid="{A00DBCC9-FB4F-4F4A-AF2A-458A326BBECC}"/>
    <cellStyle name="Comma 2 6 2" xfId="3910" xr:uid="{BFF6E956-F4C9-4CC4-B623-4B7E98F9DC61}"/>
    <cellStyle name="Comma 2 6 2 2" xfId="6846" xr:uid="{2BE9B385-7F1A-43CB-83A8-C481588A7077}"/>
    <cellStyle name="Comma 2 6 2 2 2" xfId="7514" xr:uid="{0D0DADF4-EC34-4A51-8D74-9F510960640F}"/>
    <cellStyle name="Comma 2 6 2 2 2 2" xfId="11244" xr:uid="{C0C7702A-E522-4039-8A86-7EA7FD58F163}"/>
    <cellStyle name="Comma 2 6 2 2 2 2 2" xfId="20691" xr:uid="{1E9AC4DC-968F-4816-AA30-B9E74B4F4118}"/>
    <cellStyle name="Comma 2 6 2 2 2 3" xfId="16962" xr:uid="{825899D9-852E-4D5F-84E3-726496B132F3}"/>
    <cellStyle name="Comma 2 6 2 2 3" xfId="10575" xr:uid="{21DC682B-914C-4C80-A6CF-BE2E2C9121A6}"/>
    <cellStyle name="Comma 2 6 2 2 3 2" xfId="20021" xr:uid="{2567F6FA-3383-4AC2-8D07-2585C7ED9207}"/>
    <cellStyle name="Comma 2 6 2 2 4" xfId="16292" xr:uid="{A6C944B1-7B90-403F-9FD5-817704AD28FB}"/>
    <cellStyle name="Comma 2 6 3" xfId="6845" xr:uid="{22EAB244-163E-423D-94A9-0CFDA910F2B2}"/>
    <cellStyle name="Comma 2 6 3 2" xfId="7513" xr:uid="{B2208C49-8D2B-4034-94E3-D99338B93FDE}"/>
    <cellStyle name="Comma 2 6 3 2 2" xfId="11243" xr:uid="{B09E3D2E-35EF-4260-B4C4-AB392649FD67}"/>
    <cellStyle name="Comma 2 6 3 2 2 2" xfId="20690" xr:uid="{DCA5349E-8311-4A73-A65B-5A8733CED643}"/>
    <cellStyle name="Comma 2 6 3 2 3" xfId="16961" xr:uid="{5671FE4D-6967-46B5-9A85-6B16451DFE97}"/>
    <cellStyle name="Comma 2 6 3 3" xfId="10574" xr:uid="{EA3C44AE-6F13-4E64-9C22-9644B0832165}"/>
    <cellStyle name="Comma 2 6 3 3 2" xfId="20020" xr:uid="{99ACA350-00D9-4764-88B9-CD1548280EB4}"/>
    <cellStyle name="Comma 2 6 3 4" xfId="16291" xr:uid="{B5B54255-2874-4964-8ED0-FAF8454DA5B9}"/>
    <cellStyle name="Comma 2 6 4" xfId="29686" xr:uid="{6865100E-47CF-46D1-B421-0D86F1787CFC}"/>
    <cellStyle name="Comma 2 6 5" xfId="3909" xr:uid="{A618003A-62CE-4D5F-902F-7C21794A5E74}"/>
    <cellStyle name="Comma 2 7" xfId="261" xr:uid="{49D29F9D-22E0-430B-831C-FF4A9619B279}"/>
    <cellStyle name="Comma 2 7 2" xfId="135" xr:uid="{A660F73A-D894-47F0-9BBA-82F6FA8027CE}"/>
    <cellStyle name="Comma 2 7 2 2" xfId="262" xr:uid="{ACA36C9E-B193-45DC-B5C8-BC8C39C21585}"/>
    <cellStyle name="Comma 2 7 2 2 2" xfId="669" xr:uid="{E4FDF66E-6716-4DEB-B3B6-0ECF9DF6C600}"/>
    <cellStyle name="Comma 2 7 2 2 2 2" xfId="11246" xr:uid="{F3CEF1BD-A728-4236-AEC9-98B0E185E79C}"/>
    <cellStyle name="Comma 2 7 2 2 2 2 2" xfId="20693" xr:uid="{24089CD4-2B8E-4877-8971-C5D4CA6B9211}"/>
    <cellStyle name="Comma 2 7 2 2 2 3" xfId="16964" xr:uid="{D6DE2FD8-9417-4A95-A5A6-970655D4D493}"/>
    <cellStyle name="Comma 2 7 2 2 2 4" xfId="7516" xr:uid="{703B5F3E-2AA9-4ADC-90D6-FF8BD229B788}"/>
    <cellStyle name="Comma 2 7 2 2 3" xfId="10577" xr:uid="{1FAF18A1-BA32-45FE-9FE9-98B91ECAFDD1}"/>
    <cellStyle name="Comma 2 7 2 2 3 2" xfId="20023" xr:uid="{5E9B4F27-197C-4DE4-BA03-F20A41730ED1}"/>
    <cellStyle name="Comma 2 7 2 2 4" xfId="16294" xr:uid="{7167911F-D8D2-47F2-8342-ED8BC68F61F2}"/>
    <cellStyle name="Comma 2 7 2 2 5" xfId="6848" xr:uid="{D09082FD-A7A2-45E1-B6C7-FF1C4B4CA1AF}"/>
    <cellStyle name="Comma 2 7 2 3" xfId="543" xr:uid="{56BC7304-10A8-4949-BF4D-AEEC5A76953E}"/>
    <cellStyle name="Comma 2 7 2 3 2" xfId="3912" xr:uid="{B890A7F2-1E1B-4368-9FDF-4A722A304CB8}"/>
    <cellStyle name="Comma 2 7 2 4" xfId="833" xr:uid="{E2384F49-17C3-4591-B529-5F26B9C50BD1}"/>
    <cellStyle name="Comma 2 7 3" xfId="264" xr:uid="{BADD9A4E-42B3-4D8E-83A6-4A7545EB538B}"/>
    <cellStyle name="Comma 2 7 3 2" xfId="671" xr:uid="{4909F157-8D74-47B7-985E-DAF0AC5A9475}"/>
    <cellStyle name="Comma 2 7 3 2 2" xfId="11245" xr:uid="{86F9B538-2901-4BE3-8653-B623E49BF980}"/>
    <cellStyle name="Comma 2 7 3 2 2 2" xfId="20692" xr:uid="{EC925C23-BEA7-4B76-9CB8-D9FC006D332A}"/>
    <cellStyle name="Comma 2 7 3 2 3" xfId="16963" xr:uid="{B673159E-2B16-45CD-96A9-8B5F60699CBD}"/>
    <cellStyle name="Comma 2 7 3 2 4" xfId="7515" xr:uid="{68B3A53E-1F0E-4A5F-86D5-D9E139B51343}"/>
    <cellStyle name="Comma 2 7 3 3" xfId="10576" xr:uid="{5C573A8E-61E3-4740-88D8-B7DA4EB27A79}"/>
    <cellStyle name="Comma 2 7 3 3 2" xfId="20022" xr:uid="{4CF17E41-CBCE-43DD-988C-95EA2F6AF13E}"/>
    <cellStyle name="Comma 2 7 3 4" xfId="16293" xr:uid="{60D8B390-B70D-4E56-BD07-C92A4A198E20}"/>
    <cellStyle name="Comma 2 7 3 5" xfId="6847" xr:uid="{8E141CEF-747B-44FE-B3DA-64752ABB9AD4}"/>
    <cellStyle name="Comma 2 7 4" xfId="668" xr:uid="{73A111D3-DAA1-4349-9BD6-CCA86D7BE6E8}"/>
    <cellStyle name="Comma 2 7 5" xfId="29884" xr:uid="{24689591-1E1A-4959-9111-970FCCCCEBDD}"/>
    <cellStyle name="Comma 2 7 6" xfId="3911" xr:uid="{C39B9FA7-9871-41AC-9DC6-7E079113D909}"/>
    <cellStyle name="Comma 2 7 7" xfId="30602" xr:uid="{466DF676-2E42-433C-BAA1-07D7E7D08082}"/>
    <cellStyle name="Comma 2 8" xfId="265" xr:uid="{9BC906F9-4B25-46CC-A506-4C5950B0AB09}"/>
    <cellStyle name="Comma 2 8 2" xfId="266" xr:uid="{AC61B889-DC5D-4D30-BD29-053615F05157}"/>
    <cellStyle name="Comma 2 8 2 2" xfId="673" xr:uid="{F8804A6B-7740-482D-80EB-29DB004C1BFE}"/>
    <cellStyle name="Comma 2 8 2 2 2" xfId="7518" xr:uid="{856B6324-3F29-4F8D-B1E7-E2A6F2F8C2CD}"/>
    <cellStyle name="Comma 2 8 2 2 2 2" xfId="11248" xr:uid="{A2818874-DA11-4359-BE67-212AB54E491F}"/>
    <cellStyle name="Comma 2 8 2 2 2 2 2" xfId="20695" xr:uid="{53C303C3-2DA8-41AD-A8F5-CD2B1217CBDA}"/>
    <cellStyle name="Comma 2 8 2 2 2 3" xfId="16966" xr:uid="{DD00C7E1-2A68-452B-975E-33AE0FD5BA29}"/>
    <cellStyle name="Comma 2 8 2 2 3" xfId="10579" xr:uid="{67B1FD39-3FAB-4D79-8E19-C27FDEBDDF14}"/>
    <cellStyle name="Comma 2 8 2 2 3 2" xfId="20025" xr:uid="{C47F52B6-A6FF-4EEF-AA66-97FD517B49C3}"/>
    <cellStyle name="Comma 2 8 2 2 4" xfId="16296" xr:uid="{313DDE5B-DB1C-457F-B54C-DB0F3D15B726}"/>
    <cellStyle name="Comma 2 8 2 2 5" xfId="6850" xr:uid="{37C5976A-2972-4CC7-A6C6-913FEED4D714}"/>
    <cellStyle name="Comma 2 8 2 3" xfId="3914" xr:uid="{424FFEEC-AA50-465C-BC76-297C67772FC7}"/>
    <cellStyle name="Comma 2 8 3" xfId="672" xr:uid="{A0BC4014-9CBB-49D5-875C-66FCD8C791CB}"/>
    <cellStyle name="Comma 2 8 3 2" xfId="7517" xr:uid="{8935D062-02FE-4DCE-9019-0594C7FE17D4}"/>
    <cellStyle name="Comma 2 8 3 2 2" xfId="11247" xr:uid="{D42B1C35-0417-4E21-ADF7-35E99E5DD954}"/>
    <cellStyle name="Comma 2 8 3 2 2 2" xfId="20694" xr:uid="{246182ED-FE38-48AF-AD46-E9AEC4D822DB}"/>
    <cellStyle name="Comma 2 8 3 2 3" xfId="16965" xr:uid="{23A16978-724A-4258-B152-E2F645C6D65A}"/>
    <cellStyle name="Comma 2 8 3 3" xfId="10578" xr:uid="{D33168C5-3055-4CA9-A2BF-1F56FFD15F4F}"/>
    <cellStyle name="Comma 2 8 3 3 2" xfId="20024" xr:uid="{C3A4E13D-E81D-49AE-A96F-600A2CCAB9C2}"/>
    <cellStyle name="Comma 2 8 3 4" xfId="16295" xr:uid="{2EF85991-2FAE-4EBB-B62A-5CFA847BCB0C}"/>
    <cellStyle name="Comma 2 8 3 5" xfId="6849" xr:uid="{434358BE-1B6F-4A8F-BDE8-489EA5CD1455}"/>
    <cellStyle name="Comma 2 8 4" xfId="3913" xr:uid="{8A8B34CC-AB60-471D-A583-770CCC5E69F0}"/>
    <cellStyle name="Comma 2 8 5" xfId="30601" xr:uid="{4F1D1332-3C1D-4B2F-B703-FCB2205DBABB}"/>
    <cellStyle name="Comma 2 8 6" xfId="814" xr:uid="{904FD93A-2B9D-4547-91EA-288885958072}"/>
    <cellStyle name="Comma 2 9" xfId="267" xr:uid="{893288B4-6213-42EA-8C2D-0C813EAA6B73}"/>
    <cellStyle name="Comma 2 9 2" xfId="674" xr:uid="{550C0E0A-8514-42BC-BD49-25829B7E2C34}"/>
    <cellStyle name="Comma 2 9 2 2" xfId="5235" xr:uid="{DC6DB132-5BEB-4CB7-B759-DC376E77F1B4}"/>
    <cellStyle name="Comma 2 9 3" xfId="30773" xr:uid="{E14AA459-11EE-47FA-B3A6-C7B5169AF3D4}"/>
    <cellStyle name="Comma 2 9 4" xfId="3659" xr:uid="{D98697EC-8E1A-4E84-9624-30584A167811}"/>
    <cellStyle name="Comma 20" xfId="3915" xr:uid="{C3497FDB-1929-4634-8744-52C31D36DD74}"/>
    <cellStyle name="Comma 20 2" xfId="3916" xr:uid="{0AF792BE-21CD-4907-979C-0A9ABFD5E5B2}"/>
    <cellStyle name="Comma 20 2 2" xfId="6852" xr:uid="{6FFDB59F-4467-4AF2-B9F6-103750C8AB59}"/>
    <cellStyle name="Comma 20 2 2 2" xfId="7520" xr:uid="{03193D45-FD21-4CB0-A69B-5987924AFEED}"/>
    <cellStyle name="Comma 20 2 2 2 2" xfId="11250" xr:uid="{FA8D10E0-5953-4A4D-A42B-4C4BBAD27764}"/>
    <cellStyle name="Comma 20 2 2 2 2 2" xfId="20697" xr:uid="{B16B1B5E-A84A-4D87-A407-633C9952FD98}"/>
    <cellStyle name="Comma 20 2 2 2 3" xfId="16968" xr:uid="{2907ED6D-DE78-425E-99FB-BF3779F6F3C0}"/>
    <cellStyle name="Comma 20 2 2 3" xfId="10581" xr:uid="{EF038FDF-0499-4FC5-8883-513941E0404D}"/>
    <cellStyle name="Comma 20 2 2 3 2" xfId="20027" xr:uid="{3FF5427E-1093-4BC3-9F5C-99104109CC70}"/>
    <cellStyle name="Comma 20 2 2 4" xfId="16298" xr:uid="{A594C690-A78E-4147-9E81-A342DC6BB62D}"/>
    <cellStyle name="Comma 20 3" xfId="3917" xr:uid="{EB5A3148-ED6E-4C03-9F41-DD04E7B92045}"/>
    <cellStyle name="Comma 20 3 2" xfId="6853" xr:uid="{C5A87D2D-804B-4972-9296-298BD61A9EFF}"/>
    <cellStyle name="Comma 20 3 2 2" xfId="7521" xr:uid="{8AD21C62-20C8-49DE-9BE4-EBBEFF8C9D71}"/>
    <cellStyle name="Comma 20 3 2 2 2" xfId="11251" xr:uid="{36540E0F-60DF-4EAB-8B6B-EA8E9437BE9C}"/>
    <cellStyle name="Comma 20 3 2 2 2 2" xfId="20698" xr:uid="{CE35033C-3D28-4306-B440-8AE15CC868E9}"/>
    <cellStyle name="Comma 20 3 2 2 3" xfId="16969" xr:uid="{0F5AF758-8E79-4077-8D7F-6D37C8130ED2}"/>
    <cellStyle name="Comma 20 3 2 3" xfId="10582" xr:uid="{EF9A5484-C3B4-44E3-B49F-A18980DCA6EE}"/>
    <cellStyle name="Comma 20 3 2 3 2" xfId="20028" xr:uid="{05503F47-46C4-4A4C-A38F-310D3491FD66}"/>
    <cellStyle name="Comma 20 3 2 4" xfId="16299" xr:uid="{7E3A6B5A-FF2C-432B-957C-97D6D28F8762}"/>
    <cellStyle name="Comma 20 4" xfId="3918" xr:uid="{BE9CE94C-AADE-4A1F-AA46-18B7E0E3B1F5}"/>
    <cellStyle name="Comma 20 4 2" xfId="6854" xr:uid="{25FFE890-0CD2-4088-887E-7E1EDC3E03D5}"/>
    <cellStyle name="Comma 20 4 2 2" xfId="7522" xr:uid="{82006C11-6049-4E90-BAA6-9C028AB5F1AF}"/>
    <cellStyle name="Comma 20 4 2 2 2" xfId="11252" xr:uid="{F1588B4F-6B95-4000-8906-173AA100FF63}"/>
    <cellStyle name="Comma 20 4 2 2 2 2" xfId="20699" xr:uid="{02FB58F1-A166-4FAA-8ACD-E668406A4216}"/>
    <cellStyle name="Comma 20 4 2 2 3" xfId="16970" xr:uid="{C9AE9E52-1421-44BD-9BAE-EBDFEB1AF0BC}"/>
    <cellStyle name="Comma 20 4 2 3" xfId="10583" xr:uid="{EFBC3027-ECF1-4EDE-ACE7-C83523BE0EB9}"/>
    <cellStyle name="Comma 20 4 2 3 2" xfId="20029" xr:uid="{35A0A59C-4BC1-49E1-9A1C-932ADFFE8C89}"/>
    <cellStyle name="Comma 20 4 2 4" xfId="16300" xr:uid="{A4BC2A9C-0C1B-40A1-881D-BCA445C358C0}"/>
    <cellStyle name="Comma 20 5" xfId="6851" xr:uid="{61AA92E6-194E-4C40-8631-86F22CB40F56}"/>
    <cellStyle name="Comma 20 5 2" xfId="7519" xr:uid="{163DF3B4-9420-431C-BCA7-969C3E954A71}"/>
    <cellStyle name="Comma 20 5 2 2" xfId="11249" xr:uid="{04C4B637-1406-4A00-8952-07FE92E55F6C}"/>
    <cellStyle name="Comma 20 5 2 2 2" xfId="20696" xr:uid="{6DA8DB9C-0ADB-4746-82C7-DEC13C49DD4C}"/>
    <cellStyle name="Comma 20 5 2 3" xfId="16967" xr:uid="{95D06599-5857-42FB-A403-A3914F441F84}"/>
    <cellStyle name="Comma 20 5 3" xfId="10580" xr:uid="{640A739C-276F-481D-9D1F-1CFC3A9D9CD6}"/>
    <cellStyle name="Comma 20 5 3 2" xfId="20026" xr:uid="{CCEE5430-9AD2-4E23-A223-8B34BFE9483B}"/>
    <cellStyle name="Comma 20 5 4" xfId="16297" xr:uid="{A0B9C79E-720E-4FE7-8D7E-9667C327A04E}"/>
    <cellStyle name="Comma 20 8" xfId="268" xr:uid="{8E44CCC3-27C0-4975-809C-AB69731D3107}"/>
    <cellStyle name="Comma 20 8 2" xfId="269" xr:uid="{27BA2FA2-F75A-4545-9B87-7D442CD2F169}"/>
    <cellStyle name="Comma 20 8 2 2" xfId="271" xr:uid="{235951B3-FC7A-46E4-80ED-EF2D39E19E01}"/>
    <cellStyle name="Comma 20 8 2 2 2" xfId="678" xr:uid="{11C10D47-59CD-4E48-9F99-1439771FDD7A}"/>
    <cellStyle name="Comma 20 8 2 3" xfId="676" xr:uid="{37D39F2E-A4BA-4A91-A694-653DFD79D946}"/>
    <cellStyle name="Comma 20 8 2 4" xfId="791" xr:uid="{BE383269-AE27-419B-9221-02E72A437ECE}"/>
    <cellStyle name="Comma 20 8 3" xfId="272" xr:uid="{D26BEA3C-0E09-4340-B779-806D81E29CC2}"/>
    <cellStyle name="Comma 20 8 3 2" xfId="166" xr:uid="{0F3D17AA-18FE-461F-AC9E-EE855D1E4899}"/>
    <cellStyle name="Comma 20 8 3 2 2" xfId="574" xr:uid="{0FD85591-88D7-4C66-8301-B1F24188ABBF}"/>
    <cellStyle name="Comma 20 8 3 3" xfId="679" xr:uid="{7D62A1AD-D6AC-480C-8929-BAB604BEA081}"/>
    <cellStyle name="Comma 20 8 4" xfId="273" xr:uid="{91124B19-A5B5-47B5-A6BE-E0AEBB07DFA0}"/>
    <cellStyle name="Comma 20 8 4 2" xfId="680" xr:uid="{F2762096-0E05-4001-ACF5-73C93385627F}"/>
    <cellStyle name="Comma 20 8 5" xfId="675" xr:uid="{9FD6AE64-031D-48AE-A60E-1B3BA622D39B}"/>
    <cellStyle name="Comma 20 8 6" xfId="834" xr:uid="{E4BA1C68-3EF2-4B98-AEE9-2ADAAFFA636D}"/>
    <cellStyle name="Comma 21" xfId="3919" xr:uid="{D28174AA-FE3D-445D-847E-831575B24CAC}"/>
    <cellStyle name="Comma 21 2" xfId="3920" xr:uid="{49C72EA9-491E-4865-B21B-A29E89599767}"/>
    <cellStyle name="Comma 21 2 2" xfId="6856" xr:uid="{D6E4FEF7-2F88-4E2D-B60E-05E938E9CEF2}"/>
    <cellStyle name="Comma 21 2 2 2" xfId="7524" xr:uid="{B59ECB2A-08C5-4A91-AB99-9CA0F6A7925B}"/>
    <cellStyle name="Comma 21 2 2 2 2" xfId="11254" xr:uid="{307471D0-319E-46A2-A996-CABA27A9D824}"/>
    <cellStyle name="Comma 21 2 2 2 2 2" xfId="20701" xr:uid="{24CE337C-5B50-46A8-B340-30940B353443}"/>
    <cellStyle name="Comma 21 2 2 2 3" xfId="16972" xr:uid="{0D1E617F-8751-4D4B-8E84-CD196C646D38}"/>
    <cellStyle name="Comma 21 2 2 3" xfId="10585" xr:uid="{F5A98FF3-E036-4306-9F5D-22789E122E13}"/>
    <cellStyle name="Comma 21 2 2 3 2" xfId="20031" xr:uid="{E58B11D9-E4E8-4391-BE28-61BBF3F7ABFB}"/>
    <cellStyle name="Comma 21 2 2 4" xfId="16302" xr:uid="{80517E32-63C7-49D1-9290-FBCDAE5DE812}"/>
    <cellStyle name="Comma 21 3" xfId="3921" xr:uid="{3ECC1168-FB8E-4404-B6A9-7152A9DC08B0}"/>
    <cellStyle name="Comma 21 3 2" xfId="6857" xr:uid="{6EA7DA15-8EC1-4242-B29F-9B1EB63A57CA}"/>
    <cellStyle name="Comma 21 3 2 2" xfId="7525" xr:uid="{A4578ED1-0967-4967-850E-F6B7C946354D}"/>
    <cellStyle name="Comma 21 3 2 2 2" xfId="11255" xr:uid="{E5D445AE-3826-4A9E-9E0B-86D1DD710C8B}"/>
    <cellStyle name="Comma 21 3 2 2 2 2" xfId="20702" xr:uid="{1731B3DC-B522-4053-8DFA-1DBBA2EBC5F9}"/>
    <cellStyle name="Comma 21 3 2 2 3" xfId="16973" xr:uid="{2DF5A341-31DF-4DBD-B7C9-AF20B9311220}"/>
    <cellStyle name="Comma 21 3 2 3" xfId="10586" xr:uid="{0DE25981-24F0-4254-90F3-2EEE3B1E774B}"/>
    <cellStyle name="Comma 21 3 2 3 2" xfId="20032" xr:uid="{A13C6A9C-AAA1-4FEF-9F4D-7BE4EABC5502}"/>
    <cellStyle name="Comma 21 3 2 4" xfId="16303" xr:uid="{E78DFFF9-7325-442E-82A1-C854EF2F7CC6}"/>
    <cellStyle name="Comma 21 4" xfId="3922" xr:uid="{F5A79478-7521-4619-B6FF-163C21CCC050}"/>
    <cellStyle name="Comma 21 4 2" xfId="6858" xr:uid="{ABD1CF79-0FA6-41DD-81BC-1E9E7A633146}"/>
    <cellStyle name="Comma 21 4 2 2" xfId="7526" xr:uid="{9D97FA26-6B63-465D-8C73-83CFEF148A61}"/>
    <cellStyle name="Comma 21 4 2 2 2" xfId="11256" xr:uid="{CE44AA8C-AAD2-4817-B7E9-F35E1C95DD67}"/>
    <cellStyle name="Comma 21 4 2 2 2 2" xfId="20703" xr:uid="{4537FBC9-73D1-4919-BEEA-90928AD5D8A4}"/>
    <cellStyle name="Comma 21 4 2 2 3" xfId="16974" xr:uid="{3BC38824-CE0A-4050-88D2-7FBE764E8175}"/>
    <cellStyle name="Comma 21 4 2 3" xfId="10587" xr:uid="{6DE94B1D-40D2-455A-A8C0-51EE0B7B3382}"/>
    <cellStyle name="Comma 21 4 2 3 2" xfId="20033" xr:uid="{B84E3BC5-FAB5-4447-8F85-4F6CAA101705}"/>
    <cellStyle name="Comma 21 4 2 4" xfId="16304" xr:uid="{0BBCB3CF-E808-4F02-B769-E08748796E3B}"/>
    <cellStyle name="Comma 21 5" xfId="6560" xr:uid="{492770F9-977A-4EF3-A176-4AA32D44010C}"/>
    <cellStyle name="Comma 21 5 2" xfId="7232" xr:uid="{023D9078-20CC-4C97-97F7-618576DBD0C5}"/>
    <cellStyle name="Comma 21 5 2 2" xfId="10962" xr:uid="{D4F539AA-46C9-4754-937C-020952114EC1}"/>
    <cellStyle name="Comma 21 5 2 2 2" xfId="20408" xr:uid="{C2027254-3AE3-47E6-941E-EE72F33DCA84}"/>
    <cellStyle name="Comma 21 5 2 3" xfId="16679" xr:uid="{63ECFC59-48B7-46D0-B155-808BBB2E3A34}"/>
    <cellStyle name="Comma 21 6" xfId="6855" xr:uid="{31B389C5-46BA-48FD-A756-C6FD59A0AB03}"/>
    <cellStyle name="Comma 21 6 2" xfId="7523" xr:uid="{B778A219-BB4D-401B-876B-38C291B2309D}"/>
    <cellStyle name="Comma 21 6 2 2" xfId="11253" xr:uid="{9845F5DD-D832-46C4-9550-789E097817D3}"/>
    <cellStyle name="Comma 21 6 2 2 2" xfId="20700" xr:uid="{879B6D57-77E7-4F86-B12C-79870BC5D08F}"/>
    <cellStyle name="Comma 21 6 2 3" xfId="16971" xr:uid="{9802E37D-ADD8-4B74-9147-786467187671}"/>
    <cellStyle name="Comma 21 6 3" xfId="10584" xr:uid="{4ECACB16-9671-4F1C-8E0A-65E6BAC50C3D}"/>
    <cellStyle name="Comma 21 6 3 2" xfId="20030" xr:uid="{1CF9EA4F-9353-40BB-8EC8-8727C3379548}"/>
    <cellStyle name="Comma 21 6 4" xfId="16301" xr:uid="{EB9249AC-094C-4CBC-B1FD-DC5B3C6C421A}"/>
    <cellStyle name="Comma 22" xfId="3923" xr:uid="{1F01F44F-68E3-4650-8E9F-C274391E042B}"/>
    <cellStyle name="Comma 22 2" xfId="6859" xr:uid="{396E8EFF-2CD6-4F1D-9C7D-29F582FCC7B6}"/>
    <cellStyle name="Comma 22 2 2" xfId="7527" xr:uid="{B896B9F7-9571-4A22-9728-D3D697C6D5FA}"/>
    <cellStyle name="Comma 22 2 2 2" xfId="11257" xr:uid="{B4F90E07-B1A6-491E-846E-AE870EB3784F}"/>
    <cellStyle name="Comma 22 2 2 2 2" xfId="20704" xr:uid="{C6AE5AF7-A599-4389-80B2-0D4EA1275B96}"/>
    <cellStyle name="Comma 22 2 2 3" xfId="16975" xr:uid="{076C1AE3-7A2D-4AFC-A470-06B803286960}"/>
    <cellStyle name="Comma 22 2 3" xfId="10588" xr:uid="{1CA43BAA-02B1-4C9D-B428-DE522C3595FE}"/>
    <cellStyle name="Comma 22 2 3 2" xfId="20034" xr:uid="{7A299AAB-9DF6-4453-95F3-B0580FAC9834}"/>
    <cellStyle name="Comma 22 2 4" xfId="16305" xr:uid="{DEF26BFB-B1E6-4AE0-8042-476780A72098}"/>
    <cellStyle name="Comma 22 3" xfId="7215" xr:uid="{1AF382AB-7D39-4C85-884C-D4C76EA79547}"/>
    <cellStyle name="Comma 22 3 2" xfId="10945" xr:uid="{02B851CD-E71E-46DD-BEB9-A1B51902FC85}"/>
    <cellStyle name="Comma 22 3 2 2" xfId="20391" xr:uid="{7FBBDC34-D77F-4BC2-9F98-222DDC7AB522}"/>
    <cellStyle name="Comma 22 3 3" xfId="16662" xr:uid="{D6EDB303-5BB9-4BFA-9C76-B62F7281173E}"/>
    <cellStyle name="Comma 22 4" xfId="9153" xr:uid="{D379990A-A652-4046-A745-5217287B3909}"/>
    <cellStyle name="Comma 22 4 2" xfId="12728" xr:uid="{BAA83B49-BF63-42B4-B7B5-93BA6EBDBFD1}"/>
    <cellStyle name="Comma 22 4 2 2" xfId="22175" xr:uid="{73CB9511-639B-4429-9333-CF0AF5B3C176}"/>
    <cellStyle name="Comma 22 4 3" xfId="18598" xr:uid="{987B9E30-8DE3-4833-9722-6D3338F4C911}"/>
    <cellStyle name="Comma 22 5" xfId="10249" xr:uid="{F8DA012D-0F8B-4623-9280-1AD9AD8F236B}"/>
    <cellStyle name="Comma 22 5 2" xfId="13597" xr:uid="{4B1D8572-1B77-47AC-A73A-BFBED8289896}"/>
    <cellStyle name="Comma 22 5 2 2" xfId="23044" xr:uid="{4D58296E-363E-481F-8A7D-BADE0BC83305}"/>
    <cellStyle name="Comma 22 5 3" xfId="19694" xr:uid="{208165C4-056D-43DE-8498-843EAF346294}"/>
    <cellStyle name="Comma 22 6" xfId="10277" xr:uid="{14F10B4E-3DF0-436F-97A5-A88E1AFD1320}"/>
    <cellStyle name="Comma 22 6 2" xfId="19722" xr:uid="{C156C1A8-9E05-4BCE-B749-48E692C5E826}"/>
    <cellStyle name="Comma 22 7" xfId="15994" xr:uid="{942598E4-C44B-4520-8563-8908A76C476E}"/>
    <cellStyle name="Comma 23" xfId="3924" xr:uid="{7C94A269-01A0-493B-ACD4-EE17B67164E1}"/>
    <cellStyle name="Comma 23 2" xfId="6860" xr:uid="{2F509CFA-D23D-4CBD-AD69-E1EFD825A64E}"/>
    <cellStyle name="Comma 23 2 2" xfId="7528" xr:uid="{F9591C33-E5CF-4145-A21F-853D7B3A555B}"/>
    <cellStyle name="Comma 23 2 2 2" xfId="11258" xr:uid="{423B81E5-F24D-49E5-8523-27F686838649}"/>
    <cellStyle name="Comma 23 2 2 2 2" xfId="20705" xr:uid="{669ED76C-8FC3-4127-AE6D-E0BA67DAB2A2}"/>
    <cellStyle name="Comma 23 2 2 3" xfId="16976" xr:uid="{62E1FB8D-3FF6-4D27-8FA7-3001E41505C2}"/>
    <cellStyle name="Comma 23 2 3" xfId="10589" xr:uid="{C04CD252-2CA5-401C-A657-0F156FECE699}"/>
    <cellStyle name="Comma 23 2 3 2" xfId="20035" xr:uid="{FDAA167E-61C9-4F1B-AD8C-EA06916B7F45}"/>
    <cellStyle name="Comma 23 2 4" xfId="16306" xr:uid="{A6FF193A-4B38-4DF3-841C-266B2D94218F}"/>
    <cellStyle name="Comma 23 3" xfId="7216" xr:uid="{9AF26733-6C50-4D04-946A-D675CF236786}"/>
    <cellStyle name="Comma 23 3 2" xfId="10946" xr:uid="{D6987671-CBBC-4F5A-BA26-D13F3B68639B}"/>
    <cellStyle name="Comma 23 3 2 2" xfId="20392" xr:uid="{64B9920A-6038-4B1A-B49C-E9B203D6B4C2}"/>
    <cellStyle name="Comma 23 3 3" xfId="16663" xr:uid="{7997C16F-22AE-498E-BAA1-520C650AF2E6}"/>
    <cellStyle name="Comma 23 4" xfId="9154" xr:uid="{41AA67AF-129B-4B86-91BE-C795B8EBC026}"/>
    <cellStyle name="Comma 23 4 2" xfId="12729" xr:uid="{7418FBED-AB73-4BCE-BBDF-408DC9694C2E}"/>
    <cellStyle name="Comma 23 4 2 2" xfId="22176" xr:uid="{3A178BAD-6169-4887-9576-BF7233A1A656}"/>
    <cellStyle name="Comma 23 4 3" xfId="18599" xr:uid="{E5253D26-382F-4BF7-A696-C9E1BF7B20FB}"/>
    <cellStyle name="Comma 23 5" xfId="10250" xr:uid="{35F50827-1FE8-45D7-95F4-D0A7844CCEB6}"/>
    <cellStyle name="Comma 23 5 2" xfId="13598" xr:uid="{BB2397AE-17AC-4DCF-B8E7-135AA1AE2DF6}"/>
    <cellStyle name="Comma 23 5 2 2" xfId="23045" xr:uid="{7AC203A4-0AAC-4637-8516-355A5DDD5056}"/>
    <cellStyle name="Comma 23 5 3" xfId="19695" xr:uid="{E0FCEC94-1F8A-443C-87B8-0B3A81416AFB}"/>
    <cellStyle name="Comma 23 6" xfId="10278" xr:uid="{735DA78E-D289-405E-BD7D-283A6B4E17FF}"/>
    <cellStyle name="Comma 23 6 2" xfId="19723" xr:uid="{7615D760-0254-4400-808E-520E25A31772}"/>
    <cellStyle name="Comma 23 7" xfId="15995" xr:uid="{8E8A425A-17FA-4D1A-AE7C-433300BAE06C}"/>
    <cellStyle name="Comma 24" xfId="3925" xr:uid="{8EA98422-EE2A-4065-A4FA-8269FEC1C1DB}"/>
    <cellStyle name="Comma 24 2" xfId="3926" xr:uid="{3EE0E969-A30F-422A-90B3-AB50930F36F0}"/>
    <cellStyle name="Comma 24 3" xfId="6861" xr:uid="{93A1374B-B5E6-45B3-A021-C67F82E416EA}"/>
    <cellStyle name="Comma 24 3 2" xfId="7529" xr:uid="{D3A68CE8-1C81-4325-973E-F263EF31D837}"/>
    <cellStyle name="Comma 24 3 2 2" xfId="11259" xr:uid="{5AC959AB-404A-434B-94FE-BB4D77ED9F7D}"/>
    <cellStyle name="Comma 24 3 2 2 2" xfId="20706" xr:uid="{831DF708-D804-408B-A442-06DB3F415C72}"/>
    <cellStyle name="Comma 24 3 2 3" xfId="16977" xr:uid="{FD1F9431-18D3-4E30-9544-2BF69FF0ADBE}"/>
    <cellStyle name="Comma 24 3 3" xfId="10590" xr:uid="{D02FD5D0-D8F4-4DFC-96A8-45224E0B8CEC}"/>
    <cellStyle name="Comma 24 3 3 2" xfId="20036" xr:uid="{7C9EB0C8-42E7-48D2-959A-953E6AAA9A3A}"/>
    <cellStyle name="Comma 24 3 4" xfId="16307" xr:uid="{44AEBCB0-5CE2-4987-A88A-E9E1C018B407}"/>
    <cellStyle name="Comma 24 4" xfId="7217" xr:uid="{C74E9A80-2EA3-440D-B14D-9F658E136B0A}"/>
    <cellStyle name="Comma 24 4 2" xfId="10947" xr:uid="{8AD0C7A7-9190-4B44-8546-32BCC1A1CADA}"/>
    <cellStyle name="Comma 24 4 2 2" xfId="20393" xr:uid="{39A8532C-A06E-40E7-8A44-137707712F74}"/>
    <cellStyle name="Comma 24 4 3" xfId="16664" xr:uid="{52F1282A-B0D8-45FE-AE96-1086115B195E}"/>
    <cellStyle name="Comma 24 5" xfId="9155" xr:uid="{943FB582-90A8-4772-BF01-6AC552B34027}"/>
    <cellStyle name="Comma 24 5 2" xfId="12730" xr:uid="{35CFD3EF-E0BD-4967-86F8-448566FE4B2A}"/>
    <cellStyle name="Comma 24 5 2 2" xfId="22177" xr:uid="{D784374F-F461-44E5-AD88-B561B319CF5D}"/>
    <cellStyle name="Comma 24 5 3" xfId="18600" xr:uid="{76363820-7FB3-4701-A31F-6D7A4AF8F8E7}"/>
    <cellStyle name="Comma 24 6" xfId="10251" xr:uid="{AC972DA6-8D90-4B1D-B612-E2BD020F4EE0}"/>
    <cellStyle name="Comma 24 6 2" xfId="13599" xr:uid="{9637265A-5D1A-4A96-827C-5E72577338A8}"/>
    <cellStyle name="Comma 24 6 2 2" xfId="23046" xr:uid="{E4FFA737-443E-4FB6-BC2F-13EB5EEC9A52}"/>
    <cellStyle name="Comma 24 6 3" xfId="19696" xr:uid="{345D600B-BE26-41CC-9786-6991D0240481}"/>
    <cellStyle name="Comma 24 7" xfId="10279" xr:uid="{3F063890-910E-4D87-9B01-4080BA875FCF}"/>
    <cellStyle name="Comma 24 7 2" xfId="19724" xr:uid="{CF4E1029-C782-490E-A945-B212FB5A9D67}"/>
    <cellStyle name="Comma 24 8" xfId="15996" xr:uid="{6D97953A-AA06-4D4F-B350-6E2DFCB1E1CA}"/>
    <cellStyle name="Comma 25" xfId="3927" xr:uid="{8BB8FE3C-1782-488C-A757-AB49255D617B}"/>
    <cellStyle name="Comma 25 2" xfId="6862" xr:uid="{20267602-4B0B-4601-89BD-F185144DDA4C}"/>
    <cellStyle name="Comma 25 2 2" xfId="7530" xr:uid="{536528C0-32D6-4633-80A4-76847AC0C9AD}"/>
    <cellStyle name="Comma 25 2 2 2" xfId="11260" xr:uid="{EBED1DD4-57FE-4B90-A986-278AD0B1924F}"/>
    <cellStyle name="Comma 25 2 2 2 2" xfId="20707" xr:uid="{CA219B0E-91AC-4694-BC46-6FA599705ECD}"/>
    <cellStyle name="Comma 25 2 2 3" xfId="16978" xr:uid="{8F834CA3-9A33-4D53-BFB8-5A89EADCE3FA}"/>
    <cellStyle name="Comma 25 2 3" xfId="10591" xr:uid="{EC053B01-1694-46B3-A18A-F7C9F3A3BE4E}"/>
    <cellStyle name="Comma 25 2 3 2" xfId="20037" xr:uid="{6692B068-B243-4634-A379-C4DACB303F04}"/>
    <cellStyle name="Comma 25 2 4" xfId="16308" xr:uid="{83AAD0BE-C5A1-4CF2-BF77-BAB77DF1EBC9}"/>
    <cellStyle name="Comma 25 3" xfId="7218" xr:uid="{6E380720-1D4A-4009-8736-8E41E67A9D28}"/>
    <cellStyle name="Comma 25 3 2" xfId="10948" xr:uid="{DE41AF84-9EAB-4F4B-8945-4934C38E63AA}"/>
    <cellStyle name="Comma 25 3 2 2" xfId="20394" xr:uid="{BDE2C66B-14EB-4FAD-BF8C-D1999E08C788}"/>
    <cellStyle name="Comma 25 3 3" xfId="16665" xr:uid="{478F133C-A3C8-43FA-88F8-DFA4A74054F7}"/>
    <cellStyle name="Comma 25 4" xfId="9156" xr:uid="{7C9CC7AE-C04E-4CE7-A75F-CA8EDBC49F40}"/>
    <cellStyle name="Comma 25 4 2" xfId="12731" xr:uid="{F9052FD4-E4C1-4557-9BCA-DCFE155D6D34}"/>
    <cellStyle name="Comma 25 4 2 2" xfId="22178" xr:uid="{D900B559-A609-4ADA-ADA7-07F99368935D}"/>
    <cellStyle name="Comma 25 4 3" xfId="18601" xr:uid="{E9212B4F-2E5C-44B5-90C9-C700043D4400}"/>
    <cellStyle name="Comma 25 5" xfId="10252" xr:uid="{247ADA77-7AB6-48D2-A746-CAB84559E226}"/>
    <cellStyle name="Comma 25 5 2" xfId="13600" xr:uid="{369EF186-27D1-46CA-9997-863E135FDBFC}"/>
    <cellStyle name="Comma 25 5 2 2" xfId="23047" xr:uid="{4C4AC858-4465-4487-A284-D8442811E6E5}"/>
    <cellStyle name="Comma 25 5 3" xfId="19697" xr:uid="{130A564B-5F0B-4562-ABE2-9A5E7F0B29C0}"/>
    <cellStyle name="Comma 25 6" xfId="10280" xr:uid="{1327ED48-BE5C-41FB-AB34-505A6476D6BC}"/>
    <cellStyle name="Comma 25 6 2" xfId="19725" xr:uid="{20E84ECC-BF3E-4329-B2BE-FC19969CE5A0}"/>
    <cellStyle name="Comma 25 7" xfId="15997" xr:uid="{AAC5960D-7C55-4F09-917D-D679D50EB8CF}"/>
    <cellStyle name="Comma 256" xfId="213" xr:uid="{D3F87FA0-C341-46E2-8A7C-9CF90FB09B95}"/>
    <cellStyle name="Comma 256 2" xfId="37" xr:uid="{1CD92DC7-5CF2-47FE-BB17-F201E30BF0DC}"/>
    <cellStyle name="Comma 256 2 2" xfId="445" xr:uid="{CFA27B80-0063-44F7-8226-272E3B0DCFAA}"/>
    <cellStyle name="Comma 256 2 3" xfId="949" xr:uid="{7C95837B-BB8A-4DA6-B74F-D532F7F26443}"/>
    <cellStyle name="Comma 256 3" xfId="621" xr:uid="{24628F02-1BD0-4CB0-A76F-5FF1363F4F3D}"/>
    <cellStyle name="Comma 256 4" xfId="1002" xr:uid="{AF6ED2B2-3F7D-4CBC-AE28-3CEE8F4B76F2}"/>
    <cellStyle name="Comma 26" xfId="3928" xr:uid="{4E7820B7-BC12-4A6B-9BF8-F417406A4FD0}"/>
    <cellStyle name="Comma 26 2" xfId="3929" xr:uid="{D4EC3E5B-FB81-42F2-8995-F7A0D96B66E3}"/>
    <cellStyle name="Comma 26 2 2" xfId="6864" xr:uid="{34CBA740-29F5-499A-A5E7-2249FE694F75}"/>
    <cellStyle name="Comma 26 2 2 2" xfId="7532" xr:uid="{2B20B15C-6B4D-43A2-A5A0-C7270FD8C5F4}"/>
    <cellStyle name="Comma 26 2 2 2 2" xfId="11262" xr:uid="{BCF175CA-B53A-42FD-809B-0B29E03E839E}"/>
    <cellStyle name="Comma 26 2 2 2 2 2" xfId="20709" xr:uid="{27EC6B2D-ED81-4698-BFFE-EB42A6C674BC}"/>
    <cellStyle name="Comma 26 2 2 2 3" xfId="16980" xr:uid="{20595415-D2FD-468A-A44A-B4EB25BFFAE9}"/>
    <cellStyle name="Comma 26 2 2 3" xfId="10593" xr:uid="{78729BF6-8016-4664-8C0A-3DCE1400AE49}"/>
    <cellStyle name="Comma 26 2 2 3 2" xfId="20039" xr:uid="{90A51BC8-EF9B-4415-9AFF-AF06245CBC8F}"/>
    <cellStyle name="Comma 26 2 2 4" xfId="16310" xr:uid="{08CAF40B-AE74-4300-8B82-CC89084CF549}"/>
    <cellStyle name="Comma 26 3" xfId="6863" xr:uid="{9D7C4741-EE15-4AFF-AB68-779F4E498D02}"/>
    <cellStyle name="Comma 26 3 2" xfId="7531" xr:uid="{D34A17B5-305F-48D8-AC19-CABBA2146832}"/>
    <cellStyle name="Comma 26 3 2 2" xfId="11261" xr:uid="{311ADEEF-6E1B-49A5-B0A0-FC9135BC8AC9}"/>
    <cellStyle name="Comma 26 3 2 2 2" xfId="20708" xr:uid="{54D931BB-CB1D-4938-BD13-7D99BF5D2280}"/>
    <cellStyle name="Comma 26 3 2 3" xfId="16979" xr:uid="{66025F6B-993A-4884-AEC8-53072C4D5C8A}"/>
    <cellStyle name="Comma 26 3 3" xfId="10592" xr:uid="{C4272112-A146-481B-B334-E3028173ADFE}"/>
    <cellStyle name="Comma 26 3 3 2" xfId="20038" xr:uid="{28181258-F5FB-47AF-BD91-26E3AEA3A3BB}"/>
    <cellStyle name="Comma 26 3 4" xfId="16309" xr:uid="{B81B895C-F6CC-4D1F-9492-856098B79503}"/>
    <cellStyle name="Comma 27" xfId="3930" xr:uid="{8211F326-887C-4B04-9C6A-3DCF7A175B18}"/>
    <cellStyle name="Comma 27 2" xfId="3931" xr:uid="{0A653A4C-3DA8-4309-BE9A-AD249F1D0E32}"/>
    <cellStyle name="Comma 27 2 2" xfId="6866" xr:uid="{0F09FB7E-B75B-4CD5-8D50-82510B3C1A9C}"/>
    <cellStyle name="Comma 27 2 2 2" xfId="7534" xr:uid="{6685F1F3-049B-4802-A7AC-7E4D6704B6E0}"/>
    <cellStyle name="Comma 27 2 2 2 2" xfId="11264" xr:uid="{C5C40B38-7889-4C06-A86C-047EF2C119FF}"/>
    <cellStyle name="Comma 27 2 2 2 2 2" xfId="20711" xr:uid="{A18EA842-162D-4376-97F2-132399EF11A4}"/>
    <cellStyle name="Comma 27 2 2 2 3" xfId="16982" xr:uid="{2D5725CE-CE4C-4A0F-AF30-221180B11033}"/>
    <cellStyle name="Comma 27 2 2 3" xfId="10595" xr:uid="{DE265709-8837-4429-80FB-9AC783248B3E}"/>
    <cellStyle name="Comma 27 2 2 3 2" xfId="20041" xr:uid="{660710DE-98A0-4BA6-BA01-9E18AA737B75}"/>
    <cellStyle name="Comma 27 2 2 4" xfId="16312" xr:uid="{327206C4-9F6C-4BC4-915D-37583C9A7BB4}"/>
    <cellStyle name="Comma 27 3" xfId="6865" xr:uid="{A93477D3-7357-4D84-801C-909B49A71E1F}"/>
    <cellStyle name="Comma 27 3 2" xfId="7533" xr:uid="{DB8C1387-E75E-47DE-BE4B-36B5733F9A4F}"/>
    <cellStyle name="Comma 27 3 2 2" xfId="11263" xr:uid="{801F3BF5-CB31-4CF9-AE19-9917DCE210E3}"/>
    <cellStyle name="Comma 27 3 2 2 2" xfId="20710" xr:uid="{64B86073-BB7B-4669-89EF-5E04B20DFF45}"/>
    <cellStyle name="Comma 27 3 2 3" xfId="16981" xr:uid="{BE0495D8-B1A0-4AB1-ABA3-2753276C1854}"/>
    <cellStyle name="Comma 27 3 3" xfId="10594" xr:uid="{8DF6C641-5142-43DE-B66B-C54A833F2F27}"/>
    <cellStyle name="Comma 27 3 3 2" xfId="20040" xr:uid="{21FEEF78-8183-4424-99DC-4B95E45BA0AC}"/>
    <cellStyle name="Comma 27 3 4" xfId="16311" xr:uid="{7DCB9CE9-A72D-4D3E-A1C4-5834C67F9D57}"/>
    <cellStyle name="Comma 28" xfId="3932" xr:uid="{71F191DA-2D2F-42AC-ADC0-B171E5C74F2D}"/>
    <cellStyle name="Comma 28 2" xfId="3933" xr:uid="{8C87CAA2-C146-4DBB-81E5-60E29FCA4D8A}"/>
    <cellStyle name="Comma 28 2 2" xfId="6868" xr:uid="{8C4C2606-A6CB-4FBD-B822-354F2934429F}"/>
    <cellStyle name="Comma 28 2 2 2" xfId="7536" xr:uid="{43CB1098-DCE9-45BC-959B-BE3AD7D8DB12}"/>
    <cellStyle name="Comma 28 2 2 2 2" xfId="11266" xr:uid="{71310274-A30B-4C5F-9917-8E760535E59B}"/>
    <cellStyle name="Comma 28 2 2 2 2 2" xfId="20713" xr:uid="{F57A1D94-099B-4BDF-9F1F-496B9A936DA3}"/>
    <cellStyle name="Comma 28 2 2 2 3" xfId="16984" xr:uid="{A4C274C2-3EB6-4C04-94F8-5C2480F1287E}"/>
    <cellStyle name="Comma 28 2 2 3" xfId="10597" xr:uid="{AF387C0B-F6A7-408E-9207-C60D8908D320}"/>
    <cellStyle name="Comma 28 2 2 3 2" xfId="20043" xr:uid="{C92311F8-CBD7-4EE0-BB68-D97DB6B39D32}"/>
    <cellStyle name="Comma 28 2 2 4" xfId="16314" xr:uid="{43BF2DAE-2EFB-409B-8B44-021628995006}"/>
    <cellStyle name="Comma 28 3" xfId="6867" xr:uid="{6D97356F-2EA8-403B-8FD1-15FC65C91138}"/>
    <cellStyle name="Comma 28 3 2" xfId="7535" xr:uid="{56F7C591-F667-4C47-8A56-B66C08AAC9C0}"/>
    <cellStyle name="Comma 28 3 2 2" xfId="11265" xr:uid="{8CA1CF6F-20F5-47D9-82A9-1198BE0548C5}"/>
    <cellStyle name="Comma 28 3 2 2 2" xfId="20712" xr:uid="{77B6AE98-AC3B-4FF0-B897-BA70BE7BA05E}"/>
    <cellStyle name="Comma 28 3 2 3" xfId="16983" xr:uid="{E2C26733-7238-4A46-9F6A-BA837F8C5AB6}"/>
    <cellStyle name="Comma 28 3 3" xfId="10596" xr:uid="{400DF6C3-8102-422C-8489-78F909269FA3}"/>
    <cellStyle name="Comma 28 3 3 2" xfId="20042" xr:uid="{D02E673B-D569-4A49-A990-BCBF94263926}"/>
    <cellStyle name="Comma 28 3 4" xfId="16313" xr:uid="{DF49C593-5D53-448D-9591-AFDF9DF3498A}"/>
    <cellStyle name="Comma 29" xfId="5341" xr:uid="{E09460AF-CA8B-4551-9A79-EED9903E65B3}"/>
    <cellStyle name="Comma 29 2" xfId="5733" xr:uid="{D9D1632C-4C4C-4825-A622-EEAC1056DAF4}"/>
    <cellStyle name="Comma 29 2 2" xfId="7104" xr:uid="{7D315ED9-1F52-46ED-8840-2F150258B05E}"/>
    <cellStyle name="Comma 29 2 2 2" xfId="7772" xr:uid="{2D972B8C-4198-434D-9E6B-7219BE1A5818}"/>
    <cellStyle name="Comma 29 2 2 2 2" xfId="11502" xr:uid="{8BB1E6BB-EAC3-44DA-ACF4-6A7F6B1AF4E1}"/>
    <cellStyle name="Comma 29 2 2 2 2 2" xfId="20949" xr:uid="{AC82DDCD-0775-4148-9808-ACF574EC58B9}"/>
    <cellStyle name="Comma 29 2 2 2 3" xfId="17220" xr:uid="{B2C4102A-C32C-4AE6-BEF8-488FB4DDBDEE}"/>
    <cellStyle name="Comma 29 2 2 3" xfId="10833" xr:uid="{389D98F6-CCF7-45C8-B7B5-EE2753C81DE8}"/>
    <cellStyle name="Comma 29 2 2 3 2" xfId="20279" xr:uid="{527D2A02-E6FB-4175-9FA5-5371D11D9059}"/>
    <cellStyle name="Comma 29 2 2 4" xfId="16550" xr:uid="{BE269A82-186E-46B2-B1E9-368C228CB67B}"/>
    <cellStyle name="Comma 29 3" xfId="7093" xr:uid="{544A4D28-CCA2-4D8C-9970-293CA34019CB}"/>
    <cellStyle name="Comma 29 3 2" xfId="7761" xr:uid="{B288DA7E-6287-4D90-8C98-132EB37B93A9}"/>
    <cellStyle name="Comma 29 3 2 2" xfId="11491" xr:uid="{6816EEFD-A900-4728-BE37-216226CAFCF7}"/>
    <cellStyle name="Comma 29 3 2 2 2" xfId="20938" xr:uid="{D80387BB-E6C1-4BAB-B53C-E2145D70EDCA}"/>
    <cellStyle name="Comma 29 3 2 3" xfId="17209" xr:uid="{B1CC201F-CA45-4342-A215-D2090970F291}"/>
    <cellStyle name="Comma 29 3 3" xfId="10822" xr:uid="{23D4C3AE-7569-40C1-BABF-4B9DCF132F09}"/>
    <cellStyle name="Comma 29 3 3 2" xfId="20268" xr:uid="{0D0F6076-877F-4DCD-9B5F-3559194D4A14}"/>
    <cellStyle name="Comma 29 3 4" xfId="16539" xr:uid="{B15A9CB2-A5A3-43EB-8C8D-B0317B2DE69D}"/>
    <cellStyle name="Comma 3" xfId="5" xr:uid="{379521BC-60C6-447D-A906-BDE36C41D47D}"/>
    <cellStyle name="Comma 3 10" xfId="2136" xr:uid="{99A7AABF-C57F-4E91-915C-D03E9684A7F7}"/>
    <cellStyle name="Comma 3 10 2" xfId="6612" xr:uid="{47F1A044-65A0-4E7D-A58E-75D11F758C3B}"/>
    <cellStyle name="Comma 3 10 2 2" xfId="7280" xr:uid="{03FB726B-2467-4D60-9229-F409326F1DCF}"/>
    <cellStyle name="Comma 3 10 2 2 2" xfId="11010" xr:uid="{77C2CAAB-DA5C-4E13-8DD9-E2695020CB1B}"/>
    <cellStyle name="Comma 3 10 2 2 2 2" xfId="20456" xr:uid="{AF434F54-CB68-4A67-98FE-8F92A158435B}"/>
    <cellStyle name="Comma 3 10 2 2 3" xfId="16727" xr:uid="{AA8D95CF-A6CA-43C5-B60B-650368C2797F}"/>
    <cellStyle name="Comma 3 10 2 3" xfId="10341" xr:uid="{C9DD03F6-F9C8-483F-AC45-5E7F17615B67}"/>
    <cellStyle name="Comma 3 10 2 3 2" xfId="19786" xr:uid="{6553DBDB-4F6D-461E-A3D6-C3CE487B27DC}"/>
    <cellStyle name="Comma 3 10 2 4" xfId="16057" xr:uid="{172001BA-19AA-4B1E-B850-04F81487FAEC}"/>
    <cellStyle name="Comma 3 11" xfId="2137" xr:uid="{2049D56A-1E44-4672-8020-84DE20FECF6F}"/>
    <cellStyle name="Comma 3 11 2" xfId="6613" xr:uid="{3EF36D5C-C280-423C-BA0E-EA21340A7E29}"/>
    <cellStyle name="Comma 3 11 2 2" xfId="7281" xr:uid="{530208F1-F876-4FFA-9CA2-8F949ADE2EA7}"/>
    <cellStyle name="Comma 3 11 2 2 2" xfId="11011" xr:uid="{A6A4E618-EC31-4CB0-9407-6CE043BA82BC}"/>
    <cellStyle name="Comma 3 11 2 2 2 2" xfId="20457" xr:uid="{B7183E90-D9C4-4BFD-90F3-1DFCA7E7BD57}"/>
    <cellStyle name="Comma 3 11 2 2 3" xfId="16728" xr:uid="{23F3E3B7-F3A0-44CF-927B-23E3DF41C06E}"/>
    <cellStyle name="Comma 3 11 2 3" xfId="10342" xr:uid="{C966C89E-8EE3-4466-A0A7-732F97E8D99F}"/>
    <cellStyle name="Comma 3 11 2 3 2" xfId="19787" xr:uid="{0E0FCA72-3F87-4343-AA45-DDA26FE7FBE6}"/>
    <cellStyle name="Comma 3 11 2 4" xfId="16058" xr:uid="{A623AEA2-BA96-4553-952B-C3C0FF5DA9D2}"/>
    <cellStyle name="Comma 3 12" xfId="3935" xr:uid="{D2A2E52E-05C7-4F7E-BCD3-09C69390E7E0}"/>
    <cellStyle name="Comma 3 12 2" xfId="6870" xr:uid="{9D506ECE-6E57-495F-8E54-6FECAA289216}"/>
    <cellStyle name="Comma 3 12 2 2" xfId="7538" xr:uid="{5464C7A3-2F13-4BDC-B478-D971CA264CA5}"/>
    <cellStyle name="Comma 3 12 2 2 2" xfId="11268" xr:uid="{800ACB8E-18FC-48F4-823D-BC4D7C5A3769}"/>
    <cellStyle name="Comma 3 12 2 2 2 2" xfId="20715" xr:uid="{E01DF1B7-DF25-4DE2-B020-FFF8EFEB8C3D}"/>
    <cellStyle name="Comma 3 12 2 2 3" xfId="16986" xr:uid="{15AF73BD-DF49-4B47-8149-F3986FFAEAE1}"/>
    <cellStyle name="Comma 3 12 2 3" xfId="10599" xr:uid="{F3498DD0-F8A9-4275-9D80-9ACDFCEC4381}"/>
    <cellStyle name="Comma 3 12 2 3 2" xfId="20045" xr:uid="{60184E66-9E43-4946-84B0-642149C706E3}"/>
    <cellStyle name="Comma 3 12 2 4" xfId="16316" xr:uid="{11628F18-3A03-4EEE-8727-5819C036514E}"/>
    <cellStyle name="Comma 3 13" xfId="3936" xr:uid="{3C89975B-0051-45CA-A1E0-117FF05555D3}"/>
    <cellStyle name="Comma 3 13 2" xfId="6871" xr:uid="{6788D3AB-7FCA-4EE2-8938-F06C08F6515C}"/>
    <cellStyle name="Comma 3 13 2 2" xfId="7539" xr:uid="{C58A883A-F787-43EB-86FB-925BAD36695F}"/>
    <cellStyle name="Comma 3 13 2 2 2" xfId="11269" xr:uid="{C98B4EED-000C-44CF-8AB9-A1F3256BE96C}"/>
    <cellStyle name="Comma 3 13 2 2 2 2" xfId="20716" xr:uid="{C6F7AAC9-7340-492A-810C-6937537D3C25}"/>
    <cellStyle name="Comma 3 13 2 2 3" xfId="16987" xr:uid="{3BACC2FA-A08E-4775-9BAD-F8B53D174857}"/>
    <cellStyle name="Comma 3 13 2 3" xfId="10600" xr:uid="{E392D8FB-C556-443F-B9FB-C5F5D579AB0C}"/>
    <cellStyle name="Comma 3 13 2 3 2" xfId="20046" xr:uid="{8B47DE58-3E3C-4C5B-8A9E-386B6F0D3F86}"/>
    <cellStyle name="Comma 3 13 2 4" xfId="16317" xr:uid="{BFF446CB-71A5-4165-9437-83468DCB8473}"/>
    <cellStyle name="Comma 3 14" xfId="3937" xr:uid="{DDE01A7A-42E1-4984-A2BA-B0E7BA4FD406}"/>
    <cellStyle name="Comma 3 14 2" xfId="6872" xr:uid="{A943E32F-5620-4079-96AB-C9C7D56AD200}"/>
    <cellStyle name="Comma 3 14 2 2" xfId="7540" xr:uid="{4929415C-1BBC-410C-9F96-745CE5B81BEF}"/>
    <cellStyle name="Comma 3 14 2 2 2" xfId="11270" xr:uid="{9C6F94E9-FE06-40F9-B223-ADDC06DA7ADA}"/>
    <cellStyle name="Comma 3 14 2 2 2 2" xfId="20717" xr:uid="{5B1D511F-D9E0-418E-81AB-8D5C4DFCC2F0}"/>
    <cellStyle name="Comma 3 14 2 2 3" xfId="16988" xr:uid="{78DDF83D-C365-4216-99F9-5BCD3CD5F019}"/>
    <cellStyle name="Comma 3 14 2 3" xfId="10601" xr:uid="{E37407AE-60D9-4E57-8ED0-4D7C52AA7B53}"/>
    <cellStyle name="Comma 3 14 2 3 2" xfId="20047" xr:uid="{17D74BB6-32E1-462B-A535-FF4CC3D5346E}"/>
    <cellStyle name="Comma 3 14 2 4" xfId="16318" xr:uid="{567765A5-91FC-41E8-93F2-0F39C9C4E7AB}"/>
    <cellStyle name="Comma 3 15" xfId="3938" xr:uid="{A84F76AE-0131-409C-99A2-1064B38AC833}"/>
    <cellStyle name="Comma 3 15 2" xfId="6873" xr:uid="{48FF527D-786F-429E-8073-4FCE992FB24C}"/>
    <cellStyle name="Comma 3 15 2 2" xfId="7541" xr:uid="{44CB9FB3-41ED-482D-B8F1-EE9214167ABA}"/>
    <cellStyle name="Comma 3 15 2 2 2" xfId="11271" xr:uid="{C6676D11-9AE8-4C7B-A34F-39A284F42CA9}"/>
    <cellStyle name="Comma 3 15 2 2 2 2" xfId="20718" xr:uid="{36C36206-0E73-4A18-9B56-D35809DAFD40}"/>
    <cellStyle name="Comma 3 15 2 2 3" xfId="16989" xr:uid="{9DE383A0-A19C-4140-90EE-C7DD26E299DC}"/>
    <cellStyle name="Comma 3 15 2 3" xfId="10602" xr:uid="{23142D26-E2BA-4231-BF3C-DF901F7F8243}"/>
    <cellStyle name="Comma 3 15 2 3 2" xfId="20048" xr:uid="{5A10A9F8-467D-4F68-9090-C0697D469228}"/>
    <cellStyle name="Comma 3 15 2 4" xfId="16319" xr:uid="{9BA154CC-6951-451B-8596-07DAD5083B73}"/>
    <cellStyle name="Comma 3 16" xfId="3939" xr:uid="{9654F30E-F5CD-44EE-BD4B-8D12C652AA12}"/>
    <cellStyle name="Comma 3 16 2" xfId="6874" xr:uid="{05A86FEC-DF94-48C8-92A4-77CA2BE1672F}"/>
    <cellStyle name="Comma 3 16 2 2" xfId="7542" xr:uid="{1B54C808-7BC2-4E05-ACD2-ADC8BCCC5A29}"/>
    <cellStyle name="Comma 3 16 2 2 2" xfId="11272" xr:uid="{020F383D-8526-49FC-A25F-AED899982B43}"/>
    <cellStyle name="Comma 3 16 2 2 2 2" xfId="20719" xr:uid="{E17D1D02-3C4D-4A1D-A9CE-9FA1F8A66053}"/>
    <cellStyle name="Comma 3 16 2 2 3" xfId="16990" xr:uid="{D70A930D-2079-4001-BCA9-23DF7CFFF8B5}"/>
    <cellStyle name="Comma 3 16 2 3" xfId="10603" xr:uid="{0E4EABC6-35FB-4FBE-85BD-8DC9F9BECCB6}"/>
    <cellStyle name="Comma 3 16 2 3 2" xfId="20049" xr:uid="{6A686313-0AC9-4138-9CBC-9C9BE72459EF}"/>
    <cellStyle name="Comma 3 16 2 4" xfId="16320" xr:uid="{DEC62FF5-93C6-4C53-A13C-A7C400A07E5C}"/>
    <cellStyle name="Comma 3 17" xfId="3940" xr:uid="{32DA5058-69CC-4F97-B852-9DDA135FC3BC}"/>
    <cellStyle name="Comma 3 17 2" xfId="6875" xr:uid="{F439B761-09E8-45C5-9F14-12C0BDB1F9C0}"/>
    <cellStyle name="Comma 3 17 2 2" xfId="7543" xr:uid="{2AC7A791-BBA5-4E1C-BA93-6EE82908FC75}"/>
    <cellStyle name="Comma 3 17 2 2 2" xfId="11273" xr:uid="{A5912F11-FEF1-4A14-94EB-42C47EC98028}"/>
    <cellStyle name="Comma 3 17 2 2 2 2" xfId="20720" xr:uid="{3D296DCC-C905-4B2D-8774-D49694D94139}"/>
    <cellStyle name="Comma 3 17 2 2 3" xfId="16991" xr:uid="{33750B11-DC0E-4E55-9B26-0015DCBF8245}"/>
    <cellStyle name="Comma 3 17 2 3" xfId="10604" xr:uid="{FB55A112-4CD0-44ED-940F-5577113D1858}"/>
    <cellStyle name="Comma 3 17 2 3 2" xfId="20050" xr:uid="{EF298324-BBEC-43BB-8D50-7163F22B628C}"/>
    <cellStyle name="Comma 3 17 2 4" xfId="16321" xr:uid="{8C662EDD-5C9E-4D37-8599-F713522EB270}"/>
    <cellStyle name="Comma 3 18" xfId="3941" xr:uid="{F08D1859-D520-4AF9-B4FE-C23ED1B960EA}"/>
    <cellStyle name="Comma 3 18 2" xfId="6876" xr:uid="{886EBD0E-5C12-470B-BDBC-83A89E2EAACC}"/>
    <cellStyle name="Comma 3 18 2 2" xfId="7544" xr:uid="{0401A9E4-DF64-4386-8A3D-DE13080E1FC1}"/>
    <cellStyle name="Comma 3 18 2 2 2" xfId="11274" xr:uid="{879D2C5E-8409-466C-A3F3-391BC855FAD6}"/>
    <cellStyle name="Comma 3 18 2 2 2 2" xfId="20721" xr:uid="{BD3BDC13-859B-4E7C-993D-77F1D5519402}"/>
    <cellStyle name="Comma 3 18 2 2 3" xfId="16992" xr:uid="{494985C6-AE8A-4B76-8B77-39FBD40EA551}"/>
    <cellStyle name="Comma 3 18 2 3" xfId="10605" xr:uid="{137FBAE3-B35B-47A4-B433-D2AAE29403B7}"/>
    <cellStyle name="Comma 3 18 2 3 2" xfId="20051" xr:uid="{2739B6D5-3A4B-4EB2-9256-73D0C1EF8C63}"/>
    <cellStyle name="Comma 3 18 2 4" xfId="16322" xr:uid="{A4DDB75C-3AF7-43E2-AF05-866D2EDC742F}"/>
    <cellStyle name="Comma 3 19" xfId="3942" xr:uid="{CEB33821-D6FC-4C8F-A0D9-9552A21C794E}"/>
    <cellStyle name="Comma 3 19 2" xfId="6877" xr:uid="{CD69C0EE-B8C0-4469-82EA-D53D70E986C6}"/>
    <cellStyle name="Comma 3 19 2 2" xfId="7545" xr:uid="{2901394C-8DC9-4B87-B8AD-68D32E255855}"/>
    <cellStyle name="Comma 3 19 2 2 2" xfId="11275" xr:uid="{04CCF228-12CC-4619-B1F0-24140A3A6ADC}"/>
    <cellStyle name="Comma 3 19 2 2 2 2" xfId="20722" xr:uid="{E537E7D5-D3F1-4EBB-9B2D-C44886731428}"/>
    <cellStyle name="Comma 3 19 2 2 3" xfId="16993" xr:uid="{CBC3E852-E628-4401-8A36-A7B0BE6D4CBD}"/>
    <cellStyle name="Comma 3 19 2 3" xfId="10606" xr:uid="{F471BD60-AF4D-4970-9BC2-83DFADA7FC45}"/>
    <cellStyle name="Comma 3 19 2 3 2" xfId="20052" xr:uid="{031CE9B5-DF5F-4504-8DC2-66D7B5C4C2AA}"/>
    <cellStyle name="Comma 3 19 2 4" xfId="16323" xr:uid="{001B77C5-5C15-4C9C-B883-F07EE5C2AB19}"/>
    <cellStyle name="Comma 3 2" xfId="275" xr:uid="{BF7E1DAF-A0B3-465F-AB00-57F4CE0ADCAE}"/>
    <cellStyle name="Comma 3 2 2" xfId="276" xr:uid="{9344C712-D110-412E-8990-6F40B4AEB66E}"/>
    <cellStyle name="Comma 3 2 2 2" xfId="277" xr:uid="{C9E42143-E9DE-4477-BC11-38DFBC2A1B81}"/>
    <cellStyle name="Comma 3 2 2 2 2" xfId="278" xr:uid="{D68033DC-94B4-4F4C-9DEA-1F95B7EF7B16}"/>
    <cellStyle name="Comma 3 2 2 2 2 2" xfId="685" xr:uid="{745DD8B2-706F-44D5-A34B-08B17FDDEB16}"/>
    <cellStyle name="Comma 3 2 2 2 2 3" xfId="5305" xr:uid="{6BD6DA03-2715-4C5C-809D-87BF09040BB0}"/>
    <cellStyle name="Comma 3 2 2 2 3" xfId="684" xr:uid="{0A15C851-657C-4795-B332-F0CC08EDD01E}"/>
    <cellStyle name="Comma 3 2 2 2 4" xfId="1026" xr:uid="{E455B8F5-AD52-40C3-8AD7-96BC95422C9C}"/>
    <cellStyle name="Comma 3 2 2 3" xfId="279" xr:uid="{0C8A2099-9155-4A0B-A658-18679E913BD9}"/>
    <cellStyle name="Comma 3 2 2 3 2" xfId="280" xr:uid="{36F18CC6-231B-428C-AAD3-C6D43ABA5380}"/>
    <cellStyle name="Comma 3 2 2 3 2 2" xfId="687" xr:uid="{521842EA-219D-4F4A-BA33-8F2CBF5047F3}"/>
    <cellStyle name="Comma 3 2 2 3 3" xfId="686" xr:uid="{8464BD55-31E9-4A76-9296-0B35487AE753}"/>
    <cellStyle name="Comma 3 2 2 3 4" xfId="29695" xr:uid="{E226A099-BB11-4E50-BB76-04D785EA8E62}"/>
    <cellStyle name="Comma 3 2 2 4" xfId="281" xr:uid="{F68CAD3F-3C77-4E0D-9255-0D520BBF2630}"/>
    <cellStyle name="Comma 3 2 2 4 2" xfId="688" xr:uid="{E149D2D0-3F24-402B-8EA3-88E47EF839CA}"/>
    <cellStyle name="Comma 3 2 2 4 3" xfId="5194" xr:uid="{C78B216D-E8E0-4A67-BE71-D621B015C4F9}"/>
    <cellStyle name="Comma 3 2 2 5" xfId="683" xr:uid="{C53DC8DA-A133-48CF-8053-59725B0F164F}"/>
    <cellStyle name="Comma 3 2 2 6" xfId="1052" xr:uid="{48F6B65A-6A2A-4CF3-AE66-71FBC7FA66D3}"/>
    <cellStyle name="Comma 3 2 3" xfId="282" xr:uid="{0A9ACF49-C6B9-460E-878D-8ED81CE1C472}"/>
    <cellStyle name="Comma 3 2 3 2" xfId="114" xr:uid="{57AE0D76-FD08-44DF-B3AE-621282CEB4C1}"/>
    <cellStyle name="Comma 3 2 3 2 2" xfId="116" xr:uid="{087E83E1-EC41-4AB9-9C1C-55C9FF66CE35}"/>
    <cellStyle name="Comma 3 2 3 2 2 2" xfId="524" xr:uid="{91EFF7BA-CE25-4693-A481-D1C5C326C6A4}"/>
    <cellStyle name="Comma 3 2 3 2 2 2 2" xfId="20458" xr:uid="{3A1EB5F8-4504-42E4-B45B-764318CCE2C5}"/>
    <cellStyle name="Comma 3 2 3 2 2 3" xfId="11012" xr:uid="{BEEE12D3-8369-429A-9533-A89E7A0BF32B}"/>
    <cellStyle name="Comma 3 2 3 2 3" xfId="522" xr:uid="{36BC4A07-E5F9-40AD-B0EC-BF40E51A95EC}"/>
    <cellStyle name="Comma 3 2 3 2 3 2" xfId="16729" xr:uid="{4091C6B3-7298-4A47-93AC-4F3937A26CC5}"/>
    <cellStyle name="Comma 3 2 3 2 4" xfId="7282" xr:uid="{2C5E3020-0130-48D7-96B0-A310446A65E9}"/>
    <cellStyle name="Comma 3 2 3 2 5" xfId="1079" xr:uid="{206CD874-F825-4044-ADD7-7E5CCB46D7D4}"/>
    <cellStyle name="Comma 3 2 3 3" xfId="118" xr:uid="{99E67A41-AE26-4088-8944-E4327830DDD5}"/>
    <cellStyle name="Comma 3 2 3 3 2" xfId="526" xr:uid="{32E724A4-C3E7-4B2D-9293-7111AABBBAFC}"/>
    <cellStyle name="Comma 3 2 3 3 2 2" xfId="19788" xr:uid="{82AAAB10-09DF-4B45-9B61-FEDBB89D5135}"/>
    <cellStyle name="Comma 3 2 3 3 3" xfId="10343" xr:uid="{C6A17B37-99DE-40D4-A732-742920F317D3}"/>
    <cellStyle name="Comma 3 2 3 4" xfId="689" xr:uid="{AFA5EC50-AB85-4BC0-A0E7-6F22ACAC65C2}"/>
    <cellStyle name="Comma 3 2 3 4 2" xfId="16059" xr:uid="{3CC6C028-519C-49BA-97C4-3AE43A2A0240}"/>
    <cellStyle name="Comma 3 2 3 5" xfId="29782" xr:uid="{0BE1641A-F73C-4066-B98A-A1E5E9749FB1}"/>
    <cellStyle name="Comma 3 2 3 6" xfId="6614" xr:uid="{1E1DC8A3-450D-47F7-A85E-E29066B18427}"/>
    <cellStyle name="Comma 3 2 3 7" xfId="815" xr:uid="{0481C2CF-14A0-49A9-BB6C-008FD34FA309}"/>
    <cellStyle name="Comma 3 2 4" xfId="199" xr:uid="{D29DC30E-49F7-4F17-A3A9-2F35D97CE91A}"/>
    <cellStyle name="Comma 3 2 4 2" xfId="122" xr:uid="{2114D175-115E-4209-BF51-C8A9B7A1C72F}"/>
    <cellStyle name="Comma 3 2 4 2 2" xfId="530" xr:uid="{97F1DB52-0913-44E6-97AA-E8654802F980}"/>
    <cellStyle name="Comma 3 2 4 2 3" xfId="2138" xr:uid="{F13C2186-D197-4314-B005-7BC0A6F0041A}"/>
    <cellStyle name="Comma 3 2 4 3" xfId="607" xr:uid="{ADBB5ADE-18F7-4BEA-8675-A1DA50DF150E}"/>
    <cellStyle name="Comma 3 2 4 4" xfId="994" xr:uid="{58C6695B-F6BC-4AD1-9D5D-D08C091D31CA}"/>
    <cellStyle name="Comma 3 2 5" xfId="201" xr:uid="{E6773B83-86DC-4BDF-B088-7E1CFC906729}"/>
    <cellStyle name="Comma 3 2 5 2" xfId="609" xr:uid="{0DEDF91D-D7C4-4816-8A38-73363BBBE941}"/>
    <cellStyle name="Comma 3 2 5 3" xfId="29681" xr:uid="{AC088EFA-AB2B-4DAC-91B8-5BED7AB3CD1A}"/>
    <cellStyle name="Comma 3 2 6" xfId="682" xr:uid="{070D2510-C542-48D5-A8F0-F474BF9375B6}"/>
    <cellStyle name="Comma 3 2 7" xfId="845" xr:uid="{3DFDCBAF-96E7-4E29-86F9-F89BBC1BE4B4}"/>
    <cellStyle name="Comma 3 20" xfId="3943" xr:uid="{71570244-BD49-48B2-A239-66E8D11663CD}"/>
    <cellStyle name="Comma 3 20 2" xfId="6878" xr:uid="{A242B105-53A1-40B1-AB53-E8C89B544954}"/>
    <cellStyle name="Comma 3 20 2 2" xfId="7546" xr:uid="{BB75EB25-3CFB-4239-AED6-6DA6B04B7940}"/>
    <cellStyle name="Comma 3 20 2 2 2" xfId="11276" xr:uid="{D3A902E3-9249-4E58-B63C-8D3F81A54D37}"/>
    <cellStyle name="Comma 3 20 2 2 2 2" xfId="20723" xr:uid="{8E7723A7-746A-4400-A5BB-6DC597C5CEB9}"/>
    <cellStyle name="Comma 3 20 2 2 3" xfId="16994" xr:uid="{F3455790-5D32-4A23-86C4-B075C3B3C4F8}"/>
    <cellStyle name="Comma 3 20 2 3" xfId="10607" xr:uid="{118C2628-E271-4205-98A5-84E2655DFFC8}"/>
    <cellStyle name="Comma 3 20 2 3 2" xfId="20053" xr:uid="{0EA245FF-8546-497C-AE5D-8DE579476E39}"/>
    <cellStyle name="Comma 3 20 2 4" xfId="16324" xr:uid="{E5796FE3-ECA9-43C7-987C-9F66FC3B4B34}"/>
    <cellStyle name="Comma 3 21" xfId="3944" xr:uid="{2D39A716-C9C7-4868-BCC9-64FFF26B0F1D}"/>
    <cellStyle name="Comma 3 21 2" xfId="6879" xr:uid="{4D373C2F-0E7E-40FE-A575-881C645571E4}"/>
    <cellStyle name="Comma 3 21 2 2" xfId="7547" xr:uid="{6BDBE498-7160-4735-82E7-8CE4A169B7D4}"/>
    <cellStyle name="Comma 3 21 2 2 2" xfId="11277" xr:uid="{7530C2FA-D150-43BB-A87B-6E90D4A1D3AA}"/>
    <cellStyle name="Comma 3 21 2 2 2 2" xfId="20724" xr:uid="{F3DCE0AA-64A9-420A-AF00-33B3E9F0458B}"/>
    <cellStyle name="Comma 3 21 2 2 3" xfId="16995" xr:uid="{AA718570-AC40-4842-8589-8D411C524E4F}"/>
    <cellStyle name="Comma 3 21 2 3" xfId="10608" xr:uid="{7356B0F6-7CEC-4E43-A2DB-C15E77E483C9}"/>
    <cellStyle name="Comma 3 21 2 3 2" xfId="20054" xr:uid="{E60580FA-56EC-4A53-A6AF-D4E4024296DE}"/>
    <cellStyle name="Comma 3 21 2 4" xfId="16325" xr:uid="{7262E137-A51C-4BBC-8822-272BFA105AB8}"/>
    <cellStyle name="Comma 3 22" xfId="3945" xr:uid="{55A2FEA3-C506-4777-A39D-7AF431E10948}"/>
    <cellStyle name="Comma 3 22 2" xfId="6880" xr:uid="{2804E1F7-3F9F-436D-80CA-D2384ED54741}"/>
    <cellStyle name="Comma 3 22 2 2" xfId="7548" xr:uid="{77285C15-504E-47BA-A8DD-6347AD54D3E9}"/>
    <cellStyle name="Comma 3 22 2 2 2" xfId="11278" xr:uid="{DD8327A0-C7A5-4DE7-B34E-E0C573BEC720}"/>
    <cellStyle name="Comma 3 22 2 2 2 2" xfId="20725" xr:uid="{05E309B5-50F0-4350-BD3C-DB0135FA4F4A}"/>
    <cellStyle name="Comma 3 22 2 2 3" xfId="16996" xr:uid="{1E267D81-28AD-4660-8504-8740070A62E7}"/>
    <cellStyle name="Comma 3 22 2 3" xfId="10609" xr:uid="{9AABA167-82CF-4F7F-8F79-DC3AC554D61E}"/>
    <cellStyle name="Comma 3 22 2 3 2" xfId="20055" xr:uid="{E9781F78-33A8-46F7-AAB6-F0D28DE32352}"/>
    <cellStyle name="Comma 3 22 2 4" xfId="16326" xr:uid="{EE0689B4-3E30-411D-A907-3E4B1E7CEF87}"/>
    <cellStyle name="Comma 3 23" xfId="3934" xr:uid="{8F1C8E70-0CA3-43C4-A016-52F8A00B8313}"/>
    <cellStyle name="Comma 3 23 2" xfId="5237" xr:uid="{ABA82BC0-6255-40A3-BDB5-1D55D69CFA7F}"/>
    <cellStyle name="Comma 3 23 2 2" xfId="7089" xr:uid="{ED57333E-5B27-4C1C-916C-8B0FB4AF3CA6}"/>
    <cellStyle name="Comma 3 23 2 2 2" xfId="7757" xr:uid="{55D2FF66-301D-4796-A0E8-B80E6619283F}"/>
    <cellStyle name="Comma 3 23 2 2 2 2" xfId="11487" xr:uid="{02C5E457-BF5F-4391-A504-EEF8734D0100}"/>
    <cellStyle name="Comma 3 23 2 2 2 2 2" xfId="20934" xr:uid="{77A34F73-7E7F-4465-99E4-61DC4CFE983E}"/>
    <cellStyle name="Comma 3 23 2 2 2 3" xfId="17205" xr:uid="{B77B59A1-5732-48FC-BEC8-7F893E5BA882}"/>
    <cellStyle name="Comma 3 23 2 2 3" xfId="10818" xr:uid="{28E31DB8-F07E-43F6-9303-A2AA4F31B098}"/>
    <cellStyle name="Comma 3 23 2 2 3 2" xfId="20264" xr:uid="{514A65F5-6011-4111-9334-97714937D395}"/>
    <cellStyle name="Comma 3 23 2 2 4" xfId="16535" xr:uid="{45BACA61-8FDB-4D59-9CB5-F38FF54989BF}"/>
    <cellStyle name="Comma 3 23 3" xfId="6869" xr:uid="{6FF55AD4-CCEB-4B17-8C96-4F2E6E671F51}"/>
    <cellStyle name="Comma 3 23 3 2" xfId="7537" xr:uid="{A544338B-4C04-4C45-9038-5F2A112CDDBC}"/>
    <cellStyle name="Comma 3 23 3 2 2" xfId="11267" xr:uid="{F44F20A6-1C3A-4C11-BDB3-BB554ADE2187}"/>
    <cellStyle name="Comma 3 23 3 2 2 2" xfId="20714" xr:uid="{F2665F17-3BE8-43E6-8551-0C334B886673}"/>
    <cellStyle name="Comma 3 23 3 2 3" xfId="16985" xr:uid="{4705CE2E-15B9-4AB6-9233-D07FA7A2A768}"/>
    <cellStyle name="Comma 3 23 3 3" xfId="10598" xr:uid="{528C9ED0-433D-4C6F-8E7F-9F804B1EB140}"/>
    <cellStyle name="Comma 3 23 3 3 2" xfId="20044" xr:uid="{59305FFC-EEF5-4F59-AD79-C1C75893FF41}"/>
    <cellStyle name="Comma 3 23 3 4" xfId="16315" xr:uid="{AE0FBEF4-4073-440C-8CE6-A2AE9FFAABEF}"/>
    <cellStyle name="Comma 3 24" xfId="3656" xr:uid="{886C0E90-5B10-4CD2-AD53-CC3287167079}"/>
    <cellStyle name="Comma 3 24 2" xfId="5234" xr:uid="{F9E5F6E1-F312-41A5-93CF-396BAC1E3BC2}"/>
    <cellStyle name="Comma 3 25" xfId="5138" xr:uid="{EA9BF9EA-DFD4-49C3-B0ED-7A294CCC28BC}"/>
    <cellStyle name="Comma 3 25 2" xfId="5274" xr:uid="{6A14F994-A8FD-4C23-8D23-FF131BECE7D5}"/>
    <cellStyle name="Comma 3 26" xfId="2135" xr:uid="{8ED0AD38-1CF8-4D11-8950-113F46949E9C}"/>
    <cellStyle name="Comma 3 26 2" xfId="6611" xr:uid="{51BD5A80-345D-4A57-8D0A-D39B52067E2E}"/>
    <cellStyle name="Comma 3 26 2 2" xfId="7279" xr:uid="{F30B7770-FF87-49C2-ADCE-F4F49A85E311}"/>
    <cellStyle name="Comma 3 26 2 2 2" xfId="11009" xr:uid="{43F1EE9B-498D-4566-95C6-523E6D90023A}"/>
    <cellStyle name="Comma 3 26 2 2 2 2" xfId="20455" xr:uid="{6AC923DB-4656-4705-9DCC-62050368D96F}"/>
    <cellStyle name="Comma 3 26 2 2 3" xfId="16726" xr:uid="{5AF62B61-B0E6-415B-8F75-FB95D01FD364}"/>
    <cellStyle name="Comma 3 26 2 3" xfId="10340" xr:uid="{49FD48B6-7559-4DFB-9BAE-96FDF28EAF32}"/>
    <cellStyle name="Comma 3 26 2 3 2" xfId="19785" xr:uid="{C42138C0-4457-4ED1-A28A-026B004805C9}"/>
    <cellStyle name="Comma 3 26 2 4" xfId="16056" xr:uid="{4B0D9E03-68BD-41E0-B8D2-D1866A223E65}"/>
    <cellStyle name="Comma 3 27" xfId="6571" xr:uid="{8683AAF1-5364-474E-B508-14BD16A72261}"/>
    <cellStyle name="Comma 3 27 2" xfId="7239" xr:uid="{D8071CA9-AE81-476B-96CE-2655DBBFA90D}"/>
    <cellStyle name="Comma 3 27 2 2" xfId="10969" xr:uid="{11BACF21-036E-48D8-A3FA-B28073675975}"/>
    <cellStyle name="Comma 3 27 2 2 2" xfId="20415" xr:uid="{691E1F02-2A44-4FA0-8679-8E03F502A39E}"/>
    <cellStyle name="Comma 3 27 2 3" xfId="16686" xr:uid="{653E88A7-30CD-4D3A-BF80-30BCBBAF1BAD}"/>
    <cellStyle name="Comma 3 27 3" xfId="10300" xr:uid="{8EFB1298-00D4-40F7-855E-74F81781BBA2}"/>
    <cellStyle name="Comma 3 27 3 2" xfId="19745" xr:uid="{649ADF4E-B8C7-44C0-956B-18DD92192256}"/>
    <cellStyle name="Comma 3 27 4" xfId="16016" xr:uid="{C055D182-3D86-4962-942D-CC7C6C7E7D5C}"/>
    <cellStyle name="Comma 3 28" xfId="7877" xr:uid="{B20CE2D0-FAB0-4641-81BC-8821880C3268}"/>
    <cellStyle name="Comma 3 28 2" xfId="11606" xr:uid="{0F6B4890-5EBB-493C-8B88-D6CC989854AB}"/>
    <cellStyle name="Comma 3 28 2 2" xfId="21053" xr:uid="{75002AB5-3D8E-4B7F-BD12-A61A47C1EBC5}"/>
    <cellStyle name="Comma 3 28 3" xfId="17324" xr:uid="{006BE73B-335E-413D-A4D0-5FD20E5CC1F7}"/>
    <cellStyle name="Comma 3 29" xfId="29679" xr:uid="{13DE91E2-7E9F-4518-9158-EB1454B9E7F0}"/>
    <cellStyle name="Comma 3 3" xfId="283" xr:uid="{E96D6C59-2F3A-4B24-BF05-4C36DF9987FF}"/>
    <cellStyle name="Comma 3 3 2" xfId="284" xr:uid="{8861BC24-6170-4B71-855A-56D58B2D69FB}"/>
    <cellStyle name="Comma 3 3 2 2" xfId="285" xr:uid="{E61C94E3-2846-40F4-8BF8-65CD7B658752}"/>
    <cellStyle name="Comma 3 3 2 2 2" xfId="692" xr:uid="{E0D5106C-D7C9-4380-85E3-B4BB9E271034}"/>
    <cellStyle name="Comma 3 3 2 2 2 2" xfId="20459" xr:uid="{29B0D743-F79E-4692-84EF-E997A3A98961}"/>
    <cellStyle name="Comma 3 3 2 2 2 3" xfId="11013" xr:uid="{9F33D89C-BC8A-49D3-BD7E-FC7643CE3AD3}"/>
    <cellStyle name="Comma 3 3 2 2 3" xfId="16730" xr:uid="{8A21D513-EBE8-4E14-AA0D-55AF08B388D7}"/>
    <cellStyle name="Comma 3 3 2 2 4" xfId="7283" xr:uid="{9CCB5948-DB1D-4185-BE6A-AFF274F5ED7F}"/>
    <cellStyle name="Comma 3 3 2 2 5" xfId="1080" xr:uid="{D123C012-7FAF-4D27-8F4C-BAC927BF5D96}"/>
    <cellStyle name="Comma 3 3 2 3" xfId="691" xr:uid="{1E0CACA4-45CD-45B4-9F15-2A9D49093002}"/>
    <cellStyle name="Comma 3 3 2 3 2" xfId="19789" xr:uid="{93F5E54C-892B-4C97-9E6C-637FF8861795}"/>
    <cellStyle name="Comma 3 3 2 3 3" xfId="10344" xr:uid="{11DCD384-90DA-477D-8D2F-F649FC6A0013}"/>
    <cellStyle name="Comma 3 3 2 4" xfId="16060" xr:uid="{7BB77AB8-F322-4D95-96DD-D521F3F96F56}"/>
    <cellStyle name="Comma 3 3 2 5" xfId="29783" xr:uid="{BBF24AC2-B7E6-4C3E-839F-1B3727B13715}"/>
    <cellStyle name="Comma 3 3 2 6" xfId="6615" xr:uid="{A8748368-E8E8-451B-A0FB-E412CF1DC83E}"/>
    <cellStyle name="Comma 3 3 3" xfId="286" xr:uid="{7F2468D8-DB8E-4950-8107-99BA2E1ACFEA}"/>
    <cellStyle name="Comma 3 3 3 2" xfId="287" xr:uid="{427F8144-CDF0-4F92-B064-DB93ED4A7379}"/>
    <cellStyle name="Comma 3 3 3 2 2" xfId="694" xr:uid="{56BC33B5-8CBF-43A5-9940-EDF3E8549C42}"/>
    <cellStyle name="Comma 3 3 3 2 3" xfId="2139" xr:uid="{D5A3F1F5-45BC-4520-B942-E06F3B52B0FA}"/>
    <cellStyle name="Comma 3 3 3 3" xfId="693" xr:uid="{631223D7-C7A1-49A3-AE9B-E8287BB1B051}"/>
    <cellStyle name="Comma 3 3 3 4" xfId="876" xr:uid="{EBBC4841-A517-4E31-9F02-D9D05A795AA4}"/>
    <cellStyle name="Comma 3 3 4" xfId="206" xr:uid="{DB364065-EDE8-4801-9C5E-4FF2993DDC1C}"/>
    <cellStyle name="Comma 3 3 4 2" xfId="614" xr:uid="{6BA5CDD5-13E6-459D-905B-CD8B9363877F}"/>
    <cellStyle name="Comma 3 3 4 3" xfId="29696" xr:uid="{06DEB481-D9E9-47DD-A8E4-C3C3BF4D8806}"/>
    <cellStyle name="Comma 3 3 5" xfId="690" xr:uid="{79F3C51A-5AA0-45F4-88B2-620961EC5F08}"/>
    <cellStyle name="Comma 3 3 6" xfId="925" xr:uid="{140E7D30-D4CC-4776-B163-44772412EE72}"/>
    <cellStyle name="Comma 3 30" xfId="30127" xr:uid="{95EA1B1E-0E00-481A-9EA9-C1F2A33514B1}"/>
    <cellStyle name="Comma 3 31" xfId="1016" xr:uid="{E6C924F4-7611-4151-B3DC-AC6C1A38EEC5}"/>
    <cellStyle name="Comma 3 32" xfId="274" xr:uid="{21AAC9DE-DB7E-418B-942A-DD0CB94763AB}"/>
    <cellStyle name="Comma 3 4" xfId="288" xr:uid="{A623FC48-2786-421D-B115-15E084AC8A17}"/>
    <cellStyle name="Comma 3 4 2" xfId="105" xr:uid="{53402D52-6838-479F-9CC7-32E16AD1926E}"/>
    <cellStyle name="Comma 3 4 2 2" xfId="108" xr:uid="{7A1E0212-6CD3-49CB-B371-078E5B0F2577}"/>
    <cellStyle name="Comma 3 4 2 2 2" xfId="516" xr:uid="{99F2E013-68BE-4D86-B1DD-5E7F2710C326}"/>
    <cellStyle name="Comma 3 4 2 2 2 2" xfId="20460" xr:uid="{2AD4B13C-8D75-443C-8F79-578402D53368}"/>
    <cellStyle name="Comma 3 4 2 2 2 3" xfId="11014" xr:uid="{B9144C7D-6789-4743-8717-A2CFAAE5731E}"/>
    <cellStyle name="Comma 3 4 2 2 3" xfId="16731" xr:uid="{36F00E6D-2294-48BF-9CF6-40C897733A14}"/>
    <cellStyle name="Comma 3 4 2 2 4" xfId="7284" xr:uid="{FCDE02AD-B0E9-4090-8A1F-4FE42095ECD7}"/>
    <cellStyle name="Comma 3 4 2 3" xfId="513" xr:uid="{602C9661-9BFA-4A81-B287-0E59289EE554}"/>
    <cellStyle name="Comma 3 4 2 3 2" xfId="19790" xr:uid="{CE0839FE-DEAE-476F-8464-6B1F6B3F63CB}"/>
    <cellStyle name="Comma 3 4 2 3 3" xfId="10345" xr:uid="{A2829E39-9F4D-4A63-AF3A-F71DB4975A3F}"/>
    <cellStyle name="Comma 3 4 2 4" xfId="16061" xr:uid="{61A69B59-71EC-466D-9537-94AF40D4C750}"/>
    <cellStyle name="Comma 3 4 2 5" xfId="6616" xr:uid="{F3E84E3E-58BB-4838-98FB-7CCFDB12576C}"/>
    <cellStyle name="Comma 3 4 2 6" xfId="976" xr:uid="{23E6AA6E-3CC9-44E1-87CB-DEDB35369873}"/>
    <cellStyle name="Comma 3 4 3" xfId="35" xr:uid="{0E4F3C7C-CB32-440A-B645-2249A9AD2287}"/>
    <cellStyle name="Comma 3 4 3 2" xfId="289" xr:uid="{7A73DD32-FA2D-4602-A42B-F41AD6E14DEF}"/>
    <cellStyle name="Comma 3 4 3 2 2" xfId="696" xr:uid="{37EF0514-E265-46F3-B516-975590C09C3F}"/>
    <cellStyle name="Comma 3 4 3 3" xfId="443" xr:uid="{6C4E9E0C-8D48-482C-B8E4-B6D98551E27F}"/>
    <cellStyle name="Comma 3 4 3 4" xfId="29712" xr:uid="{01677A77-0C3D-43AB-B75C-920306FBE68D}"/>
    <cellStyle name="Comma 3 4 4" xfId="36" xr:uid="{8779BB39-22CD-4F9A-B16C-C626EB35755B}"/>
    <cellStyle name="Comma 3 4 4 2" xfId="444" xr:uid="{AF6BDE11-1F2D-44BE-B967-4A1891710392}"/>
    <cellStyle name="Comma 3 4 4 3" xfId="2140" xr:uid="{2DB535D6-E1FC-4E37-90B8-77E1D8AF1F1F}"/>
    <cellStyle name="Comma 3 4 5" xfId="695" xr:uid="{6ED9E29D-EAAD-4562-8908-7DA6DAEE4D74}"/>
    <cellStyle name="Comma 3 4 6" xfId="1005" xr:uid="{B88B23FE-0787-4024-A9FA-83586EE7B7E8}"/>
    <cellStyle name="Comma 3 5" xfId="290" xr:uid="{6C804028-0BF6-4034-848F-A796730026EF}"/>
    <cellStyle name="Comma 3 5 2" xfId="291" xr:uid="{F16A7894-1D8F-48FB-A185-DD66342BA056}"/>
    <cellStyle name="Comma 3 5 2 2" xfId="292" xr:uid="{E1B06230-8F3F-44FA-A19C-9412B45C8ECF}"/>
    <cellStyle name="Comma 3 5 2 2 2" xfId="699" xr:uid="{9978ED8E-5E4D-4B6B-A650-8BE88316DBAE}"/>
    <cellStyle name="Comma 3 5 2 2 2 2" xfId="20461" xr:uid="{B0696DCA-2945-452E-BA32-31E5916458F7}"/>
    <cellStyle name="Comma 3 5 2 2 2 3" xfId="11015" xr:uid="{53AFFE5D-4D01-4DCD-8AC6-52784CE1EED9}"/>
    <cellStyle name="Comma 3 5 2 2 3" xfId="16732" xr:uid="{6705C62B-35DD-44AD-9DE2-E7E55F7120C8}"/>
    <cellStyle name="Comma 3 5 2 2 4" xfId="7285" xr:uid="{02551A87-C3F0-48C3-AA1A-2DFCE97F95FE}"/>
    <cellStyle name="Comma 3 5 2 3" xfId="698" xr:uid="{102671A4-9FDC-4DD3-B794-492CB2A42B30}"/>
    <cellStyle name="Comma 3 5 2 3 2" xfId="19791" xr:uid="{053C72A2-FC60-4C13-A6CD-B1F858CC4974}"/>
    <cellStyle name="Comma 3 5 2 3 3" xfId="10346" xr:uid="{24E950D6-29A9-4BFC-AA7D-3B3DA50926CC}"/>
    <cellStyle name="Comma 3 5 2 4" xfId="16062" xr:uid="{19AC4457-FB53-41AB-A1DE-1BCA67B5EDD8}"/>
    <cellStyle name="Comma 3 5 2 5" xfId="6617" xr:uid="{3FE99E43-B51E-4BC0-AD85-FE5ED08EB59F}"/>
    <cellStyle name="Comma 3 5 2 6" xfId="928" xr:uid="{031B4F64-09C5-4AC2-B523-46A6E2221770}"/>
    <cellStyle name="Comma 3 5 3" xfId="293" xr:uid="{02E2A1F4-9452-42AB-8A15-CD47719E94F0}"/>
    <cellStyle name="Comma 3 5 3 2" xfId="294" xr:uid="{4BE7FC6F-46FE-44E9-8D72-88D651783768}"/>
    <cellStyle name="Comma 3 5 3 2 2" xfId="701" xr:uid="{8131092E-C2C2-46B4-8D1F-0427C152F938}"/>
    <cellStyle name="Comma 3 5 3 3" xfId="700" xr:uid="{31D3770B-8929-4A06-88BC-000FAAE6ACD0}"/>
    <cellStyle name="Comma 3 5 3 4" xfId="29730" xr:uid="{E79949B7-B4C0-4569-A39F-B1A889669712}"/>
    <cellStyle name="Comma 3 5 4" xfId="218" xr:uid="{2D960394-0AF6-4784-8170-88F839B1DDE3}"/>
    <cellStyle name="Comma 3 5 4 2" xfId="626" xr:uid="{95FDF282-0F3F-4F93-B119-FD1548992DA1}"/>
    <cellStyle name="Comma 3 5 4 3" xfId="2141" xr:uid="{CC81BAC0-278C-45F3-84DC-89CD955161B8}"/>
    <cellStyle name="Comma 3 5 5" xfId="697" xr:uid="{CD750606-79B4-4882-937B-988AF9DFF2EB}"/>
    <cellStyle name="Comma 3 5 6" xfId="846" xr:uid="{6CEFD891-DCEC-436F-A335-225703850895}"/>
    <cellStyle name="Comma 3 6" xfId="295" xr:uid="{F9FD44E0-B5F1-4639-ABCD-A80CF8356359}"/>
    <cellStyle name="Comma 3 6 2" xfId="296" xr:uid="{40A199B4-EF16-4283-9979-164011378C96}"/>
    <cellStyle name="Comma 3 6 2 2" xfId="297" xr:uid="{EC5818C6-6B76-4FB1-A587-98CA7347CC8B}"/>
    <cellStyle name="Comma 3 6 2 2 2" xfId="704" xr:uid="{B4A104E6-5C91-4A77-B830-BAD56E6FA001}"/>
    <cellStyle name="Comma 3 6 2 2 2 2" xfId="20462" xr:uid="{E731CB9B-0A63-4657-9A91-792F7AE4E257}"/>
    <cellStyle name="Comma 3 6 2 2 2 3" xfId="11016" xr:uid="{858DC314-A4C1-4A90-93DD-0CEBEDD0E652}"/>
    <cellStyle name="Comma 3 6 2 2 3" xfId="16733" xr:uid="{A9C84521-1CBE-44E7-840F-0D97666F0D0A}"/>
    <cellStyle name="Comma 3 6 2 2 4" xfId="7286" xr:uid="{7975B6C1-ABE0-4D21-97E6-9F0899B2F1D9}"/>
    <cellStyle name="Comma 3 6 2 3" xfId="703" xr:uid="{C9CB6784-BC30-409A-BB6C-8DD5DC86E3E8}"/>
    <cellStyle name="Comma 3 6 2 3 2" xfId="19792" xr:uid="{D3FED049-B53B-4779-819D-8D3097BC1E27}"/>
    <cellStyle name="Comma 3 6 2 3 3" xfId="10347" xr:uid="{AB53F966-DA58-48F3-AC80-6D2ACDCFAD39}"/>
    <cellStyle name="Comma 3 6 2 4" xfId="16063" xr:uid="{4364988F-C480-42FB-9218-824275C54BD0}"/>
    <cellStyle name="Comma 3 6 2 5" xfId="6618" xr:uid="{41482BD3-D5D6-4BB8-813A-D58A44A237CC}"/>
    <cellStyle name="Comma 3 6 2 6" xfId="1076" xr:uid="{C0847ED2-94DB-4F33-95FB-51BC9324BDE4}"/>
    <cellStyle name="Comma 3 6 3" xfId="298" xr:uid="{79C0FD2D-01E4-4424-9B64-491A65E686FE}"/>
    <cellStyle name="Comma 3 6 3 2" xfId="705" xr:uid="{1F39BF5A-BB08-4776-8DE0-69CE24190C09}"/>
    <cellStyle name="Comma 3 6 3 3" xfId="29778" xr:uid="{D61E2D2B-E163-4240-B450-EC1DB730F039}"/>
    <cellStyle name="Comma 3 6 4" xfId="702" xr:uid="{229FA2D7-FD75-4A1B-8CB5-4C18AC67615F}"/>
    <cellStyle name="Comma 3 6 4 2" xfId="2142" xr:uid="{8CD0B3F1-41C0-4A52-968F-F0D0DA4AECC3}"/>
    <cellStyle name="Comma 3 6 5" xfId="1020" xr:uid="{2ACE240E-4EB8-4A0B-B6B0-2924FDF1DC34}"/>
    <cellStyle name="Comma 3 7" xfId="299" xr:uid="{54626B82-4FA7-4383-9C8D-83BD94209CA1}"/>
    <cellStyle name="Comma 3 7 2" xfId="300" xr:uid="{CF74A066-7C4F-47B3-A0FA-5367FF85F847}"/>
    <cellStyle name="Comma 3 7 2 2" xfId="707" xr:uid="{110EAA31-590B-464C-94C2-B8B2A8DC8A6C}"/>
    <cellStyle name="Comma 3 7 2 2 2" xfId="11017" xr:uid="{75A3CB8B-C938-4BB9-BBF2-FCF6DA5C85EB}"/>
    <cellStyle name="Comma 3 7 2 2 2 2" xfId="20463" xr:uid="{20E0065B-1C9E-46D4-AE1A-597FB9D32DFA}"/>
    <cellStyle name="Comma 3 7 2 2 3" xfId="16734" xr:uid="{B1FFCEA4-5EF2-44AC-9455-7816E989B564}"/>
    <cellStyle name="Comma 3 7 2 2 4" xfId="7287" xr:uid="{B94856A8-06AC-4CFB-B572-31B4992FE3B2}"/>
    <cellStyle name="Comma 3 7 2 3" xfId="10348" xr:uid="{9FF7A455-9B28-46CE-B06A-6E9F0D4BBC35}"/>
    <cellStyle name="Comma 3 7 2 3 2" xfId="19793" xr:uid="{437898F3-AD15-4D50-9391-15B21419B428}"/>
    <cellStyle name="Comma 3 7 2 4" xfId="16064" xr:uid="{16B7A8C1-7639-4DAB-B2AF-5985A85527BF}"/>
    <cellStyle name="Comma 3 7 2 5" xfId="6619" xr:uid="{A22E069D-16AF-4B96-AD63-D4931E459891}"/>
    <cellStyle name="Comma 3 7 3" xfId="706" xr:uid="{1FBF6814-911D-4CD6-8152-BA63EF18DCC6}"/>
    <cellStyle name="Comma 3 7 3 2" xfId="2143" xr:uid="{9D17879E-983A-4EC5-8F06-F78D5B7E39F1}"/>
    <cellStyle name="Comma 3 7 4" xfId="1063" xr:uid="{3F5B39FD-7835-48CA-BC67-1765761A9793}"/>
    <cellStyle name="Comma 3 8" xfId="301" xr:uid="{DA6BEB0B-4C97-495A-8CE7-B5201EE967BC}"/>
    <cellStyle name="Comma 3 8 2" xfId="708" xr:uid="{33D9FE63-4E06-4658-9E39-4D07B0736C2A}"/>
    <cellStyle name="Comma 3 8 2 2" xfId="7288" xr:uid="{C0B3D345-5880-4B1E-A0ED-D610CB7B5B6D}"/>
    <cellStyle name="Comma 3 8 2 2 2" xfId="11018" xr:uid="{70C37326-BC97-4817-AD20-1A5498128B21}"/>
    <cellStyle name="Comma 3 8 2 2 2 2" xfId="20464" xr:uid="{4D03850E-45BA-4BE4-A0A9-16813F9FB158}"/>
    <cellStyle name="Comma 3 8 2 2 3" xfId="16735" xr:uid="{14B37A9B-3088-45CC-84BE-2EC4CAD5BFBC}"/>
    <cellStyle name="Comma 3 8 2 3" xfId="10349" xr:uid="{CB2FCEA5-F592-45CF-BAF3-E1FBC2BA65CD}"/>
    <cellStyle name="Comma 3 8 2 3 2" xfId="19794" xr:uid="{B2F5FF55-00F7-4B38-A70B-8C906BAAB57C}"/>
    <cellStyle name="Comma 3 8 2 4" xfId="16065" xr:uid="{50F1D681-4208-45BB-84BA-6FD88294D72F}"/>
    <cellStyle name="Comma 3 8 2 5" xfId="6620" xr:uid="{E14DC05A-928C-4A78-BE49-BA36A59A1AF6}"/>
    <cellStyle name="Comma 3 8 3" xfId="2144" xr:uid="{8A5DF3E5-92D6-4C9E-ACE4-97751FB3BA39}"/>
    <cellStyle name="Comma 3 9" xfId="681" xr:uid="{AED77E23-C323-437D-AEBB-02B94655C16D}"/>
    <cellStyle name="Comma 3 9 2" xfId="6621" xr:uid="{1E2902F8-B820-4F42-8907-0A37C947E114}"/>
    <cellStyle name="Comma 3 9 2 2" xfId="7289" xr:uid="{9B39219F-2920-4C2F-9413-93D3BF48299D}"/>
    <cellStyle name="Comma 3 9 2 2 2" xfId="11019" xr:uid="{D0C232E4-6912-4443-9389-F1D83085BD5F}"/>
    <cellStyle name="Comma 3 9 2 2 2 2" xfId="20465" xr:uid="{1FF3F38F-AD4C-45CE-B62F-2F5FE23EBAE2}"/>
    <cellStyle name="Comma 3 9 2 2 3" xfId="16736" xr:uid="{C947099B-296F-49F5-AEFB-D4B96DFCB639}"/>
    <cellStyle name="Comma 3 9 2 3" xfId="10350" xr:uid="{C8680CF8-C91E-4DE9-88D9-B6564C3B2A95}"/>
    <cellStyle name="Comma 3 9 2 3 2" xfId="19795" xr:uid="{1528B6F9-F82A-4EC9-B27D-8ED128AE2CF7}"/>
    <cellStyle name="Comma 3 9 2 4" xfId="16066" xr:uid="{8717D8FC-00F9-469A-8C0C-DF06337D24E2}"/>
    <cellStyle name="Comma 3 9 3" xfId="2145" xr:uid="{F829F179-5855-42AE-A21B-402C49CFF81E}"/>
    <cellStyle name="Comma 30" xfId="3946" xr:uid="{B68C9FA9-BD71-40E1-804B-3D1A918E04EC}"/>
    <cellStyle name="Comma 30 2" xfId="6881" xr:uid="{8D9D3803-37C2-476E-949B-8D46CF0A8B25}"/>
    <cellStyle name="Comma 30 2 2" xfId="7549" xr:uid="{C3EC7D16-C358-4A52-B47D-DB0077C386B9}"/>
    <cellStyle name="Comma 30 2 2 2" xfId="11279" xr:uid="{ECE4DB93-F0EB-46DF-A8DC-79F6A6F9A794}"/>
    <cellStyle name="Comma 30 2 2 2 2" xfId="20726" xr:uid="{7004FFC2-F52E-430C-82CE-7C353303095B}"/>
    <cellStyle name="Comma 30 2 2 3" xfId="16997" xr:uid="{18BBBB75-A609-4F7A-9E9A-324D96135D39}"/>
    <cellStyle name="Comma 30 2 3" xfId="10610" xr:uid="{6BC1AF42-DB16-4DE8-A1E6-4991C3627516}"/>
    <cellStyle name="Comma 30 2 3 2" xfId="20056" xr:uid="{AFF4E7FD-48E8-42F6-A571-FB7107B8BA9C}"/>
    <cellStyle name="Comma 30 2 4" xfId="16327" xr:uid="{1A77F78B-6FCA-4747-93DE-882505C449AB}"/>
    <cellStyle name="Comma 30 3" xfId="7219" xr:uid="{2B445908-8EF2-49FC-8B2C-F34A49BFC6D5}"/>
    <cellStyle name="Comma 30 3 2" xfId="10949" xr:uid="{D536C9D8-01A9-416B-80A7-49327C7E9334}"/>
    <cellStyle name="Comma 30 3 2 2" xfId="20395" xr:uid="{394301F1-DD0F-41AF-BA84-302D8AB2C114}"/>
    <cellStyle name="Comma 30 3 3" xfId="16666" xr:uid="{7F3124DA-7A60-4BE3-AC56-263CD2B0BE84}"/>
    <cellStyle name="Comma 30 4" xfId="9161" xr:uid="{88AEE922-982B-439C-A5A6-7AF70EE4EAC1}"/>
    <cellStyle name="Comma 30 4 2" xfId="12736" xr:uid="{F8C24708-A4CE-4EFC-B3BF-0255EBB494B0}"/>
    <cellStyle name="Comma 30 4 2 2" xfId="22183" xr:uid="{A971FA4C-A21A-4828-95EF-772F4DA36B60}"/>
    <cellStyle name="Comma 30 4 3" xfId="18606" xr:uid="{8F7810E3-DA14-4BB7-A5BF-3E82538BF9D1}"/>
    <cellStyle name="Comma 30 5" xfId="10253" xr:uid="{687E2217-23F9-463E-A7EB-5E33D6375C47}"/>
    <cellStyle name="Comma 30 5 2" xfId="13601" xr:uid="{BB8EB468-C09B-4167-AAD0-59720B3C5AC0}"/>
    <cellStyle name="Comma 30 5 2 2" xfId="23048" xr:uid="{601EF3F3-794F-42BA-8D9C-3F7A1A4840E4}"/>
    <cellStyle name="Comma 30 5 3" xfId="19698" xr:uid="{BDE28568-893A-4787-A53F-D7EF19E93398}"/>
    <cellStyle name="Comma 30 6" xfId="10281" xr:uid="{8ACA27AD-80B1-422A-9A1C-D12E2F7F56C6}"/>
    <cellStyle name="Comma 30 6 2" xfId="19726" xr:uid="{9D19DB60-1358-4FEB-8523-98B68525ADAE}"/>
    <cellStyle name="Comma 30 7" xfId="15998" xr:uid="{01ECF27B-A0A5-4D46-B93C-8AF8B895529B}"/>
    <cellStyle name="Comma 31" xfId="3947" xr:uid="{C22923E2-38E2-40A1-AE8A-2A6210EC4731}"/>
    <cellStyle name="Comma 31 2" xfId="3948" xr:uid="{83ACE944-3D05-4A97-8889-92AC8EEDB0AD}"/>
    <cellStyle name="Comma 31 2 2" xfId="6883" xr:uid="{1A5E0623-D04E-4C49-A10A-EAEE3B8D6D71}"/>
    <cellStyle name="Comma 31 2 2 2" xfId="7551" xr:uid="{95E7BF08-47D4-40F5-BAB1-64E9FA723B2C}"/>
    <cellStyle name="Comma 31 2 2 2 2" xfId="11281" xr:uid="{B7CB1B4A-D850-4CA6-A82F-91261D58EC5D}"/>
    <cellStyle name="Comma 31 2 2 2 2 2" xfId="20728" xr:uid="{16E0276C-3458-4E3C-A992-5D51F766CE2D}"/>
    <cellStyle name="Comma 31 2 2 2 3" xfId="16999" xr:uid="{02035ED9-EF13-41B2-A5E9-8D920F23A1B4}"/>
    <cellStyle name="Comma 31 2 2 3" xfId="10612" xr:uid="{9026EB33-E33C-41CC-8914-FF76D73F05C1}"/>
    <cellStyle name="Comma 31 2 2 3 2" xfId="20058" xr:uid="{43BE592E-D97A-42A0-BA7F-D9F2450DBACF}"/>
    <cellStyle name="Comma 31 2 2 4" xfId="16329" xr:uid="{E2FFDBE0-CA46-4F96-9964-6BDD02289D49}"/>
    <cellStyle name="Comma 31 3" xfId="6882" xr:uid="{8DCA4CD9-B798-4781-B8C6-C811E014B411}"/>
    <cellStyle name="Comma 31 3 2" xfId="7550" xr:uid="{E113FD1A-9AF9-46FA-82A0-FB2543D38368}"/>
    <cellStyle name="Comma 31 3 2 2" xfId="11280" xr:uid="{7ADC6FE5-190E-49B5-B980-E492BCA8E78A}"/>
    <cellStyle name="Comma 31 3 2 2 2" xfId="20727" xr:uid="{7F753AC5-AD72-4203-BCF3-9B17043F3148}"/>
    <cellStyle name="Comma 31 3 2 3" xfId="16998" xr:uid="{03FDB7EE-E84E-4E3D-93E2-EB549FA8EEBA}"/>
    <cellStyle name="Comma 31 3 3" xfId="10611" xr:uid="{DD701927-328F-4437-9779-1F7DA131FD46}"/>
    <cellStyle name="Comma 31 3 3 2" xfId="20057" xr:uid="{86611789-0EE2-4E88-9545-B822D2510792}"/>
    <cellStyle name="Comma 31 3 4" xfId="16328" xr:uid="{C1E9FA53-9282-4B0C-9402-7ECCDFDCDC71}"/>
    <cellStyle name="Comma 32" xfId="3949" xr:uid="{9D134F5B-3636-4FE2-8D38-AE4893D65A39}"/>
    <cellStyle name="Comma 32 2" xfId="3950" xr:uid="{9BB0A7D3-B50A-4272-BFE3-659B875418F3}"/>
    <cellStyle name="Comma 32 2 2" xfId="6885" xr:uid="{A278076D-915C-43D8-A9EE-CC6A4E256125}"/>
    <cellStyle name="Comma 32 2 2 2" xfId="7553" xr:uid="{AAC0BB34-E8C3-497A-8549-C9990BEDE8DC}"/>
    <cellStyle name="Comma 32 2 2 2 2" xfId="11283" xr:uid="{C6C9F833-4146-4BBB-BA4A-A9FE915A79B4}"/>
    <cellStyle name="Comma 32 2 2 2 2 2" xfId="20730" xr:uid="{56302FEC-702F-453F-80FE-038094EF8598}"/>
    <cellStyle name="Comma 32 2 2 2 3" xfId="17001" xr:uid="{57F012AD-C7B3-4126-92C0-66F93C7B822D}"/>
    <cellStyle name="Comma 32 2 2 3" xfId="10614" xr:uid="{F1CC87F4-95E9-4837-94BC-A9A29FD9C94D}"/>
    <cellStyle name="Comma 32 2 2 3 2" xfId="20060" xr:uid="{28961988-174B-410B-9A43-AB6ABB8F1F4F}"/>
    <cellStyle name="Comma 32 2 2 4" xfId="16331" xr:uid="{B840DF75-19F1-4535-A22F-952F3F083BED}"/>
    <cellStyle name="Comma 32 3" xfId="5734" xr:uid="{C5B226B7-9780-4CF4-B6E2-93148AF4FC45}"/>
    <cellStyle name="Comma 32 3 2" xfId="7105" xr:uid="{47C06830-756F-44EA-8FBA-1C371BE59901}"/>
    <cellStyle name="Comma 32 3 2 2" xfId="7773" xr:uid="{DF093ABC-29BF-4B47-8A6F-0ACD8C92EA75}"/>
    <cellStyle name="Comma 32 3 2 2 2" xfId="11503" xr:uid="{B6FE07B7-B77E-4BBC-A01F-1EF4E4E2E2D4}"/>
    <cellStyle name="Comma 32 3 2 2 2 2" xfId="20950" xr:uid="{68F713E7-4892-4E6C-A23C-2DCFB2B0F5DF}"/>
    <cellStyle name="Comma 32 3 2 2 3" xfId="17221" xr:uid="{9075E8A2-E938-47C2-A346-2895F90374F1}"/>
    <cellStyle name="Comma 32 3 2 3" xfId="10834" xr:uid="{2D7BF480-0045-45EA-96EE-3E3EFD707404}"/>
    <cellStyle name="Comma 32 3 2 3 2" xfId="20280" xr:uid="{2E2C862F-8D33-411B-AD76-3EEB1CAE7C5A}"/>
    <cellStyle name="Comma 32 3 2 4" xfId="16551" xr:uid="{D39BAA55-BDE5-4F4E-94FD-A2590F595A23}"/>
    <cellStyle name="Comma 32 4" xfId="6884" xr:uid="{89FB017F-AFD5-450A-A11D-A12EF8AAFAF4}"/>
    <cellStyle name="Comma 32 4 2" xfId="7552" xr:uid="{69F060DA-21A2-4B9E-841E-8268B23AFED8}"/>
    <cellStyle name="Comma 32 4 2 2" xfId="11282" xr:uid="{68E6F8E1-3A16-4B2A-8170-2BCAD62B5B70}"/>
    <cellStyle name="Comma 32 4 2 2 2" xfId="20729" xr:uid="{1201EEB9-65D0-4074-B8F0-0E1EC2239D38}"/>
    <cellStyle name="Comma 32 4 2 3" xfId="17000" xr:uid="{A25B7F4E-5DB3-4CFB-9FE6-8F3446517D01}"/>
    <cellStyle name="Comma 32 4 3" xfId="10613" xr:uid="{CAD0553F-47D3-4DFC-ACED-988AE22F566B}"/>
    <cellStyle name="Comma 32 4 3 2" xfId="20059" xr:uid="{256B897F-70A4-4162-9429-BE93149E32CF}"/>
    <cellStyle name="Comma 32 4 4" xfId="16330" xr:uid="{E38AFA25-033B-4B16-8F97-B498B2619C33}"/>
    <cellStyle name="Comma 33" xfId="303" xr:uid="{9890C10C-E41A-4F3C-98B4-FF8CF2CD3C10}"/>
    <cellStyle name="Comma 33 2" xfId="304" xr:uid="{CF16B2BC-9261-4B54-A27E-571A29E3DD13}"/>
    <cellStyle name="Comma 33 2 2" xfId="16" xr:uid="{E5376D37-0A85-4DB1-A5D0-D358CDBECA05}"/>
    <cellStyle name="Comma 33 2 2 2" xfId="306" xr:uid="{A3CCF878-FE5D-4782-9066-F81C0467FF3A}"/>
    <cellStyle name="Comma 33 2 2 2 2" xfId="713" xr:uid="{24450DDE-6454-4182-A389-0F7F4DA45FDC}"/>
    <cellStyle name="Comma 33 2 2 2 2 2" xfId="20951" xr:uid="{A3234FE1-1C32-4698-A85B-C94933136BE2}"/>
    <cellStyle name="Comma 33 2 2 2 2 3" xfId="11504" xr:uid="{C01D9EE9-EC38-48CF-8C86-E09BEBC9C0BC}"/>
    <cellStyle name="Comma 33 2 2 2 3" xfId="17222" xr:uid="{C80A4013-191D-48A1-B433-49071E8A5B29}"/>
    <cellStyle name="Comma 33 2 2 2 4" xfId="7774" xr:uid="{F6616B13-6BE2-4581-BCBF-6C0FF9C48847}"/>
    <cellStyle name="Comma 33 2 2 3" xfId="424" xr:uid="{D4FEA655-7185-4A5A-B536-40B83F280E1C}"/>
    <cellStyle name="Comma 33 2 2 3 2" xfId="20281" xr:uid="{27FC997C-5DCD-4A01-953D-64F2BC27A489}"/>
    <cellStyle name="Comma 33 2 2 3 3" xfId="10835" xr:uid="{5F867855-9479-4487-A7C3-41F335F2604C}"/>
    <cellStyle name="Comma 33 2 2 4" xfId="16552" xr:uid="{EED18567-19B4-4881-B6E6-F8C35E7A11B6}"/>
    <cellStyle name="Comma 33 2 2 5" xfId="989" xr:uid="{3249F33B-2785-4271-B9B3-570F32F5045D}"/>
    <cellStyle name="Comma 33 2 3" xfId="43" xr:uid="{977313C6-A293-4230-AD91-55C598C1A62D}"/>
    <cellStyle name="Comma 33 2 3 2" xfId="159" xr:uid="{5C8725B5-BDC4-40D5-891A-EEF87253E58D}"/>
    <cellStyle name="Comma 33 2 3 2 2" xfId="567" xr:uid="{362D60A8-6A4A-4054-9BA6-CF7A46B562E3}"/>
    <cellStyle name="Comma 33 2 3 3" xfId="451" xr:uid="{EB2AB866-A9E7-4400-AD9F-5BBE1E239DE0}"/>
    <cellStyle name="Comma 33 2 4" xfId="47" xr:uid="{E62B91B3-4A8F-4A07-9F1D-DFF6224C5B93}"/>
    <cellStyle name="Comma 33 2 4 2" xfId="455" xr:uid="{3D4B1DF7-CB82-4556-85A5-4B76A131F32D}"/>
    <cellStyle name="Comma 33 2 5" xfId="711" xr:uid="{72D378E2-072A-4EC1-8911-2AD8BD197F7D}"/>
    <cellStyle name="Comma 33 2 6" xfId="894" xr:uid="{1AAAF653-0F72-4B28-ACD0-D5A4C12F3705}"/>
    <cellStyle name="Comma 33 3" xfId="173" xr:uid="{6C7EB3C1-FDBD-404D-9E16-18EA1C649231}"/>
    <cellStyle name="Comma 33 3 2" xfId="308" xr:uid="{0D7AE03A-9FC8-48C1-944F-C1957B3ECF38}"/>
    <cellStyle name="Comma 33 3 2 2" xfId="310" xr:uid="{EF208BC9-4C78-484B-A803-663204DC448E}"/>
    <cellStyle name="Comma 33 3 2 2 2" xfId="717" xr:uid="{DE1965DA-227C-4C10-9C96-949E87C4E7DE}"/>
    <cellStyle name="Comma 33 3 2 2 2 2" xfId="20731" xr:uid="{F6BBEF97-6A9D-430E-9E1A-A7D450E78D57}"/>
    <cellStyle name="Comma 33 3 2 2 3" xfId="11284" xr:uid="{CD113323-4286-4781-B8AC-0473BE965BF7}"/>
    <cellStyle name="Comma 33 3 2 3" xfId="715" xr:uid="{A3CE27F0-DFF7-4826-AAFB-EBD019B59355}"/>
    <cellStyle name="Comma 33 3 2 3 2" xfId="17002" xr:uid="{6EA71AEB-A500-43AD-A112-1AF648CC2494}"/>
    <cellStyle name="Comma 33 3 2 4" xfId="7554" xr:uid="{18035674-DADF-4E65-89C8-04917E0DA841}"/>
    <cellStyle name="Comma 33 3 2 5" xfId="899" xr:uid="{4B937BB9-F20B-45D9-A7FB-84606FA72DB5}"/>
    <cellStyle name="Comma 33 3 3" xfId="249" xr:uid="{77AE3197-5B9B-4317-A49C-6C999743AA27}"/>
    <cellStyle name="Comma 33 3 3 2" xfId="312" xr:uid="{4097C728-3609-409C-851D-F34274CF69E8}"/>
    <cellStyle name="Comma 33 3 3 2 2" xfId="719" xr:uid="{72004F32-D1F3-444F-B2AF-08D2EBC7E737}"/>
    <cellStyle name="Comma 33 3 3 2 3" xfId="20061" xr:uid="{F74C8BF8-3421-40D9-898C-DD50FC0E6958}"/>
    <cellStyle name="Comma 33 3 3 3" xfId="657" xr:uid="{760CE39C-8190-4742-869F-4A38F5340340}"/>
    <cellStyle name="Comma 33 3 3 4" xfId="10615" xr:uid="{23269CE8-46EC-4805-89E8-4C010C85F650}"/>
    <cellStyle name="Comma 33 3 4" xfId="314" xr:uid="{B0F4BE6B-4CD1-4304-8001-6829B8323ABD}"/>
    <cellStyle name="Comma 33 3 4 2" xfId="721" xr:uid="{BE2B067D-5B3C-441A-B6CB-2AFB9E2CA290}"/>
    <cellStyle name="Comma 33 3 4 3" xfId="16332" xr:uid="{2B759C50-A8B6-446B-AF2E-27F1B801CA03}"/>
    <cellStyle name="Comma 33 3 5" xfId="581" xr:uid="{E9E36DBF-AD6D-4E52-8040-B2893C13144E}"/>
    <cellStyle name="Comma 33 3 5 2" xfId="29716" xr:uid="{BAE86C89-43E3-4E46-9899-438F0ABBE288}"/>
    <cellStyle name="Comma 33 3 6" xfId="6886" xr:uid="{601DA31A-2C25-4CAD-85C6-1B481A697E06}"/>
    <cellStyle name="Comma 33 3 7" xfId="971" xr:uid="{167122C5-70BA-4589-8F55-9BDC1BBB759D}"/>
    <cellStyle name="Comma 33 4" xfId="315" xr:uid="{C7AF087B-8BE9-4A04-A8C8-5857D1DBC728}"/>
    <cellStyle name="Comma 33 4 2" xfId="317" xr:uid="{485A2C5B-BF0E-4925-AACC-54B62D8837F6}"/>
    <cellStyle name="Comma 33 4 2 2" xfId="724" xr:uid="{CD18EFD0-1103-4851-988F-6878F01E2AA6}"/>
    <cellStyle name="Comma 33 4 3" xfId="722" xr:uid="{9D40002F-69DA-4981-AC42-BDD6656D44B1}"/>
    <cellStyle name="Comma 33 4 4" xfId="952" xr:uid="{4A122D32-1D3C-4617-B8F1-349F724ECCA4}"/>
    <cellStyle name="Comma 33 5" xfId="318" xr:uid="{37D6DF9A-C655-493D-BC03-1B0546E8C460}"/>
    <cellStyle name="Comma 33 5 2" xfId="319" xr:uid="{7550A2FF-9097-4893-8779-812A5C0946F7}"/>
    <cellStyle name="Comma 33 5 2 2" xfId="726" xr:uid="{45F33B60-8DF0-489A-BFC6-E0EAD5CB10CC}"/>
    <cellStyle name="Comma 33 5 3" xfId="725" xr:uid="{58E8750C-80B8-41AA-B15C-55674286AD4B}"/>
    <cellStyle name="Comma 33 5 4" xfId="3951" xr:uid="{B8D5E40E-1550-43E5-AA35-2C15A3E20032}"/>
    <cellStyle name="Comma 33 6" xfId="320" xr:uid="{8AF1E0B8-A540-4A57-9E1D-9514B00B0675}"/>
    <cellStyle name="Comma 33 6 2" xfId="727" xr:uid="{D2A8531D-63CF-4B05-8CFF-70A82489D48F}"/>
    <cellStyle name="Comma 33 7" xfId="710" xr:uid="{AD095210-C003-4CF2-BF15-F40FCC2F5B24}"/>
    <cellStyle name="Comma 33 8" xfId="990" xr:uid="{A63AD8FD-70C8-48F0-83E9-DBC4E9DFDF1B}"/>
    <cellStyle name="Comma 34" xfId="3952" xr:uid="{0BF8F2E2-95AB-4483-9D6B-61EC7BE453F9}"/>
    <cellStyle name="Comma 34 2" xfId="5735" xr:uid="{8521E0B6-7817-483E-AE38-2FF7E5FE79FD}"/>
    <cellStyle name="Comma 34 2 2" xfId="7106" xr:uid="{231940D6-911A-48E6-8032-434CE5135F0D}"/>
    <cellStyle name="Comma 34 2 2 2" xfId="7775" xr:uid="{79CAFCF3-75B0-4AB3-8551-005965093A22}"/>
    <cellStyle name="Comma 34 2 2 2 2" xfId="11505" xr:uid="{17BD887E-A324-4A85-9B14-A44D9FA8F6F3}"/>
    <cellStyle name="Comma 34 2 2 2 2 2" xfId="20952" xr:uid="{CE0E4D53-EA39-49E1-A041-68BDE0A1F0F5}"/>
    <cellStyle name="Comma 34 2 2 2 3" xfId="17223" xr:uid="{26DEFF5B-A7E1-48DD-A0C3-6CF432CC340A}"/>
    <cellStyle name="Comma 34 2 2 3" xfId="10836" xr:uid="{B8ABCF56-D149-496C-A243-8B5D23B7A350}"/>
    <cellStyle name="Comma 34 2 2 3 2" xfId="20282" xr:uid="{726B77B2-8C0C-4D70-8999-F7F95DA6514B}"/>
    <cellStyle name="Comma 34 2 2 4" xfId="16553" xr:uid="{AC68D8BE-7EC7-4AA6-BE2D-126201EAA4CA}"/>
    <cellStyle name="Comma 34 3" xfId="6887" xr:uid="{D74148B4-E227-43D8-AB93-8C97B6DD2FA9}"/>
    <cellStyle name="Comma 34 3 2" xfId="7555" xr:uid="{4C8D1FF3-42FC-4DE4-A634-C46CA269B3BB}"/>
    <cellStyle name="Comma 34 3 2 2" xfId="11285" xr:uid="{3C2D88A2-3EEA-4D0C-AC5E-63924EF4372B}"/>
    <cellStyle name="Comma 34 3 2 2 2" xfId="20732" xr:uid="{689948E2-910D-4C1D-9DC2-3BEBBBD0871B}"/>
    <cellStyle name="Comma 34 3 2 3" xfId="17003" xr:uid="{B355AEF1-F991-43C8-BE19-033D5FC4FE19}"/>
    <cellStyle name="Comma 34 3 3" xfId="10616" xr:uid="{880738AF-DDD8-439D-9DF6-FFF5914062A7}"/>
    <cellStyle name="Comma 34 3 3 2" xfId="20062" xr:uid="{F62D0EE0-E830-4E7D-961D-E6E9AEE0DD28}"/>
    <cellStyle name="Comma 34 3 4" xfId="16333" xr:uid="{CF07D71B-6576-423B-8A23-713BBFD92E1A}"/>
    <cellStyle name="Comma 35" xfId="3953" xr:uid="{ACCA06E4-DEC4-46FE-9B1D-35DA8E88B11A}"/>
    <cellStyle name="Comma 35 2" xfId="5736" xr:uid="{762404CE-18BC-42BB-974F-A69F4DA5CCCE}"/>
    <cellStyle name="Comma 35 2 2" xfId="7107" xr:uid="{2BBFEB74-F6BC-41DF-9799-48083E5A4DD8}"/>
    <cellStyle name="Comma 35 2 2 2" xfId="7776" xr:uid="{745FFE2C-F1C8-4FBD-B176-EBD8FABB3283}"/>
    <cellStyle name="Comma 35 2 2 2 2" xfId="11506" xr:uid="{5AB9D11B-FB1B-401B-8AF6-10D6945C5F27}"/>
    <cellStyle name="Comma 35 2 2 2 2 2" xfId="20953" xr:uid="{F3B44BA8-B1CE-4737-9389-2247B4B27DA3}"/>
    <cellStyle name="Comma 35 2 2 2 3" xfId="17224" xr:uid="{86948CDF-1EAC-4F07-A0E5-02CE2C48D853}"/>
    <cellStyle name="Comma 35 2 2 3" xfId="10837" xr:uid="{E408B90E-0B05-47F1-871E-9EAC8034A07F}"/>
    <cellStyle name="Comma 35 2 2 3 2" xfId="20283" xr:uid="{45C7DE6F-A00F-43D4-94ED-060D0F644D2E}"/>
    <cellStyle name="Comma 35 2 2 4" xfId="16554" xr:uid="{1D590405-2128-46E1-A668-94B6D97D2C9A}"/>
    <cellStyle name="Comma 35 3" xfId="6888" xr:uid="{4A759243-AEFF-466C-88E9-76FA60DBB9B4}"/>
    <cellStyle name="Comma 35 3 2" xfId="7556" xr:uid="{67A27A44-672B-4680-B50B-8344F5E86C03}"/>
    <cellStyle name="Comma 35 3 2 2" xfId="11286" xr:uid="{6D5FC1E2-2DCA-4BE4-A5FD-63F3C25E1087}"/>
    <cellStyle name="Comma 35 3 2 2 2" xfId="20733" xr:uid="{93D3F4E8-C4FC-4802-A227-7C6210D14650}"/>
    <cellStyle name="Comma 35 3 2 3" xfId="17004" xr:uid="{0CB72EA1-C18E-4E41-9E6A-640842CB7460}"/>
    <cellStyle name="Comma 35 3 3" xfId="10617" xr:uid="{983E73C5-0D8A-4EB0-9AED-283CF9C86CA1}"/>
    <cellStyle name="Comma 35 3 3 2" xfId="20063" xr:uid="{213F7672-3A88-4A5A-9589-0030E1B0EFD6}"/>
    <cellStyle name="Comma 35 3 4" xfId="16334" xr:uid="{709F2552-838C-4721-A586-0D754E6ADA92}"/>
    <cellStyle name="Comma 36" xfId="3954" xr:uid="{07026814-26AC-4F77-8C6B-B69C9AD563B7}"/>
    <cellStyle name="Comma 36 2" xfId="5737" xr:uid="{115CBF6B-963D-419E-A020-A09401A6C05A}"/>
    <cellStyle name="Comma 36 2 2" xfId="7108" xr:uid="{0255718F-E74E-4516-80B2-F1E8084BFFF7}"/>
    <cellStyle name="Comma 36 2 2 2" xfId="7777" xr:uid="{9BB82566-8968-457F-A613-34D3314BF488}"/>
    <cellStyle name="Comma 36 2 2 2 2" xfId="11507" xr:uid="{8811D234-36C1-4E32-ACBB-40AD7D8FA576}"/>
    <cellStyle name="Comma 36 2 2 2 2 2" xfId="20954" xr:uid="{B27415C9-FCC7-497F-B53C-90A5B970F709}"/>
    <cellStyle name="Comma 36 2 2 2 3" xfId="17225" xr:uid="{B35A3C56-964F-45D1-A437-CDDFD0313381}"/>
    <cellStyle name="Comma 36 2 2 3" xfId="10838" xr:uid="{DB69D40B-45D2-41AE-A9C3-E9838DFC7C77}"/>
    <cellStyle name="Comma 36 2 2 3 2" xfId="20284" xr:uid="{55859636-6383-4A45-A175-B5203449B63A}"/>
    <cellStyle name="Comma 36 2 2 4" xfId="16555" xr:uid="{5F1267BC-6EE2-41F9-B95A-1AB2E0E45117}"/>
    <cellStyle name="Comma 36 3" xfId="6889" xr:uid="{1F748E66-8F59-49FD-823A-013EE9170E4B}"/>
    <cellStyle name="Comma 36 3 2" xfId="7557" xr:uid="{5FA456C0-3333-40F9-A261-DFA2AE332B0D}"/>
    <cellStyle name="Comma 36 3 2 2" xfId="11287" xr:uid="{DCE13949-CA2D-4E74-BB82-8E8A56E2A68E}"/>
    <cellStyle name="Comma 36 3 2 2 2" xfId="20734" xr:uid="{B37A5922-2BE8-4222-B148-F8CC54972180}"/>
    <cellStyle name="Comma 36 3 2 3" xfId="17005" xr:uid="{C858A189-4B2C-42CA-8C7E-13FC95A1F212}"/>
    <cellStyle name="Comma 36 3 3" xfId="10618" xr:uid="{D08C7681-6E05-4EAE-82A5-BB5D6BBF0C87}"/>
    <cellStyle name="Comma 36 3 3 2" xfId="20064" xr:uid="{BA7D2B00-C09F-4913-A1E1-5F620D62E285}"/>
    <cellStyle name="Comma 36 3 4" xfId="16335" xr:uid="{C9A33BDE-407A-4316-A016-C4CE83F960F1}"/>
    <cellStyle name="Comma 37" xfId="3955" xr:uid="{9EB938AB-A4EE-4F25-9DF7-39E0A8192F1B}"/>
    <cellStyle name="Comma 37 2" xfId="5738" xr:uid="{46CA72E9-1C0D-481A-84A8-4A2C2057FDFE}"/>
    <cellStyle name="Comma 37 2 2" xfId="7109" xr:uid="{B62B0B4D-BA0D-47E5-8158-EF692677253F}"/>
    <cellStyle name="Comma 37 2 2 2" xfId="7778" xr:uid="{B8CA481A-4FD8-43F1-8172-7AB834AB596C}"/>
    <cellStyle name="Comma 37 2 2 2 2" xfId="11508" xr:uid="{6687D093-2123-4042-BDBC-EB63427BA562}"/>
    <cellStyle name="Comma 37 2 2 2 2 2" xfId="20955" xr:uid="{CC9B3F4D-50DA-426E-8E54-F4033A8732C9}"/>
    <cellStyle name="Comma 37 2 2 2 3" xfId="17226" xr:uid="{5184B7BF-8076-4141-8950-14F882A2FB23}"/>
    <cellStyle name="Comma 37 2 2 3" xfId="10839" xr:uid="{FE5F943B-565D-47A8-B35E-7AC4FDA7F3A6}"/>
    <cellStyle name="Comma 37 2 2 3 2" xfId="20285" xr:uid="{F68433E5-ABE8-4DD4-B4E3-91427B3AA08A}"/>
    <cellStyle name="Comma 37 2 2 4" xfId="16556" xr:uid="{A8C13349-9627-4093-9A52-60AA32D2C91E}"/>
    <cellStyle name="Comma 37 3" xfId="6890" xr:uid="{EF68EDB9-5386-4159-B999-648076E62DCE}"/>
    <cellStyle name="Comma 37 3 2" xfId="7558" xr:uid="{BEBF5560-8F87-4AD3-A0F2-355E24C8CC0B}"/>
    <cellStyle name="Comma 37 3 2 2" xfId="11288" xr:uid="{6FD2112D-2280-491F-BD7B-8FC45993068C}"/>
    <cellStyle name="Comma 37 3 2 2 2" xfId="20735" xr:uid="{4664F21B-0539-4F74-9F73-606866BE40FB}"/>
    <cellStyle name="Comma 37 3 2 3" xfId="17006" xr:uid="{23B1FF44-9C34-4B3A-BAF7-6E3D29A795C2}"/>
    <cellStyle name="Comma 37 3 3" xfId="10619" xr:uid="{F5441874-7B2B-43E5-AB74-DAAADAA391DC}"/>
    <cellStyle name="Comma 37 3 3 2" xfId="20065" xr:uid="{9F75EF6E-9FAD-4445-A6C7-D9103F0C5FE2}"/>
    <cellStyle name="Comma 37 3 4" xfId="16336" xr:uid="{7261AAD9-D984-441A-9B33-DB087929919C}"/>
    <cellStyle name="Comma 38" xfId="3956" xr:uid="{0D29167E-1079-492D-85C1-2245297B12B5}"/>
    <cellStyle name="Comma 38 2" xfId="5739" xr:uid="{7D20EA5D-26B8-4FF8-A9F1-BD701AFF8895}"/>
    <cellStyle name="Comma 38 2 2" xfId="7110" xr:uid="{809A48E9-009D-41E3-913F-C6F306924797}"/>
    <cellStyle name="Comma 38 2 2 2" xfId="7779" xr:uid="{96693C4C-E97B-48BD-A1F7-6CF618888AEB}"/>
    <cellStyle name="Comma 38 2 2 2 2" xfId="11509" xr:uid="{330E3A96-2547-4489-BC91-940D906E2423}"/>
    <cellStyle name="Comma 38 2 2 2 2 2" xfId="20956" xr:uid="{E6BF078D-91C5-4F9D-A14B-4487D1245E7A}"/>
    <cellStyle name="Comma 38 2 2 2 3" xfId="17227" xr:uid="{3147B1E5-A9F1-442D-AA09-E84440C1D1F2}"/>
    <cellStyle name="Comma 38 2 2 3" xfId="10840" xr:uid="{B1F27CD5-236A-47EF-98DD-44BAD7840F32}"/>
    <cellStyle name="Comma 38 2 2 3 2" xfId="20286" xr:uid="{225ADD49-FC3C-4187-83F4-03561BC500F4}"/>
    <cellStyle name="Comma 38 2 2 4" xfId="16557" xr:uid="{6EFF2EF8-30E5-414E-9020-E46348D022D1}"/>
    <cellStyle name="Comma 38 3" xfId="6891" xr:uid="{827167E6-1A5C-4118-AD7A-596BC0D2D7DF}"/>
    <cellStyle name="Comma 38 3 2" xfId="7559" xr:uid="{32C6C622-58C8-4A06-A97A-E013F057062F}"/>
    <cellStyle name="Comma 38 3 2 2" xfId="11289" xr:uid="{A4CA25DF-8C34-42AD-A42D-63B0B96D5608}"/>
    <cellStyle name="Comma 38 3 2 2 2" xfId="20736" xr:uid="{90D4CC8D-2596-4DBD-8F1C-798D2AD86218}"/>
    <cellStyle name="Comma 38 3 2 3" xfId="17007" xr:uid="{7BE3F7A6-9580-44CC-849D-37DA77D8FBF2}"/>
    <cellStyle name="Comma 38 3 3" xfId="10620" xr:uid="{82BCDB00-6152-4A22-9BD6-7A6C8A3B27CB}"/>
    <cellStyle name="Comma 38 3 3 2" xfId="20066" xr:uid="{3A0D575C-F816-406F-B090-C13183977277}"/>
    <cellStyle name="Comma 38 3 4" xfId="16337" xr:uid="{56A19D47-7CCB-4998-9A6A-5E69B74A97CA}"/>
    <cellStyle name="Comma 39" xfId="3957" xr:uid="{2C308990-45F6-45A2-8563-D9D5DFE48632}"/>
    <cellStyle name="Comma 39 2" xfId="5740" xr:uid="{66A5107F-220D-4A91-A222-055AF900A0EA}"/>
    <cellStyle name="Comma 39 2 2" xfId="7111" xr:uid="{D425C308-5B2E-4D36-B9D8-D63D1C912912}"/>
    <cellStyle name="Comma 39 2 2 2" xfId="7780" xr:uid="{F4801CED-903D-49D8-A5EB-3B4C33A7343B}"/>
    <cellStyle name="Comma 39 2 2 2 2" xfId="11510" xr:uid="{A7E30E1F-9885-4E38-B4CD-253CB56E4179}"/>
    <cellStyle name="Comma 39 2 2 2 2 2" xfId="20957" xr:uid="{9918BB97-3FB5-427F-8052-23915FF24E62}"/>
    <cellStyle name="Comma 39 2 2 2 3" xfId="17228" xr:uid="{4DE971C0-C594-4494-A7AD-9FFEDB951B95}"/>
    <cellStyle name="Comma 39 2 2 3" xfId="10841" xr:uid="{14B99FEA-3457-4169-859B-883F3B5741BD}"/>
    <cellStyle name="Comma 39 2 2 3 2" xfId="20287" xr:uid="{7D051A58-EAAF-40E0-915D-8F8AB44C0028}"/>
    <cellStyle name="Comma 39 2 2 4" xfId="16558" xr:uid="{5ABECC66-D9DE-4587-9B6F-2858AF32AAA4}"/>
    <cellStyle name="Comma 39 3" xfId="6892" xr:uid="{608D5403-5E39-400A-8980-C08E7875DCA8}"/>
    <cellStyle name="Comma 39 3 2" xfId="7560" xr:uid="{8B0303DD-A296-44F1-B984-E13B88E88991}"/>
    <cellStyle name="Comma 39 3 2 2" xfId="11290" xr:uid="{6B0E040E-D0D2-4124-9419-0321EF7674B5}"/>
    <cellStyle name="Comma 39 3 2 2 2" xfId="20737" xr:uid="{97AE5FE7-9426-4EBF-9766-E99E0498AC01}"/>
    <cellStyle name="Comma 39 3 2 3" xfId="17008" xr:uid="{D3A74511-D6E6-490C-BF13-8656B7801329}"/>
    <cellStyle name="Comma 39 3 3" xfId="10621" xr:uid="{046D0A99-8A72-4160-BC9E-B26410EB919F}"/>
    <cellStyle name="Comma 39 3 3 2" xfId="20067" xr:uid="{D17193F9-E0F4-4CE3-B82C-E36F94FC4325}"/>
    <cellStyle name="Comma 39 3 4" xfId="16338" xr:uid="{244EAA45-C46A-4CE2-9745-3AF763056D61}"/>
    <cellStyle name="Comma 4" xfId="322" xr:uid="{923FBA6E-D782-445B-86EE-A6810161EF02}"/>
    <cellStyle name="Comma 4 10" xfId="27520" xr:uid="{D4FFFB42-05E9-428A-9758-F90C6F59CEF0}"/>
    <cellStyle name="Comma 4 10 10" xfId="196" xr:uid="{73971B12-E0D9-484E-B83F-39A33ECB7E48}"/>
    <cellStyle name="Comma 4 10 10 2" xfId="46" xr:uid="{613A0D7B-52E8-4276-9698-87B652B9376B}"/>
    <cellStyle name="Comma 4 10 10 2 2" xfId="323" xr:uid="{01F2BDDE-2C55-4D0A-B003-9836141335A1}"/>
    <cellStyle name="Comma 4 10 10 2 2 2" xfId="730" xr:uid="{7A1DF1A2-6F8A-486B-BA4F-AD176C021F6B}"/>
    <cellStyle name="Comma 4 10 10 2 3" xfId="454" xr:uid="{6BE9C533-1832-471A-BDD6-1EA4727671A5}"/>
    <cellStyle name="Comma 4 10 10 2 4" xfId="1042" xr:uid="{35E8E0AC-939A-4CE1-8AF8-B43D8780DA7F}"/>
    <cellStyle name="Comma 4 10 10 3" xfId="51" xr:uid="{D9472C4E-7D4A-4B5D-AE4C-4F34CBA50A15}"/>
    <cellStyle name="Comma 4 10 10 3 2" xfId="324" xr:uid="{00EDF56D-92DB-4F25-BC37-AEE3A47A79DE}"/>
    <cellStyle name="Comma 4 10 10 3 2 2" xfId="731" xr:uid="{93B5E9A6-DD6B-4715-B097-0FCCDAF646E2}"/>
    <cellStyle name="Comma 4 10 10 3 3" xfId="459" xr:uid="{3A68436D-45D6-4B27-9A8A-B587C18F25AD}"/>
    <cellStyle name="Comma 4 10 10 4" xfId="326" xr:uid="{60B85BFC-2F2C-4A85-B471-7D61506E13CD}"/>
    <cellStyle name="Comma 4 10 10 4 2" xfId="733" xr:uid="{A11A462E-636C-4B50-988B-31934F18F893}"/>
    <cellStyle name="Comma 4 10 10 5" xfId="604" xr:uid="{D4E5221F-9427-4C4C-9DAF-43DFF4C6E18C}"/>
    <cellStyle name="Comma 4 10 10 6" xfId="898" xr:uid="{09C59B07-912A-4286-A777-481E38A30768}"/>
    <cellStyle name="Comma 4 11" xfId="1095" xr:uid="{98DD8BC8-3930-4758-AF8D-98F3286A974D}"/>
    <cellStyle name="Comma 4 12" xfId="885" xr:uid="{F68EBE61-8888-4E9D-8CF1-29C829CF3DEE}"/>
    <cellStyle name="Comma 4 2" xfId="327" xr:uid="{AF1B6F57-61FD-49B7-AAE4-7D59D0ED8438}"/>
    <cellStyle name="Comma 4 2 10" xfId="8783" xr:uid="{EC605F31-A813-4A9F-8EA4-DBF4618EB598}"/>
    <cellStyle name="Comma 4 2 10 2" xfId="12425" xr:uid="{3EED8359-40DE-4C85-A6A2-4ADA138C9714}"/>
    <cellStyle name="Comma 4 2 10 2 2" xfId="21872" xr:uid="{0DAE1371-1404-425B-9EE3-A64E775CC689}"/>
    <cellStyle name="Comma 4 2 10 3" xfId="18228" xr:uid="{B9B02C56-CF3A-45E4-84D4-0F4A3F3F3192}"/>
    <cellStyle name="Comma 4 2 11" xfId="10243" xr:uid="{467F6B4B-00D9-499D-B916-276A5E177093}"/>
    <cellStyle name="Comma 4 2 11 2" xfId="13591" xr:uid="{0ACBA685-FCD8-4EC8-9566-B1955032D43A}"/>
    <cellStyle name="Comma 4 2 11 2 2" xfId="23038" xr:uid="{57CFFFD7-2FB7-49FC-99A7-1771A007E140}"/>
    <cellStyle name="Comma 4 2 11 3" xfId="19688" xr:uid="{876B3509-3B58-44A4-9975-6EF7534F157C}"/>
    <cellStyle name="Comma 4 2 12" xfId="10271" xr:uid="{28801B9C-B518-4DBB-8B75-B2BED46DD511}"/>
    <cellStyle name="Comma 4 2 12 2" xfId="19716" xr:uid="{D098B396-A744-4280-AD17-06EE248AA915}"/>
    <cellStyle name="Comma 4 2 13" xfId="15988" xr:uid="{B1575A70-7056-4038-BDCA-F5BCA714B8AE}"/>
    <cellStyle name="Comma 4 2 14" xfId="29697" xr:uid="{0C2ADC2C-6E94-41FF-9A1B-AF826B7B45AC}"/>
    <cellStyle name="Comma 4 2 15" xfId="2704" xr:uid="{DB0F92A5-617C-419A-9DE4-AC10C4D3233F}"/>
    <cellStyle name="Comma 4 2 16" xfId="995" xr:uid="{44044E6B-F056-4EF5-821D-3181CF9F86AE}"/>
    <cellStyle name="Comma 4 2 2" xfId="328" xr:uid="{01691A44-933A-4716-B716-9410CAE3A5A9}"/>
    <cellStyle name="Comma 4 2 2 2" xfId="329" xr:uid="{F1AA532D-D510-4494-AE3E-44E427C4AAFD}"/>
    <cellStyle name="Comma 4 2 2 2 2" xfId="330" xr:uid="{B7122988-7FE5-4A63-B4C1-A61A5F65A878}"/>
    <cellStyle name="Comma 4 2 2 2 2 2" xfId="737" xr:uid="{76B29F18-6E06-48C1-9AAA-37151DCBE048}"/>
    <cellStyle name="Comma 4 2 2 2 2 2 2" xfId="11293" xr:uid="{D93BBA00-3C6D-4F2E-BA78-14D9A59E5635}"/>
    <cellStyle name="Comma 4 2 2 2 2 2 2 2" xfId="20740" xr:uid="{4FE3B8B8-2450-44A2-A5B1-628B5CFBAD77}"/>
    <cellStyle name="Comma 4 2 2 2 2 2 3" xfId="17011" xr:uid="{280BE3ED-8BCD-4521-AEDD-98FC02A7E584}"/>
    <cellStyle name="Comma 4 2 2 2 2 2 4" xfId="7563" xr:uid="{4F8D791E-66A9-4BE2-8B40-1A7A2B5302AB}"/>
    <cellStyle name="Comma 4 2 2 2 2 3" xfId="10624" xr:uid="{652A214E-8B69-4017-8977-7A3DB3F41D86}"/>
    <cellStyle name="Comma 4 2 2 2 2 3 2" xfId="20070" xr:uid="{52634329-2540-4808-A7C4-83F36EA8C961}"/>
    <cellStyle name="Comma 4 2 2 2 2 4" xfId="16341" xr:uid="{70444496-F3F3-4CE2-ABB3-CB0D3628B9F6}"/>
    <cellStyle name="Comma 4 2 2 2 2 5" xfId="6895" xr:uid="{B7374678-AB4D-4FA1-B88D-2C6656B5C200}"/>
    <cellStyle name="Comma 4 2 2 2 3" xfId="736" xr:uid="{E87710B3-1FD6-4CB7-9741-FBC803E5A1BA}"/>
    <cellStyle name="Comma 4 2 2 2 3 2" xfId="3960" xr:uid="{54F58C16-2A0D-45C4-B7E7-7CBC1895E4B2}"/>
    <cellStyle name="Comma 4 2 2 2 4" xfId="1017" xr:uid="{6026E83A-472D-47AF-92EC-0F6DEB91BD96}"/>
    <cellStyle name="Comma 4 2 2 3" xfId="331" xr:uid="{6739A8A1-7747-4B36-8565-BFBD3577505A}"/>
    <cellStyle name="Comma 4 2 2 3 2" xfId="234" xr:uid="{E9E13AC3-0657-48AD-8F25-2B31E1D1CB2C}"/>
    <cellStyle name="Comma 4 2 2 3 2 2" xfId="642" xr:uid="{AEEFFB02-AFAE-4CEB-A0B8-3A5A2CA25B64}"/>
    <cellStyle name="Comma 4 2 2 3 2 2 2" xfId="11294" xr:uid="{4E24AEF0-7B61-462A-B3ED-F0296D3B3F6A}"/>
    <cellStyle name="Comma 4 2 2 3 2 2 2 2" xfId="20741" xr:uid="{8CF9A1C0-D4B5-4952-98A8-8729438BE2F9}"/>
    <cellStyle name="Comma 4 2 2 3 2 2 3" xfId="17012" xr:uid="{F069FB41-EEAB-4886-8029-A4BD6A6D3665}"/>
    <cellStyle name="Comma 4 2 2 3 2 2 4" xfId="7564" xr:uid="{4AD7BFDD-EF6D-4C49-9001-A0AB676EBF42}"/>
    <cellStyle name="Comma 4 2 2 3 2 3" xfId="10625" xr:uid="{65891BDA-C0F4-441E-9D10-7138164BD14C}"/>
    <cellStyle name="Comma 4 2 2 3 2 3 2" xfId="20071" xr:uid="{37272B39-2EAA-439B-AAA0-9EC25ECF747C}"/>
    <cellStyle name="Comma 4 2 2 3 2 4" xfId="16342" xr:uid="{BFC97E0A-41A6-4D11-96C5-BB4591F600B8}"/>
    <cellStyle name="Comma 4 2 2 3 2 5" xfId="6896" xr:uid="{D98D0227-7DF7-4099-BE0F-656277F2A5C8}"/>
    <cellStyle name="Comma 4 2 2 3 3" xfId="738" xr:uid="{04E10541-D245-42AA-A34A-B029C19EB9B6}"/>
    <cellStyle name="Comma 4 2 2 3 4" xfId="3961" xr:uid="{5380FC49-45A4-450A-8BE2-782E4EB91213}"/>
    <cellStyle name="Comma 4 2 2 4" xfId="332" xr:uid="{522E06CE-5276-4CDD-8B6C-55C1DFD70154}"/>
    <cellStyle name="Comma 4 2 2 4 2" xfId="739" xr:uid="{971C2B3F-4EDF-4BBB-BE0C-5B49C0053000}"/>
    <cellStyle name="Comma 4 2 2 4 2 2" xfId="7565" xr:uid="{F04FEF90-2FF2-49D3-B8E1-C1B34FE80D44}"/>
    <cellStyle name="Comma 4 2 2 4 2 2 2" xfId="11295" xr:uid="{FA9E4190-517B-4989-837F-6BF695A9C5F2}"/>
    <cellStyle name="Comma 4 2 2 4 2 2 2 2" xfId="20742" xr:uid="{1DB61F2B-7241-4CB2-B7FD-2D9112D37D19}"/>
    <cellStyle name="Comma 4 2 2 4 2 2 3" xfId="17013" xr:uid="{58141408-6E05-4E90-8EA8-D1C9F082FCE9}"/>
    <cellStyle name="Comma 4 2 2 4 2 3" xfId="10626" xr:uid="{790CCBD0-C96B-4D69-AC32-FFBB11989D20}"/>
    <cellStyle name="Comma 4 2 2 4 2 3 2" xfId="20072" xr:uid="{99222B74-AF5B-4FBA-AE74-5C59B0877143}"/>
    <cellStyle name="Comma 4 2 2 4 2 4" xfId="16343" xr:uid="{306B9E96-4383-48D7-93F5-9D00B47730C6}"/>
    <cellStyle name="Comma 4 2 2 4 2 5" xfId="6897" xr:uid="{EEE729B8-95EE-415B-AB01-A71985E1AD66}"/>
    <cellStyle name="Comma 4 2 2 4 3" xfId="3962" xr:uid="{1EB2A0AD-4D0E-4FED-A18B-69DE953452BE}"/>
    <cellStyle name="Comma 4 2 2 5" xfId="735" xr:uid="{387FB6C2-E86A-40BD-8199-AA5218AE56FF}"/>
    <cellStyle name="Comma 4 2 2 5 2" xfId="6898" xr:uid="{F04A2AEC-B170-4DD9-82C9-D6B816427514}"/>
    <cellStyle name="Comma 4 2 2 5 2 2" xfId="7566" xr:uid="{0CFDC2D8-86A0-46D9-BD25-ABEC34456B35}"/>
    <cellStyle name="Comma 4 2 2 5 2 2 2" xfId="11296" xr:uid="{D3D15F2A-C0EC-4F98-B722-38C99D472ECA}"/>
    <cellStyle name="Comma 4 2 2 5 2 2 2 2" xfId="20743" xr:uid="{3DB53B91-E763-4F20-B62C-F83C124AE2ED}"/>
    <cellStyle name="Comma 4 2 2 5 2 2 3" xfId="17014" xr:uid="{A6BF3C11-3009-4570-ABA7-4B5FFD3A0A4D}"/>
    <cellStyle name="Comma 4 2 2 5 2 3" xfId="10627" xr:uid="{B9522019-49E0-4573-8FB1-5818F2D657E6}"/>
    <cellStyle name="Comma 4 2 2 5 2 3 2" xfId="20073" xr:uid="{93C5D81F-7B1E-46E3-9634-E4B5A41A04ED}"/>
    <cellStyle name="Comma 4 2 2 5 2 4" xfId="16344" xr:uid="{ADEEB13F-11F3-4451-A793-171424C75C51}"/>
    <cellStyle name="Comma 4 2 2 5 3" xfId="3963" xr:uid="{E71D7F3D-4FC3-4998-A38E-C37B976F2F2B}"/>
    <cellStyle name="Comma 4 2 2 6" xfId="6894" xr:uid="{4EAC8C6B-078B-419D-B4C3-ACF1FA236409}"/>
    <cellStyle name="Comma 4 2 2 6 2" xfId="7562" xr:uid="{4A118E24-8B3D-4EA3-9FB9-84B75B88F768}"/>
    <cellStyle name="Comma 4 2 2 6 2 2" xfId="11292" xr:uid="{4678A3D4-906E-4601-A8EF-8CDF3A2A8329}"/>
    <cellStyle name="Comma 4 2 2 6 2 2 2" xfId="20739" xr:uid="{0035C6FE-57D8-4EAD-B1FE-00E0EEF7107E}"/>
    <cellStyle name="Comma 4 2 2 6 2 3" xfId="17010" xr:uid="{855765EB-4516-463A-823C-9D817AFB3B78}"/>
    <cellStyle name="Comma 4 2 2 6 3" xfId="10623" xr:uid="{0C3D003E-7EAA-4E9D-A9AA-B6EDE3CDE361}"/>
    <cellStyle name="Comma 4 2 2 6 3 2" xfId="20069" xr:uid="{330D25CF-74F9-4786-AC07-836894AC31AC}"/>
    <cellStyle name="Comma 4 2 2 6 4" xfId="16340" xr:uid="{07DE99DF-B83E-43D2-AAE6-DE6F2C31D25E}"/>
    <cellStyle name="Comma 4 2 2 7" xfId="29698" xr:uid="{44FFBF8D-3422-49AE-B4FF-22E6546470F3}"/>
    <cellStyle name="Comma 4 2 2 8" xfId="3959" xr:uid="{4A504308-58AE-4427-931B-C8C5187E8273}"/>
    <cellStyle name="Comma 4 2 2 9" xfId="1058" xr:uid="{0816C361-20FF-4AC6-8174-89868ABE5AD5}"/>
    <cellStyle name="Comma 4 2 3" xfId="333" xr:uid="{9E5E723D-5401-457B-8DAC-D5639A8820B0}"/>
    <cellStyle name="Comma 4 2 3 2" xfId="334" xr:uid="{85CB17EC-B3CA-488F-A05A-AE0357263167}"/>
    <cellStyle name="Comma 4 2 3 2 2" xfId="741" xr:uid="{01DDC8BD-CF48-4272-B007-D78946AF92BD}"/>
    <cellStyle name="Comma 4 2 3 2 2 2" xfId="11297" xr:uid="{F9DDB4AE-62A2-40BE-A8EF-A00C4BD30C4A}"/>
    <cellStyle name="Comma 4 2 3 2 2 2 2" xfId="20744" xr:uid="{DFB60EC3-E215-4BBD-91F8-C2716A8E8A4F}"/>
    <cellStyle name="Comma 4 2 3 2 2 3" xfId="17015" xr:uid="{83283849-681D-4DCA-8F31-5845CB380D57}"/>
    <cellStyle name="Comma 4 2 3 2 2 4" xfId="7567" xr:uid="{A92B9232-7C1C-495E-8A88-11A9C1D2AAED}"/>
    <cellStyle name="Comma 4 2 3 2 3" xfId="10628" xr:uid="{CEE884CA-8129-4050-9A47-28A1FE1410D6}"/>
    <cellStyle name="Comma 4 2 3 2 3 2" xfId="20074" xr:uid="{148FFD76-2BAC-46C6-ADF0-ADDB43D74FB5}"/>
    <cellStyle name="Comma 4 2 3 2 4" xfId="16345" xr:uid="{67183586-2B49-4FEB-972B-262044A21812}"/>
    <cellStyle name="Comma 4 2 3 2 5" xfId="6899" xr:uid="{7C699EA0-574F-4D3A-A832-C1161248305B}"/>
    <cellStyle name="Comma 4 2 3 3" xfId="740" xr:uid="{62112647-8723-4D16-98FE-894CAA678649}"/>
    <cellStyle name="Comma 4 2 3 3 2" xfId="3964" xr:uid="{753622D9-56FA-42D6-B060-8FBF46FDE63A}"/>
    <cellStyle name="Comma 4 2 3 4" xfId="966" xr:uid="{7D412CE9-BDA4-441E-A8DA-F4E90BB2A3F2}"/>
    <cellStyle name="Comma 4 2 4" xfId="335" xr:uid="{2D1C5EAD-A629-4A06-807A-269081630117}"/>
    <cellStyle name="Comma 4 2 4 2" xfId="321" xr:uid="{C506B2AF-4A5D-42F5-8640-BDAF88B52A1E}"/>
    <cellStyle name="Comma 4 2 4 2 2" xfId="728" xr:uid="{4521FACF-FCDE-431E-9032-3F54A884FB11}"/>
    <cellStyle name="Comma 4 2 4 2 2 2" xfId="11298" xr:uid="{DF5BBCA8-E0F4-458A-97C7-68CE117D8E5B}"/>
    <cellStyle name="Comma 4 2 4 2 2 2 2" xfId="20745" xr:uid="{B35C3A3E-5600-4CC4-A729-0F45CAB33B29}"/>
    <cellStyle name="Comma 4 2 4 2 2 3" xfId="17016" xr:uid="{05B56898-FD34-4E68-82CE-0E56139AB4A9}"/>
    <cellStyle name="Comma 4 2 4 2 2 4" xfId="7568" xr:uid="{BDC25551-3A90-4F61-A913-C0F304BDE1FA}"/>
    <cellStyle name="Comma 4 2 4 2 3" xfId="10629" xr:uid="{C7C5645C-008A-4002-8951-137076866185}"/>
    <cellStyle name="Comma 4 2 4 2 3 2" xfId="20075" xr:uid="{182C6CFB-733F-43B2-9B52-D7417CD8C81D}"/>
    <cellStyle name="Comma 4 2 4 2 4" xfId="16346" xr:uid="{F870471A-9B92-4D58-98BE-6D3BEA19C4D6}"/>
    <cellStyle name="Comma 4 2 4 2 5" xfId="6900" xr:uid="{D25C9CCF-10DD-4918-92A5-D5EDF6BAAC2A}"/>
    <cellStyle name="Comma 4 2 4 3" xfId="742" xr:uid="{ED048F4E-D045-4CEF-85E1-C4AC984F9FB5}"/>
    <cellStyle name="Comma 4 2 4 4" xfId="3965" xr:uid="{71C4A5C5-B742-43DD-B07A-D885DE3920D2}"/>
    <cellStyle name="Comma 4 2 5" xfId="336" xr:uid="{BB1CE71E-355A-44B5-A6B9-281A2E0A74C0}"/>
    <cellStyle name="Comma 4 2 5 2" xfId="743" xr:uid="{7B6D6831-0968-4A24-81E2-F75223761B99}"/>
    <cellStyle name="Comma 4 2 5 2 2" xfId="7569" xr:uid="{264CC27E-04D7-4A20-8FDB-18EC83C842C9}"/>
    <cellStyle name="Comma 4 2 5 2 2 2" xfId="11299" xr:uid="{E83A86A8-C376-4DD5-84A6-C56B0E6A7EAE}"/>
    <cellStyle name="Comma 4 2 5 2 2 2 2" xfId="20746" xr:uid="{1A45038E-3386-41B7-8F35-F7864DA6DBBF}"/>
    <cellStyle name="Comma 4 2 5 2 2 3" xfId="17017" xr:uid="{BDF68753-34A1-4F7D-83F6-C11988D8FDFB}"/>
    <cellStyle name="Comma 4 2 5 2 3" xfId="10630" xr:uid="{3732AF37-D2F4-4B99-BE05-10BF7512213F}"/>
    <cellStyle name="Comma 4 2 5 2 3 2" xfId="20076" xr:uid="{E8F7EBD7-A8DA-468D-BE12-4E18E3539A36}"/>
    <cellStyle name="Comma 4 2 5 2 4" xfId="16347" xr:uid="{217BD678-820A-4593-9DAC-D55A0B10051D}"/>
    <cellStyle name="Comma 4 2 5 2 5" xfId="6901" xr:uid="{FA7A051D-D183-42BD-BA8C-D3CA20DFBFF3}"/>
    <cellStyle name="Comma 4 2 5 3" xfId="3966" xr:uid="{B44B24BD-25CE-4BAF-8C14-47561B32EB5C}"/>
    <cellStyle name="Comma 4 2 6" xfId="734" xr:uid="{D8E1B8CE-4EF9-40A3-809C-FD6291E047B4}"/>
    <cellStyle name="Comma 4 2 6 2" xfId="6893" xr:uid="{7AD044AA-AEBA-4833-913A-10CC0FB0B6AD}"/>
    <cellStyle name="Comma 4 2 6 2 2" xfId="7561" xr:uid="{28F53EC2-2902-4526-A9EC-CF62C09622C6}"/>
    <cellStyle name="Comma 4 2 6 2 2 2" xfId="11291" xr:uid="{96410266-3678-46CE-9F96-08E509D638F0}"/>
    <cellStyle name="Comma 4 2 6 2 2 2 2" xfId="20738" xr:uid="{663ACBAB-7B08-49E3-AEF1-43C5DD72A3AA}"/>
    <cellStyle name="Comma 4 2 6 2 2 3" xfId="17009" xr:uid="{E22A5BA8-8DBB-4639-BA82-CFE4987BDE15}"/>
    <cellStyle name="Comma 4 2 6 2 3" xfId="10622" xr:uid="{5805324D-3EC9-47C3-BBEC-D794C6518D12}"/>
    <cellStyle name="Comma 4 2 6 2 3 2" xfId="20068" xr:uid="{BB84E8A9-0336-4F74-91F6-7130E4876A3C}"/>
    <cellStyle name="Comma 4 2 6 2 4" xfId="16339" xr:uid="{4F26C313-AB31-41E3-BECA-6F4F0AD683F7}"/>
    <cellStyle name="Comma 4 2 6 3" xfId="3958" xr:uid="{774F5799-D4E9-48F0-84E0-4DBA2C2ACE27}"/>
    <cellStyle name="Comma 4 2 7" xfId="5195" xr:uid="{C6E2348A-E01D-4CAE-B017-664D63011DEC}"/>
    <cellStyle name="Comma 4 2 7 2" xfId="5306" xr:uid="{BD4FF60B-1533-45C5-A43F-BE7C34118807}"/>
    <cellStyle name="Comma 4 2 8" xfId="6775" xr:uid="{CDCA5445-2517-491F-B881-70823B2B9996}"/>
    <cellStyle name="Comma 4 2 8 2" xfId="7443" xr:uid="{09EEEC11-402E-4F3B-8186-2398F32C559B}"/>
    <cellStyle name="Comma 4 2 8 2 2" xfId="11173" xr:uid="{6B9FAE0F-3C2A-4711-BB30-758AFFC2CC79}"/>
    <cellStyle name="Comma 4 2 8 2 2 2" xfId="20619" xr:uid="{8E933EB9-D804-4C2F-8D2A-F43ECB71500D}"/>
    <cellStyle name="Comma 4 2 8 2 3" xfId="16890" xr:uid="{FAA6E9A6-377F-4075-92A2-9FAAA00D7EEC}"/>
    <cellStyle name="Comma 4 2 8 3" xfId="10504" xr:uid="{D97EC5D7-ACE5-48F4-8AE7-F2DC909AC86E}"/>
    <cellStyle name="Comma 4 2 8 3 2" xfId="19949" xr:uid="{B5D3B2C6-082D-42D2-89F8-2995C7241A09}"/>
    <cellStyle name="Comma 4 2 8 4" xfId="16220" xr:uid="{42FB3FCF-DD96-41A7-86FA-CB53375770F0}"/>
    <cellStyle name="Comma 4 2 9" xfId="7209" xr:uid="{456B4042-1FAC-4775-8D9C-932A106396C3}"/>
    <cellStyle name="Comma 4 2 9 2" xfId="10939" xr:uid="{5CA98429-7CD8-4E44-8248-521FF64D5E66}"/>
    <cellStyle name="Comma 4 2 9 2 2" xfId="20385" xr:uid="{30FBBFE1-14C2-44DA-BA79-81F531D27054}"/>
    <cellStyle name="Comma 4 2 9 3" xfId="16656" xr:uid="{9692C6ED-A2FC-43CE-BFBB-296BB0C04A78}"/>
    <cellStyle name="Comma 4 3" xfId="56" xr:uid="{8848A9B3-1288-4D24-ADA4-B8D02FE60D3B}"/>
    <cellStyle name="Comma 4 3 2" xfId="13" xr:uid="{3B10294A-1C44-498F-B357-0B75541288B2}"/>
    <cellStyle name="Comma 4 3 2 2" xfId="58" xr:uid="{D38C714B-DB9F-4DB1-A910-DEA6368CA7A7}"/>
    <cellStyle name="Comma 4 3 2 2 2" xfId="466" xr:uid="{6D320BD7-F824-4316-895F-D7DDB22CF5A2}"/>
    <cellStyle name="Comma 4 3 2 2 2 2" xfId="20747" xr:uid="{DBE49915-4689-4C89-AF37-7F63BFEF3F8D}"/>
    <cellStyle name="Comma 4 3 2 2 2 3" xfId="11300" xr:uid="{BA63EF82-5869-4A5A-8FD1-DAAEE732EBB5}"/>
    <cellStyle name="Comma 4 3 2 2 3" xfId="17018" xr:uid="{22044845-0433-4343-89E7-0A8FD56EEE70}"/>
    <cellStyle name="Comma 4 3 2 2 4" xfId="7570" xr:uid="{D2E3BD21-3586-4ADD-8E52-07EA48AF3A4A}"/>
    <cellStyle name="Comma 4 3 2 3" xfId="421" xr:uid="{36E7FA7F-2814-45D1-A16A-251B90067032}"/>
    <cellStyle name="Comma 4 3 2 3 2" xfId="20077" xr:uid="{F1AA1F44-523F-48CD-A79D-36A85B65D345}"/>
    <cellStyle name="Comma 4 3 2 3 3" xfId="10631" xr:uid="{7323EA7E-298B-4A28-946F-863447A31D77}"/>
    <cellStyle name="Comma 4 3 2 4" xfId="16348" xr:uid="{75D6111A-597E-4A93-8BA4-EAEE4ACB27B1}"/>
    <cellStyle name="Comma 4 3 2 5" xfId="6902" xr:uid="{E4D69563-FF42-4380-8E77-8445ABC37A19}"/>
    <cellStyle name="Comma 4 3 2 6" xfId="920" xr:uid="{2F24A187-1D60-4332-92BA-E8ED9C258F29}"/>
    <cellStyle name="Comma 4 3 3" xfId="19" xr:uid="{1B71C044-7746-4C6E-9DCC-D1F432B05CCF}"/>
    <cellStyle name="Comma 4 3 3 2" xfId="25" xr:uid="{CCD51723-C076-4CE7-B02F-447F3404C21E}"/>
    <cellStyle name="Comma 4 3 3 2 2" xfId="433" xr:uid="{B9100C2D-C8BC-4782-9BA8-82F8B093CB39}"/>
    <cellStyle name="Comma 4 3 3 3" xfId="427" xr:uid="{7BA268D4-5BFB-4147-9D30-8072FAC3C2DF}"/>
    <cellStyle name="Comma 4 3 3 4" xfId="29699" xr:uid="{1E7F8EA6-C2D0-480B-BE33-3542EC60B15E}"/>
    <cellStyle name="Comma 4 3 4" xfId="21" xr:uid="{B0D6ACC2-76C7-44A2-AEEE-E714E488663C}"/>
    <cellStyle name="Comma 4 3 4 2" xfId="429" xr:uid="{072A9B75-026E-452B-BEB8-153CB032D525}"/>
    <cellStyle name="Comma 4 3 4 3" xfId="3967" xr:uid="{A8FDE14F-711E-4FAA-BAC1-DD77F891F0D7}"/>
    <cellStyle name="Comma 4 3 5" xfId="464" xr:uid="{D9B36D13-8C8F-4292-8763-1E17E2DBF8ED}"/>
    <cellStyle name="Comma 4 3 6" xfId="535" xr:uid="{787F58B1-1165-40F5-88D0-BFF02CB60635}"/>
    <cellStyle name="Comma 4 4" xfId="71" xr:uid="{6337B888-9131-4F7D-AC31-83E528885E28}"/>
    <cellStyle name="Comma 4 4 2" xfId="73" xr:uid="{D4CCB319-25F2-4A65-B791-C222DF893460}"/>
    <cellStyle name="Comma 4 4 2 2" xfId="75" xr:uid="{C8BE3689-CB61-418B-95ED-DA8FC89F19B3}"/>
    <cellStyle name="Comma 4 4 2 2 2" xfId="483" xr:uid="{05B56D38-3D6D-4F06-B9D9-8C465CD6A459}"/>
    <cellStyle name="Comma 4 4 2 2 2 2" xfId="11302" xr:uid="{3925F7C8-308D-486B-ADAF-54E4F2D12619}"/>
    <cellStyle name="Comma 4 4 2 2 2 2 2" xfId="20749" xr:uid="{83C50525-422A-4F6C-AF3D-6EE7D1D1DCDD}"/>
    <cellStyle name="Comma 4 4 2 2 2 3" xfId="17020" xr:uid="{51B2188A-DFE3-4011-B157-DC01D6599597}"/>
    <cellStyle name="Comma 4 4 2 2 2 4" xfId="7572" xr:uid="{5369CF68-309F-42B4-8484-84917D1324CF}"/>
    <cellStyle name="Comma 4 4 2 2 3" xfId="10633" xr:uid="{7654CA93-6A02-43FE-A3CD-9E35BDE62CD5}"/>
    <cellStyle name="Comma 4 4 2 2 3 2" xfId="20079" xr:uid="{19F02D80-CF1E-4753-99B2-0DE65719A925}"/>
    <cellStyle name="Comma 4 4 2 2 4" xfId="16350" xr:uid="{1303332B-20E5-4E0F-A0D8-0D4828F21CAA}"/>
    <cellStyle name="Comma 4 4 2 2 5" xfId="6904" xr:uid="{B8278916-C62B-46B6-AF4D-9CE1E08C3E5B}"/>
    <cellStyle name="Comma 4 4 2 3" xfId="481" xr:uid="{77507C52-B608-42C0-AD4F-3DF111F6B291}"/>
    <cellStyle name="Comma 4 4 2 3 2" xfId="3969" xr:uid="{C20BB0E4-A255-45E1-B2B1-664AB2B516EE}"/>
    <cellStyle name="Comma 4 4 2 4" xfId="987" xr:uid="{A1D98E89-7DFE-44AE-8A4E-E4B653F229B3}"/>
    <cellStyle name="Comma 4 4 3" xfId="77" xr:uid="{B9E7E598-3EEA-4C7F-B312-355F678B741A}"/>
    <cellStyle name="Comma 4 4 3 2" xfId="79" xr:uid="{A9ABE6B5-8837-4C30-A624-5F224F7DE4AC}"/>
    <cellStyle name="Comma 4 4 3 2 2" xfId="487" xr:uid="{BD2937A7-3011-452A-9B3D-C1A938E2DCD3}"/>
    <cellStyle name="Comma 4 4 3 2 2 2" xfId="20748" xr:uid="{51F98C5E-D13B-4784-9262-70F7AB7276E8}"/>
    <cellStyle name="Comma 4 4 3 2 2 3" xfId="11301" xr:uid="{7790836C-033C-454E-8C2D-395A21EB407E}"/>
    <cellStyle name="Comma 4 4 3 2 3" xfId="17019" xr:uid="{C16BEA77-0900-48BD-95CD-8F5EAAD2E499}"/>
    <cellStyle name="Comma 4 4 3 2 4" xfId="7571" xr:uid="{9EA28E94-87BA-4CE7-BF61-203234CF5A69}"/>
    <cellStyle name="Comma 4 4 3 3" xfId="485" xr:uid="{C09B4EA8-C0EE-4660-BC7D-7F56F561920F}"/>
    <cellStyle name="Comma 4 4 3 3 2" xfId="20078" xr:uid="{A5402E82-F2EF-4BF4-AD33-ED4762C556DD}"/>
    <cellStyle name="Comma 4 4 3 3 3" xfId="10632" xr:uid="{DD5FE97A-8AF0-4E7E-B5EA-BEE36D90389D}"/>
    <cellStyle name="Comma 4 4 3 4" xfId="16349" xr:uid="{530FC0CB-ED77-40F3-94BC-2D14892AEA50}"/>
    <cellStyle name="Comma 4 4 3 5" xfId="6903" xr:uid="{8D5A4BBD-FF80-4FB0-9E5F-77B1C40399C4}"/>
    <cellStyle name="Comma 4 4 4" xfId="81" xr:uid="{9E27A396-F240-43EC-8A8E-9E6E94958633}"/>
    <cellStyle name="Comma 4 4 4 2" xfId="489" xr:uid="{579F3BE4-680A-4F60-82EC-7B33C1926B55}"/>
    <cellStyle name="Comma 4 4 4 3" xfId="29711" xr:uid="{B66BEB87-23B2-4232-BEAC-EDB47BE4D606}"/>
    <cellStyle name="Comma 4 4 5" xfId="479" xr:uid="{484B6D0C-894A-42EA-81B0-7E825508FDCB}"/>
    <cellStyle name="Comma 4 4 5 2" xfId="3968" xr:uid="{6B3AA938-53D9-49FF-A7A3-018FB6AF50A4}"/>
    <cellStyle name="Comma 4 4 6" xfId="946" xr:uid="{B288BB99-D23B-4E79-9D98-AFA2AA8CD3D6}"/>
    <cellStyle name="Comma 4 5" xfId="84" xr:uid="{E71584BF-3FEA-4218-8490-782B87B9A8AA}"/>
    <cellStyle name="Comma 4 5 2" xfId="86" xr:uid="{9BA7779C-ECE2-4003-8657-492E2608829A}"/>
    <cellStyle name="Comma 4 5 2 2" xfId="88" xr:uid="{688E3525-7117-48A6-9C3C-DD058D76DD40}"/>
    <cellStyle name="Comma 4 5 2 2 2" xfId="496" xr:uid="{88CE75D8-B726-412D-B8DB-932894A2A900}"/>
    <cellStyle name="Comma 4 5 2 3" xfId="494" xr:uid="{3D7779B1-8BE8-4DDA-95AC-7CCA649397FF}"/>
    <cellStyle name="Comma 4 5 2 4" xfId="5233" xr:uid="{D4AE650A-BC41-42C2-9ABC-364AE25C1CB9}"/>
    <cellStyle name="Comma 4 5 3" xfId="90" xr:uid="{0C37206E-36B9-45E3-9916-09699B6B49CD}"/>
    <cellStyle name="Comma 4 5 3 2" xfId="498" xr:uid="{12B8E566-20FE-4E6A-AE79-0CA5942324B1}"/>
    <cellStyle name="Comma 4 5 3 3" xfId="3655" xr:uid="{47E09224-6A01-457A-95D0-34FD34F08895}"/>
    <cellStyle name="Comma 4 5 4" xfId="492" xr:uid="{20C84EAD-59DC-4CDA-A7D5-EA393C23EE3D}"/>
    <cellStyle name="Comma 4 5 5" xfId="881" xr:uid="{4A7A6F56-6FB0-4F00-A955-F256AD44E39C}"/>
    <cellStyle name="Comma 4 6" xfId="95" xr:uid="{4B2C7E60-AA8E-4A13-B02A-8F416F07BBC6}"/>
    <cellStyle name="Comma 4 6 2" xfId="97" xr:uid="{D51C49C8-8B18-4D8F-9299-AE23589B9199}"/>
    <cellStyle name="Comma 4 6 2 2" xfId="505" xr:uid="{D08DAF7E-5A7D-478B-A86E-CE63D317D7C5}"/>
    <cellStyle name="Comma 4 6 2 3" xfId="5275" xr:uid="{F09832F5-8363-4209-B77A-543525B1DF00}"/>
    <cellStyle name="Comma 4 6 3" xfId="503" xr:uid="{3B69825C-7169-4EC0-9862-7935B2B66AD5}"/>
    <cellStyle name="Comma 4 6 4" xfId="5139" xr:uid="{6E1AD66B-10BE-4827-90A3-827B7068716A}"/>
    <cellStyle name="Comma 4 7" xfId="99" xr:uid="{DF4B17F6-14A3-435D-AF10-00B0876E13F1}"/>
    <cellStyle name="Comma 4 7 2" xfId="507" xr:uid="{CE0FA5B5-54B4-46DD-B7F5-10481E410CB2}"/>
    <cellStyle name="Comma 4 7 2 2" xfId="7781" xr:uid="{777A74C2-A460-4554-8C99-40D154FA51D2}"/>
    <cellStyle name="Comma 4 7 2 2 2" xfId="11511" xr:uid="{D47D574C-0DCA-420C-AFCC-C3C3F9D4036C}"/>
    <cellStyle name="Comma 4 7 2 2 2 2" xfId="20958" xr:uid="{BCCAE983-DD55-4A5C-B84D-39D1ED83F387}"/>
    <cellStyle name="Comma 4 7 2 2 3" xfId="17229" xr:uid="{BF97E292-C6FE-48EE-BD1C-09DE4C385D09}"/>
    <cellStyle name="Comma 4 7 2 3" xfId="10842" xr:uid="{EDB973B7-178F-414F-BD74-FA3F73F204E2}"/>
    <cellStyle name="Comma 4 7 2 3 2" xfId="20288" xr:uid="{755F15B6-E25F-4219-B0DA-379A8BED546D}"/>
    <cellStyle name="Comma 4 7 2 4" xfId="16559" xr:uid="{193CE90B-3451-4A31-BA87-7A75160FC451}"/>
    <cellStyle name="Comma 4 7 2 5" xfId="7112" xr:uid="{8F07F32E-6D99-4895-A172-12247C3FEB60}"/>
    <cellStyle name="Comma 4 8" xfId="729" xr:uid="{75254606-14CD-45C6-B7F4-0073744FCECA}"/>
    <cellStyle name="Comma 4 8 2" xfId="6622" xr:uid="{27A3398E-5D3D-43C7-9961-EE6B76EC44F9}"/>
    <cellStyle name="Comma 4 8 2 2" xfId="7290" xr:uid="{4A14FE5E-B032-45A8-9CCB-A9C8AF678925}"/>
    <cellStyle name="Comma 4 8 2 2 2" xfId="11020" xr:uid="{8837E090-1567-4FB9-9558-D2B520775B5F}"/>
    <cellStyle name="Comma 4 8 2 2 2 2" xfId="20466" xr:uid="{ACCD4BC8-5BAF-49AB-98B3-98693039C402}"/>
    <cellStyle name="Comma 4 8 2 2 3" xfId="16737" xr:uid="{779CFF2E-DC84-40A1-ABE2-59CB62454F28}"/>
    <cellStyle name="Comma 4 8 2 3" xfId="10351" xr:uid="{E93E3878-27A8-4C34-B14A-7C350FA53631}"/>
    <cellStyle name="Comma 4 8 2 3 2" xfId="19796" xr:uid="{657EB6A5-9AF2-4153-A76A-538274730E03}"/>
    <cellStyle name="Comma 4 8 2 4" xfId="16067" xr:uid="{570FC107-CFDC-442C-AA3A-1834EEB7589B}"/>
    <cellStyle name="Comma 4 8 3" xfId="7208" xr:uid="{A2D0200E-1155-41CD-A3EB-8A0CE16E7B96}"/>
    <cellStyle name="Comma 4 8 3 2" xfId="10938" xr:uid="{82A4FEFB-9FB6-422B-BCBC-5B60EEE2CCB0}"/>
    <cellStyle name="Comma 4 8 3 2 2" xfId="20384" xr:uid="{7DB6F99A-2EEE-43D4-A090-D9F0B4F698F4}"/>
    <cellStyle name="Comma 4 8 3 3" xfId="16655" xr:uid="{1A4332CF-78E0-437B-A9B8-68A5D332E878}"/>
    <cellStyle name="Comma 4 8 4" xfId="8616" xr:uid="{5B27409C-527C-4D54-878A-32C28D73F486}"/>
    <cellStyle name="Comma 4 8 4 2" xfId="12277" xr:uid="{B7A6DC01-9C9A-4483-AEE7-9BE30070C4D5}"/>
    <cellStyle name="Comma 4 8 4 2 2" xfId="21724" xr:uid="{0CD10BB9-B52D-4D24-90D5-AC9642DB31C5}"/>
    <cellStyle name="Comma 4 8 4 3" xfId="18061" xr:uid="{E6946ED8-5E96-4752-A4A6-EB98507B9DD2}"/>
    <cellStyle name="Comma 4 8 5" xfId="10241" xr:uid="{E6513C05-14C4-4242-A9B3-0C421E5DCED8}"/>
    <cellStyle name="Comma 4 8 5 2" xfId="13589" xr:uid="{A0F25EE8-0B7C-4CF9-8550-D3EFC8C7978C}"/>
    <cellStyle name="Comma 4 8 5 2 2" xfId="23036" xr:uid="{B2132C30-5462-462A-961A-430C421E9BE4}"/>
    <cellStyle name="Comma 4 8 5 3" xfId="19686" xr:uid="{457BAFC5-18BE-4886-99D8-E480F84BE3B4}"/>
    <cellStyle name="Comma 4 8 6" xfId="10269" xr:uid="{526B9E3D-E9A6-4CA7-9953-222168D9E979}"/>
    <cellStyle name="Comma 4 8 6 2" xfId="19714" xr:uid="{E4508583-B92C-4305-9EFD-9E269AD23569}"/>
    <cellStyle name="Comma 4 8 7" xfId="15987" xr:uid="{6D576A5B-88C6-4045-820B-E28F28FC1B3F}"/>
    <cellStyle name="Comma 4 8 8" xfId="2146" xr:uid="{8627806E-76F7-49B1-BEA8-CEA65F7A8FDB}"/>
    <cellStyle name="Comma 4 9" xfId="6567" xr:uid="{5DE3784B-65CD-4F29-8017-E3803BB6B478}"/>
    <cellStyle name="Comma 4 9 2" xfId="7235" xr:uid="{1FBBBD82-4BBC-4209-9788-2D210BB7A6F5}"/>
    <cellStyle name="Comma 4 9 2 2" xfId="10965" xr:uid="{7B3D781C-4DF7-4F6C-842E-370B73874088}"/>
    <cellStyle name="Comma 4 9 2 2 2" xfId="20411" xr:uid="{0ED87ABE-12A8-4DBE-ABA0-632EA6CEF8C2}"/>
    <cellStyle name="Comma 4 9 2 3" xfId="16682" xr:uid="{76175E98-FCCF-4470-AE4B-F775FA6EF963}"/>
    <cellStyle name="Comma 4 9 3" xfId="10296" xr:uid="{6F8E4A72-873A-4F59-9194-CF78332C359D}"/>
    <cellStyle name="Comma 4 9 3 2" xfId="19741" xr:uid="{62EA25E3-FE36-47D6-96A8-0D17F6AE4FCD}"/>
    <cellStyle name="Comma 4 9 4" xfId="16012" xr:uid="{03BE73E0-7BDE-4135-94B4-A9A2BC654F20}"/>
    <cellStyle name="Comma 40" xfId="3970" xr:uid="{A0B80F02-36A5-4F75-A816-B9650E23B69F}"/>
    <cellStyle name="Comma 40 2" xfId="5741" xr:uid="{1B3D65AB-6935-43D4-B43E-A26B7FF19705}"/>
    <cellStyle name="Comma 40 2 2" xfId="7113" xr:uid="{E02630FF-059A-4FBB-BDCB-41FD1AA22F44}"/>
    <cellStyle name="Comma 40 2 2 2" xfId="7782" xr:uid="{4CAAE180-04E7-416C-8C1C-9548D98EFECE}"/>
    <cellStyle name="Comma 40 2 2 2 2" xfId="11512" xr:uid="{8E223423-9878-4FEE-8124-E7B33EB46041}"/>
    <cellStyle name="Comma 40 2 2 2 2 2" xfId="20959" xr:uid="{129942D4-4C9E-49CC-B946-69ADF460CD97}"/>
    <cellStyle name="Comma 40 2 2 2 3" xfId="17230" xr:uid="{E6F3FFAF-9DCE-49FC-BD1A-3A84B66A10BA}"/>
    <cellStyle name="Comma 40 2 2 3" xfId="10843" xr:uid="{52494C4A-EDEF-4825-BFAD-C53E78FE6958}"/>
    <cellStyle name="Comma 40 2 2 3 2" xfId="20289" xr:uid="{C34B1421-CB87-4710-9D02-54FBBF932338}"/>
    <cellStyle name="Comma 40 2 2 4" xfId="16560" xr:uid="{018AAEE3-3BAE-462C-97F2-BFF000062B25}"/>
    <cellStyle name="Comma 40 3" xfId="6905" xr:uid="{768EFE30-1566-4334-A03F-4F844CAB4371}"/>
    <cellStyle name="Comma 40 3 2" xfId="7573" xr:uid="{CDFC56D4-2E38-4150-8B90-463E000EBBAA}"/>
    <cellStyle name="Comma 40 3 2 2" xfId="11303" xr:uid="{7C24E793-ABB5-423A-A68A-6107FC63B5FE}"/>
    <cellStyle name="Comma 40 3 2 2 2" xfId="20750" xr:uid="{1203F8B1-8161-40BD-B4BE-4709E1E51A7E}"/>
    <cellStyle name="Comma 40 3 2 3" xfId="17021" xr:uid="{98543EC6-73C4-45BB-AEC7-92002F6DA9EF}"/>
    <cellStyle name="Comma 40 3 3" xfId="10634" xr:uid="{A0F419FF-65A1-473E-A2CF-312A8B336E42}"/>
    <cellStyle name="Comma 40 3 3 2" xfId="20080" xr:uid="{7B5F82BD-27A3-4EEE-A7E8-2531EEB0D83C}"/>
    <cellStyle name="Comma 40 3 4" xfId="16351" xr:uid="{F083D588-220D-4794-8596-5E02859009D7}"/>
    <cellStyle name="Comma 41" xfId="3971" xr:uid="{2BDACAA2-EE68-4112-9CE2-31C1A0884AD2}"/>
    <cellStyle name="Comma 41 2" xfId="5742" xr:uid="{908EDC63-2F8E-4DC8-BDAE-14155B21AB36}"/>
    <cellStyle name="Comma 41 2 2" xfId="7114" xr:uid="{7261511D-DA11-462B-B603-1CC83130A056}"/>
    <cellStyle name="Comma 41 2 2 2" xfId="7783" xr:uid="{AC7F25B6-572B-47C2-B4E0-6D6C9EC7F849}"/>
    <cellStyle name="Comma 41 2 2 2 2" xfId="11513" xr:uid="{B199AD86-3A49-4B04-8BB4-1C7448142560}"/>
    <cellStyle name="Comma 41 2 2 2 2 2" xfId="20960" xr:uid="{8392226A-0996-4332-BBE1-F59FDEED40C5}"/>
    <cellStyle name="Comma 41 2 2 2 3" xfId="17231" xr:uid="{CA0D9A64-A522-430F-B80E-A2F67E275F68}"/>
    <cellStyle name="Comma 41 2 2 3" xfId="10844" xr:uid="{7C25C92D-DE62-4679-BEFF-98535BB28516}"/>
    <cellStyle name="Comma 41 2 2 3 2" xfId="20290" xr:uid="{D7001037-B695-471B-B43C-CFC474459111}"/>
    <cellStyle name="Comma 41 2 2 4" xfId="16561" xr:uid="{6900F200-569E-486B-B897-BCF2D566F167}"/>
    <cellStyle name="Comma 41 3" xfId="6906" xr:uid="{9AFEDE68-1F32-412C-9087-F8E0682D71CA}"/>
    <cellStyle name="Comma 41 3 2" xfId="7574" xr:uid="{8FC96D54-7964-41C6-9F16-12D8DD33CD11}"/>
    <cellStyle name="Comma 41 3 2 2" xfId="11304" xr:uid="{945B2A21-F0E4-4904-ABB5-2CBBA248E19C}"/>
    <cellStyle name="Comma 41 3 2 2 2" xfId="20751" xr:uid="{3052ED0A-CC6B-406E-9835-64E99A05FD9A}"/>
    <cellStyle name="Comma 41 3 2 3" xfId="17022" xr:uid="{57E77454-6E9B-4303-9A0B-CF28CA7551B7}"/>
    <cellStyle name="Comma 41 3 3" xfId="10635" xr:uid="{C9235E5E-5459-43BD-A11E-F6EB80B658AF}"/>
    <cellStyle name="Comma 41 3 3 2" xfId="20081" xr:uid="{61818B5E-7659-404C-AABB-AFBEEB8AD189}"/>
    <cellStyle name="Comma 41 3 4" xfId="16352" xr:uid="{0A27853F-EE64-4AFF-BEE3-F7438177489E}"/>
    <cellStyle name="Comma 42" xfId="3972" xr:uid="{7CD55AF0-453D-4841-A549-926C7B3F7374}"/>
    <cellStyle name="Comma 42 2" xfId="6907" xr:uid="{B0000649-46FA-4DE3-B561-2E5D410AA1C7}"/>
    <cellStyle name="Comma 42 2 2" xfId="7575" xr:uid="{F765E3DC-D218-4411-AC66-DAACB36BD7CD}"/>
    <cellStyle name="Comma 42 2 2 2" xfId="11305" xr:uid="{53AA65BA-5E98-4D33-A315-7C3D107511AF}"/>
    <cellStyle name="Comma 42 2 2 2 2" xfId="20752" xr:uid="{977AFF29-3A7C-4FB7-9211-0CE705E5843B}"/>
    <cellStyle name="Comma 42 2 2 3" xfId="17023" xr:uid="{170D9AAE-4A8B-4CAD-976C-7A65B7EF8550}"/>
    <cellStyle name="Comma 42 2 3" xfId="10636" xr:uid="{743FFF79-AEC6-4FDC-ABC3-C6B0219BB4C9}"/>
    <cellStyle name="Comma 42 2 3 2" xfId="20082" xr:uid="{17E9E23D-488A-4C8C-B8C5-AEB1DEC4F3D7}"/>
    <cellStyle name="Comma 42 2 4" xfId="16353" xr:uid="{3E25B889-444A-4F92-852F-35D026071BD8}"/>
    <cellStyle name="Comma 42 3" xfId="7220" xr:uid="{4E9B7E9B-C05D-4BEE-9DB2-5AF7C1BA41F2}"/>
    <cellStyle name="Comma 42 3 2" xfId="10950" xr:uid="{E2FB20C8-33F9-4E5F-ACF6-2DCE7911AA9D}"/>
    <cellStyle name="Comma 42 3 2 2" xfId="20396" xr:uid="{3C2227DE-5D22-44C7-8C8C-0F8FD5B53D78}"/>
    <cellStyle name="Comma 42 3 3" xfId="16667" xr:uid="{6DDF456D-E7E0-4FA6-8596-619DDCBE59AE}"/>
    <cellStyle name="Comma 42 4" xfId="9166" xr:uid="{3A2923A3-C2C6-4E92-83BA-B597E5B454EA}"/>
    <cellStyle name="Comma 42 4 2" xfId="12741" xr:uid="{3AA782DF-1845-4389-8584-56E9F8B07E14}"/>
    <cellStyle name="Comma 42 4 2 2" xfId="22188" xr:uid="{D84FC87C-8479-41B3-88BA-780C3B9020C7}"/>
    <cellStyle name="Comma 42 4 3" xfId="18611" xr:uid="{67999ED4-B6E8-46DF-82F9-D45DEDFDBCDD}"/>
    <cellStyle name="Comma 42 5" xfId="10254" xr:uid="{F4A50822-6851-486F-AA80-7ACEB35E5651}"/>
    <cellStyle name="Comma 42 5 2" xfId="13602" xr:uid="{F66FC931-B372-4EC1-B15E-31858780D46B}"/>
    <cellStyle name="Comma 42 5 2 2" xfId="23049" xr:uid="{8004F787-1AF6-412C-8021-613B1EC19CFF}"/>
    <cellStyle name="Comma 42 5 3" xfId="19699" xr:uid="{A4271BBD-7F40-4731-A660-818A05598193}"/>
    <cellStyle name="Comma 42 6" xfId="10282" xr:uid="{75CC63EA-2095-4DB6-8628-1A51F5BD6F87}"/>
    <cellStyle name="Comma 42 6 2" xfId="19727" xr:uid="{45925894-A317-4009-B695-BDC2FB0B06BD}"/>
    <cellStyle name="Comma 42 7" xfId="15999" xr:uid="{D23EBE85-64F6-44D7-8F73-9B4D96206D99}"/>
    <cellStyle name="Comma 43" xfId="3973" xr:uid="{1DA74A79-F3EA-4101-BDDE-4087104A772B}"/>
    <cellStyle name="Comma 43 2" xfId="6908" xr:uid="{5AADFB9B-ECA0-49CC-A932-8A4101B2A8D3}"/>
    <cellStyle name="Comma 43 2 2" xfId="7576" xr:uid="{52EF1824-E6F0-4FDA-AED2-BD6AE86A0016}"/>
    <cellStyle name="Comma 43 2 2 2" xfId="11306" xr:uid="{4B58991D-9E85-4CA7-9F13-DFC82727E3D0}"/>
    <cellStyle name="Comma 43 2 2 2 2" xfId="20753" xr:uid="{3A1AC2C2-B20A-4B00-AB19-3324EF3F4E1D}"/>
    <cellStyle name="Comma 43 2 2 3" xfId="17024" xr:uid="{F9632300-5183-4ACC-82EE-0B290F248781}"/>
    <cellStyle name="Comma 43 2 3" xfId="10637" xr:uid="{4A900C21-F492-49C0-9F07-D91994632157}"/>
    <cellStyle name="Comma 43 2 3 2" xfId="20083" xr:uid="{EAEC8F0D-60D9-4153-965C-96564BF9DF78}"/>
    <cellStyle name="Comma 43 2 4" xfId="16354" xr:uid="{C0579771-1CE9-480B-9D91-F36ABE59FADE}"/>
    <cellStyle name="Comma 43 3" xfId="7221" xr:uid="{AE8AE5C8-6615-45EC-8659-3C5037EEA668}"/>
    <cellStyle name="Comma 43 3 2" xfId="10951" xr:uid="{B881691D-9EF9-43E9-BA71-C3617A55132A}"/>
    <cellStyle name="Comma 43 3 2 2" xfId="20397" xr:uid="{1B066499-6631-49F1-9A18-BAF84645779D}"/>
    <cellStyle name="Comma 43 3 3" xfId="16668" xr:uid="{79D87ED1-86BE-42B7-9D40-CC0A94B18E10}"/>
    <cellStyle name="Comma 43 4" xfId="9167" xr:uid="{8B1AF869-D70F-4161-9571-9A341E145C52}"/>
    <cellStyle name="Comma 43 4 2" xfId="12742" xr:uid="{F7931F1F-8D53-4027-84B4-42FB4397BE00}"/>
    <cellStyle name="Comma 43 4 2 2" xfId="22189" xr:uid="{76AD8C3A-F17D-4725-A228-0879AFEE2309}"/>
    <cellStyle name="Comma 43 4 3" xfId="18612" xr:uid="{A8E468BE-D628-4063-8E20-B6FE0257EC68}"/>
    <cellStyle name="Comma 43 5" xfId="10255" xr:uid="{E4D460BA-01DE-4421-82BB-829851ABC19A}"/>
    <cellStyle name="Comma 43 5 2" xfId="13603" xr:uid="{791CD447-9044-4806-9896-908C96C2CFC6}"/>
    <cellStyle name="Comma 43 5 2 2" xfId="23050" xr:uid="{16328E48-3D45-466D-BC76-78D0F7493F55}"/>
    <cellStyle name="Comma 43 5 3" xfId="19700" xr:uid="{3B5E896F-6CB5-4594-ADED-10F1DEB5CFE8}"/>
    <cellStyle name="Comma 43 6" xfId="10283" xr:uid="{C6F8D52B-3C4D-4451-8840-5145FAD6BDA5}"/>
    <cellStyle name="Comma 43 6 2" xfId="19728" xr:uid="{A2CD5A8E-E5DC-475A-B40E-47921A46B562}"/>
    <cellStyle name="Comma 43 7" xfId="16000" xr:uid="{2A50F1E6-CDD8-4642-9C7E-90451B412508}"/>
    <cellStyle name="Comma 44" xfId="3974" xr:uid="{E70B57CA-8612-4FDF-83B9-2A2F2E2F9AFC}"/>
    <cellStyle name="Comma 44 2" xfId="5743" xr:uid="{0E906D40-ED4B-402A-A0C4-FBEA70353584}"/>
    <cellStyle name="Comma 44 2 2" xfId="7115" xr:uid="{85D2D038-39FA-45F7-973E-473266925A3B}"/>
    <cellStyle name="Comma 44 2 2 2" xfId="7784" xr:uid="{ACEE076D-CECB-47C8-ABA5-86CD7A48F489}"/>
    <cellStyle name="Comma 44 2 2 2 2" xfId="11514" xr:uid="{2AFEDE06-F825-4BBB-A0D6-36A97580EF9A}"/>
    <cellStyle name="Comma 44 2 2 2 2 2" xfId="20961" xr:uid="{946718D3-3349-4FE7-80A9-58B63245F230}"/>
    <cellStyle name="Comma 44 2 2 2 3" xfId="17232" xr:uid="{593E0FF8-EF68-442C-AB28-9965967FB51A}"/>
    <cellStyle name="Comma 44 2 2 3" xfId="10845" xr:uid="{A6320A33-4629-402E-BA46-8F2812C5FB22}"/>
    <cellStyle name="Comma 44 2 2 3 2" xfId="20291" xr:uid="{E8E2AFD8-4A73-449D-83A7-6C987CFE845C}"/>
    <cellStyle name="Comma 44 2 2 4" xfId="16562" xr:uid="{B6071D94-8626-4F21-9277-423DB7FE3CB0}"/>
    <cellStyle name="Comma 44 3" xfId="6909" xr:uid="{92EAFB30-C30B-4FDB-9ABF-CDF16F6DF188}"/>
    <cellStyle name="Comma 44 3 2" xfId="7577" xr:uid="{8C9E9792-68BA-4E42-98CB-9CEEB51CFEB8}"/>
    <cellStyle name="Comma 44 3 2 2" xfId="11307" xr:uid="{4D3BDCCE-ED55-4963-A004-D3C30BA300B6}"/>
    <cellStyle name="Comma 44 3 2 2 2" xfId="20754" xr:uid="{4166C0F8-DC4E-4903-8F53-307C450154B9}"/>
    <cellStyle name="Comma 44 3 2 3" xfId="17025" xr:uid="{588E01AC-1C6E-46E8-834A-E0FD51C85A43}"/>
    <cellStyle name="Comma 44 3 3" xfId="10638" xr:uid="{51E9BD3E-CF43-48B6-B6B7-775AD10CC1FF}"/>
    <cellStyle name="Comma 44 3 3 2" xfId="20084" xr:uid="{C43245C8-0A35-4C65-8BB5-17BC2B659372}"/>
    <cellStyle name="Comma 44 3 4" xfId="16355" xr:uid="{47D5A3C9-9BB1-4BB8-BB11-C0A9DA354FED}"/>
    <cellStyle name="Comma 45" xfId="3975" xr:uid="{7A8039C5-C857-4967-95EF-F46257AFE5FA}"/>
    <cellStyle name="Comma 45 2" xfId="6910" xr:uid="{F6BD2A86-CC9C-49D8-886B-9EDCA361CA1B}"/>
    <cellStyle name="Comma 45 2 2" xfId="7578" xr:uid="{14A17C89-97E3-4DE4-8FEA-1814EB65195F}"/>
    <cellStyle name="Comma 45 2 2 2" xfId="11308" xr:uid="{E2A6B75A-64D9-453B-ABC3-FB491A595E12}"/>
    <cellStyle name="Comma 45 2 2 2 2" xfId="20755" xr:uid="{3C6B9150-C5BD-4F6B-A4AF-7F3F823AAC2A}"/>
    <cellStyle name="Comma 45 2 2 3" xfId="17026" xr:uid="{CE4739E4-9B47-43BC-BBB7-B893D502D388}"/>
    <cellStyle name="Comma 45 2 3" xfId="10639" xr:uid="{C5C33864-9CC5-4C6F-B593-A4BA82F1DA74}"/>
    <cellStyle name="Comma 45 2 3 2" xfId="20085" xr:uid="{FE68469B-D36B-4697-B8A2-FF4BBDAC6A23}"/>
    <cellStyle name="Comma 45 2 4" xfId="16356" xr:uid="{105FCE8F-9B94-4EDA-9389-02AD4A32A21F}"/>
    <cellStyle name="Comma 45 3" xfId="7222" xr:uid="{29585375-EC61-44F5-92D7-55811D106280}"/>
    <cellStyle name="Comma 45 3 2" xfId="10952" xr:uid="{9A799DA8-8A19-45A2-8FE2-0797E3E9845A}"/>
    <cellStyle name="Comma 45 3 2 2" xfId="20398" xr:uid="{E1B43F79-214D-4EDE-8CDC-C19CC7C7033F}"/>
    <cellStyle name="Comma 45 3 3" xfId="16669" xr:uid="{46D5EE13-2B6D-4231-AB8F-7B36720D4EA4}"/>
    <cellStyle name="Comma 45 4" xfId="9168" xr:uid="{08B31AE5-D1C0-4718-A49C-D967D7B8284A}"/>
    <cellStyle name="Comma 45 4 2" xfId="12743" xr:uid="{A97E6CAA-2C6B-4C23-AC78-A967D552C956}"/>
    <cellStyle name="Comma 45 4 2 2" xfId="22190" xr:uid="{279F0C58-F8F3-4487-B546-AC0CCAB85B87}"/>
    <cellStyle name="Comma 45 4 3" xfId="18613" xr:uid="{C0980BC4-AD18-4E35-BD43-81D32325878B}"/>
    <cellStyle name="Comma 45 5" xfId="10256" xr:uid="{DA15DA6C-696E-4D2E-8094-53345FCEB808}"/>
    <cellStyle name="Comma 45 5 2" xfId="13604" xr:uid="{F298C546-C812-42BA-8276-3C07F3281F3C}"/>
    <cellStyle name="Comma 45 5 2 2" xfId="23051" xr:uid="{4B41E01A-D223-4A02-8090-2247C0AA65DA}"/>
    <cellStyle name="Comma 45 5 3" xfId="19701" xr:uid="{9605EFA4-F559-43EB-BF69-0FF0271C96A7}"/>
    <cellStyle name="Comma 45 6" xfId="10284" xr:uid="{214EAE9D-3FDF-4EB0-B38A-5F2506E99D45}"/>
    <cellStyle name="Comma 45 6 2" xfId="19729" xr:uid="{1F2EA21B-046F-4736-86CD-B62E00EAD8BF}"/>
    <cellStyle name="Comma 45 7" xfId="16001" xr:uid="{C90E6E9D-D39B-45A2-8F30-8339A05E5530}"/>
    <cellStyle name="Comma 46" xfId="3976" xr:uid="{E595A056-437D-4AE7-9F8F-F090CC24661C}"/>
    <cellStyle name="Comma 46 2" xfId="5744" xr:uid="{103C8727-100A-4A0C-A358-E677B93C3C50}"/>
    <cellStyle name="Comma 46 2 2" xfId="7116" xr:uid="{7D5E88E8-1613-446E-97BC-E5E9482CF7AF}"/>
    <cellStyle name="Comma 46 2 2 2" xfId="7785" xr:uid="{E176D488-BFFB-4CD2-8CBA-ABE69D00B873}"/>
    <cellStyle name="Comma 46 2 2 2 2" xfId="11515" xr:uid="{0552313E-2D9A-4E90-B3CF-0AC0A7A6D6B4}"/>
    <cellStyle name="Comma 46 2 2 2 2 2" xfId="20962" xr:uid="{670F950C-8C85-429C-BDC0-B87FE659CEB3}"/>
    <cellStyle name="Comma 46 2 2 2 3" xfId="17233" xr:uid="{45C572DA-1386-4E17-9518-ACB92AF99978}"/>
    <cellStyle name="Comma 46 2 2 3" xfId="10846" xr:uid="{509B8DD1-444E-4CDB-A8F2-F6AC149689BC}"/>
    <cellStyle name="Comma 46 2 2 3 2" xfId="20292" xr:uid="{373D9D03-EB0C-4CB6-BCC9-D23E1517B273}"/>
    <cellStyle name="Comma 46 2 2 4" xfId="16563" xr:uid="{6F301175-01A5-4B94-A9C8-6FAC68A64566}"/>
    <cellStyle name="Comma 46 3" xfId="6911" xr:uid="{3B3B1D20-2E49-4086-BD80-E08FCE7E7F4F}"/>
    <cellStyle name="Comma 46 3 2" xfId="7579" xr:uid="{F919A11A-E415-4057-9249-E2D981F7A57D}"/>
    <cellStyle name="Comma 46 3 2 2" xfId="11309" xr:uid="{77A77433-1EF3-4288-A46C-12CABA374DAD}"/>
    <cellStyle name="Comma 46 3 2 2 2" xfId="20756" xr:uid="{ADBF832F-B1AA-4250-BF1A-E4A911F0CF58}"/>
    <cellStyle name="Comma 46 3 2 3" xfId="17027" xr:uid="{1DBD7CE3-47F6-4553-9C4D-7EABC0D084E3}"/>
    <cellStyle name="Comma 46 3 3" xfId="10640" xr:uid="{B3E88526-BDFE-45A7-8F24-65EE90B66115}"/>
    <cellStyle name="Comma 46 3 3 2" xfId="20086" xr:uid="{AF145243-1EF7-4024-84C2-F3CCF15A8230}"/>
    <cellStyle name="Comma 46 3 4" xfId="16357" xr:uid="{8BB26E01-FC96-4308-9434-485D4782B25C}"/>
    <cellStyle name="Comma 47" xfId="3977" xr:uid="{13C85903-FF9C-4E66-AEDC-945735EEFE63}"/>
    <cellStyle name="Comma 47 2" xfId="5745" xr:uid="{CE09C1D3-64B9-4643-BD57-49CC7ABC176A}"/>
    <cellStyle name="Comma 47 2 2" xfId="7117" xr:uid="{5DB6C9CE-95A5-40CE-ACE7-594788585BE4}"/>
    <cellStyle name="Comma 47 2 2 2" xfId="7786" xr:uid="{82355823-CF47-4114-9E39-E2AFAB920DAB}"/>
    <cellStyle name="Comma 47 2 2 2 2" xfId="11516" xr:uid="{C18405F6-2FC5-437D-8BF6-1C7A1664ECB4}"/>
    <cellStyle name="Comma 47 2 2 2 2 2" xfId="20963" xr:uid="{1B2D6837-77FB-46F1-90C0-1F5E3DAD72B8}"/>
    <cellStyle name="Comma 47 2 2 2 3" xfId="17234" xr:uid="{3F7992AB-D1A6-42E4-AED9-7F7FC16C0409}"/>
    <cellStyle name="Comma 47 2 2 3" xfId="10847" xr:uid="{BE150FA9-B7F0-41FB-B573-839A0CE16C6D}"/>
    <cellStyle name="Comma 47 2 2 3 2" xfId="20293" xr:uid="{7C8BFEBD-4B07-4549-A22D-F33997B9B164}"/>
    <cellStyle name="Comma 47 2 2 4" xfId="16564" xr:uid="{F2DC904F-B6DB-41FF-B9D8-3B211270D7C5}"/>
    <cellStyle name="Comma 47 3" xfId="6912" xr:uid="{360FAF13-60E9-4C6F-99B1-F404BDC90DB0}"/>
    <cellStyle name="Comma 47 3 2" xfId="7580" xr:uid="{118617C4-D4BF-49DB-8898-5B130310004D}"/>
    <cellStyle name="Comma 47 3 2 2" xfId="11310" xr:uid="{B667AE28-567D-4367-8F9F-3D9B155BF6CA}"/>
    <cellStyle name="Comma 47 3 2 2 2" xfId="20757" xr:uid="{EFDF94AA-4677-41B4-B0D6-3797B21044E1}"/>
    <cellStyle name="Comma 47 3 2 3" xfId="17028" xr:uid="{45AC8DCA-94DA-494E-8504-D03F1D077D66}"/>
    <cellStyle name="Comma 47 3 3" xfId="10641" xr:uid="{ACA6FDBF-BD19-455D-8BE3-5877B1813B15}"/>
    <cellStyle name="Comma 47 3 3 2" xfId="20087" xr:uid="{7542235D-1FB7-4E89-8F81-16EA0E073598}"/>
    <cellStyle name="Comma 47 3 4" xfId="16358" xr:uid="{67771221-3BC8-4624-BBE3-6B749EE5D7CC}"/>
    <cellStyle name="Comma 48" xfId="3978" xr:uid="{8842D4EB-C43D-47BC-880D-89B803A285CF}"/>
    <cellStyle name="Comma 48 2" xfId="5126" xr:uid="{028C93B6-9111-46C7-BC28-5FCA1BB0C5F5}"/>
    <cellStyle name="Comma 48 2 2" xfId="7084" xr:uid="{AB620A78-5E27-4B42-AFD4-6E367AEA8302}"/>
    <cellStyle name="Comma 48 2 2 2" xfId="7752" xr:uid="{013D1FCB-761E-4688-8C5F-0B8D357D2409}"/>
    <cellStyle name="Comma 48 2 2 2 2" xfId="11482" xr:uid="{D2C37754-8050-4A8E-8092-1FC5DA8867B3}"/>
    <cellStyle name="Comma 48 2 2 2 2 2" xfId="20929" xr:uid="{2C355121-FFD2-4EBC-A8DE-9C28C443F992}"/>
    <cellStyle name="Comma 48 2 2 2 3" xfId="17200" xr:uid="{32FB7ABC-92AF-4EAB-9FAF-0C0BDFFD83DB}"/>
    <cellStyle name="Comma 48 2 2 3" xfId="10813" xr:uid="{F1B34435-0A26-4E36-AB55-6C192633D087}"/>
    <cellStyle name="Comma 48 2 2 3 2" xfId="20259" xr:uid="{7311B236-BD51-41E4-928A-B3AC643B7C14}"/>
    <cellStyle name="Comma 48 2 2 4" xfId="16530" xr:uid="{15683B92-D43B-413C-B261-9CF3295253A3}"/>
    <cellStyle name="Comma 48 3" xfId="5746" xr:uid="{9DE4263F-EE67-4C59-9463-822BF80D52E0}"/>
    <cellStyle name="Comma 48 3 2" xfId="7118" xr:uid="{67C5A845-F7CC-4AD1-9636-16DF606FB16B}"/>
    <cellStyle name="Comma 48 3 2 2" xfId="7787" xr:uid="{CAA88688-DD14-47E2-B964-023AB7765022}"/>
    <cellStyle name="Comma 48 3 2 2 2" xfId="11517" xr:uid="{B2B867B0-A91D-4BAE-8AD4-F4DA765653B4}"/>
    <cellStyle name="Comma 48 3 2 2 2 2" xfId="20964" xr:uid="{5247CB5C-89B2-487E-A337-5E45B5581584}"/>
    <cellStyle name="Comma 48 3 2 2 3" xfId="17235" xr:uid="{5536187A-A636-40DF-B4F0-81B0F46DDA80}"/>
    <cellStyle name="Comma 48 3 2 3" xfId="10848" xr:uid="{F2DDC5F3-57CE-4B48-B14C-C6C8EA768D30}"/>
    <cellStyle name="Comma 48 3 2 3 2" xfId="20294" xr:uid="{7103C1C7-7144-4289-81D7-23701A25E17C}"/>
    <cellStyle name="Comma 48 3 2 4" xfId="16565" xr:uid="{2597954B-FE99-4BCD-9D8F-FBA207029042}"/>
    <cellStyle name="Comma 48 4" xfId="6913" xr:uid="{1D368C78-B864-4339-9FC8-742ADF0813F4}"/>
    <cellStyle name="Comma 48 4 2" xfId="7581" xr:uid="{1D79ED3D-03A0-465B-B416-D60C33411FBA}"/>
    <cellStyle name="Comma 48 4 2 2" xfId="11311" xr:uid="{668DEE3A-2C89-46FA-95C4-FC4FDA0B7DD2}"/>
    <cellStyle name="Comma 48 4 2 2 2" xfId="20758" xr:uid="{1B18B4AE-EAD0-4346-A300-72A4010D262F}"/>
    <cellStyle name="Comma 48 4 2 3" xfId="17029" xr:uid="{947B061B-74F4-4596-BB70-A04360EA18CC}"/>
    <cellStyle name="Comma 48 4 3" xfId="10642" xr:uid="{2092AE1C-1255-4EB7-97A8-B504C8174CF2}"/>
    <cellStyle name="Comma 48 4 3 2" xfId="20088" xr:uid="{F98326A8-FF58-487A-95C5-026B1F72EB0F}"/>
    <cellStyle name="Comma 48 4 4" xfId="16359" xr:uid="{2FF58F23-2661-458C-8E48-1D60638D57FB}"/>
    <cellStyle name="Comma 49" xfId="5747" xr:uid="{D023AB11-A13A-4593-B612-01391540FDA2}"/>
    <cellStyle name="Comma 49 2" xfId="7119" xr:uid="{EF3EE64F-38B0-436C-B5AF-BA99C6DD0F47}"/>
    <cellStyle name="Comma 49 2 2" xfId="7788" xr:uid="{3C67F2D6-3447-40D7-9D2B-694C73D78041}"/>
    <cellStyle name="Comma 49 2 2 2" xfId="11518" xr:uid="{EFABE34F-2335-486F-8213-CE7CF54E87F8}"/>
    <cellStyle name="Comma 49 2 2 2 2" xfId="20965" xr:uid="{8FB6B9CC-AC61-49E1-9001-48C2590F40DE}"/>
    <cellStyle name="Comma 49 2 2 3" xfId="17236" xr:uid="{1A085589-6969-48AC-8EFB-512A4765F74F}"/>
    <cellStyle name="Comma 49 2 3" xfId="10849" xr:uid="{3565605F-BE0A-49F4-B410-1E9ACAABB09D}"/>
    <cellStyle name="Comma 49 2 3 2" xfId="20295" xr:uid="{4D3E9316-44A0-4914-85DB-F0B49AE75193}"/>
    <cellStyle name="Comma 49 2 4" xfId="16566" xr:uid="{4C1EE41A-1117-4D69-B886-5C299BE81D60}"/>
    <cellStyle name="Comma 5" xfId="337" xr:uid="{C4245C98-D125-4906-88FF-8010F04CDBEC}"/>
    <cellStyle name="Comma 5 10" xfId="3072" xr:uid="{61627EA8-5158-46C7-AA6A-BCBFEA5BFA6B}"/>
    <cellStyle name="Comma 5 10 2" xfId="6777" xr:uid="{B7D06CCA-2FFC-4220-B096-6627A50428D9}"/>
    <cellStyle name="Comma 5 10 2 2" xfId="7445" xr:uid="{F494DDF0-D55F-4C94-8E11-5475C848FAAB}"/>
    <cellStyle name="Comma 5 10 2 2 2" xfId="11175" xr:uid="{F8A24052-FAAC-419F-8326-97EF2939CE17}"/>
    <cellStyle name="Comma 5 10 2 2 2 2" xfId="20621" xr:uid="{12CD9C49-F2E1-4B9E-BAC6-E5843547056D}"/>
    <cellStyle name="Comma 5 10 2 2 3" xfId="16892" xr:uid="{40088EC5-DBF3-4F9C-8E95-A853CD2C3239}"/>
    <cellStyle name="Comma 5 10 2 3" xfId="10506" xr:uid="{D3CBAD3E-7FB5-4D69-B1EC-07BDC06B7728}"/>
    <cellStyle name="Comma 5 10 2 3 2" xfId="19951" xr:uid="{8FCEC2C5-5777-4975-B29C-BD7EA735CBC0}"/>
    <cellStyle name="Comma 5 10 2 4" xfId="16222" xr:uid="{1769522F-4F32-4483-8DC9-436429FCE659}"/>
    <cellStyle name="Comma 5 10 3" xfId="7211" xr:uid="{E6D25F6A-B516-4689-A8F8-22F2D8045828}"/>
    <cellStyle name="Comma 5 10 3 2" xfId="10941" xr:uid="{57FAB068-5CEC-4B1C-AA98-6D1F9E9F6FB1}"/>
    <cellStyle name="Comma 5 10 3 2 2" xfId="20387" xr:uid="{5360C389-F274-4B70-A15E-179B6F1200BC}"/>
    <cellStyle name="Comma 5 10 3 3" xfId="16658" xr:uid="{FA8A5858-B385-409B-AF8B-D180934C0DB5}"/>
    <cellStyle name="Comma 5 10 4" xfId="8899" xr:uid="{A5969B8F-2B46-4628-B990-46F9E20B355D}"/>
    <cellStyle name="Comma 5 10 4 2" xfId="12523" xr:uid="{381789FC-DF26-4566-81B3-33507DB77C5A}"/>
    <cellStyle name="Comma 5 10 4 2 2" xfId="21970" xr:uid="{0952E5CA-B3DC-4F28-AEC2-220078E7B05D}"/>
    <cellStyle name="Comma 5 10 4 3" xfId="18344" xr:uid="{6AFE6D96-3AC6-477F-9B8D-9ED80F426AF5}"/>
    <cellStyle name="Comma 5 10 5" xfId="10245" xr:uid="{27D581FB-E325-4E3A-B124-E2764E3320B9}"/>
    <cellStyle name="Comma 5 10 5 2" xfId="13593" xr:uid="{52E35D4F-96F7-4B91-9AF6-285AD01B12EF}"/>
    <cellStyle name="Comma 5 10 5 2 2" xfId="23040" xr:uid="{427A2B12-B15D-4A41-B99A-C983750BCECC}"/>
    <cellStyle name="Comma 5 10 5 3" xfId="19690" xr:uid="{359CC61A-512B-44C3-81BA-8448A2FF5F63}"/>
    <cellStyle name="Comma 5 10 6" xfId="10273" xr:uid="{BEACDE4D-2738-4F85-9B72-91268FB1AC2D}"/>
    <cellStyle name="Comma 5 10 6 2" xfId="19718" xr:uid="{C7EE9372-2E90-444A-B2BF-EA832AFE48A8}"/>
    <cellStyle name="Comma 5 10 7" xfId="15990" xr:uid="{59FF8DC8-31C1-44D2-AB09-057F6F2FBA88}"/>
    <cellStyle name="Comma 5 11" xfId="2706" xr:uid="{4A2EE3BF-53D1-44AB-928C-FA84D7E2488C}"/>
    <cellStyle name="Comma 5 12" xfId="6565" xr:uid="{792CD418-72D3-4453-99FB-287951F5E188}"/>
    <cellStyle name="Comma 5 13" xfId="6569" xr:uid="{6FFDEBB1-0059-44FD-BB33-C612F2070838}"/>
    <cellStyle name="Comma 5 13 2" xfId="7237" xr:uid="{6D870E9A-5E15-406A-B120-3F3C90C3B15B}"/>
    <cellStyle name="Comma 5 13 2 2" xfId="10967" xr:uid="{F8E44817-EF32-4C12-BD37-E4005D076D13}"/>
    <cellStyle name="Comma 5 13 2 2 2" xfId="20413" xr:uid="{91D42D6D-D58A-48C7-9B33-91B3381E740A}"/>
    <cellStyle name="Comma 5 13 2 3" xfId="16684" xr:uid="{9E295B1E-25D1-42FF-A24A-04BA19E06805}"/>
    <cellStyle name="Comma 5 13 3" xfId="10298" xr:uid="{7DC2778F-C956-4522-B257-B41166FFBE9A}"/>
    <cellStyle name="Comma 5 13 3 2" xfId="19743" xr:uid="{49516085-1A2B-449C-A3C3-9BBE3F6064C1}"/>
    <cellStyle name="Comma 5 13 4" xfId="16014" xr:uid="{E04BA012-2F5D-45A1-8D21-9A563AF36EB4}"/>
    <cellStyle name="Comma 5 14" xfId="7207" xr:uid="{5B18C6A0-07C5-48F7-A172-42ED368CCC39}"/>
    <cellStyle name="Comma 5 14 2" xfId="10937" xr:uid="{A52CB17D-EA07-4B65-96B5-C84555B121D1}"/>
    <cellStyle name="Comma 5 14 2 2" xfId="20383" xr:uid="{D729D9FF-F9B3-4261-A7F2-7A8F16A8DE03}"/>
    <cellStyle name="Comma 5 14 3" xfId="16654" xr:uid="{9D73886B-B9F0-4E8B-A3BE-2A440BFE3F77}"/>
    <cellStyle name="Comma 5 15" xfId="8266" xr:uid="{343A1D82-0256-4DA8-9EBF-82FA693B9210}"/>
    <cellStyle name="Comma 5 15 2" xfId="11993" xr:uid="{685FB4DC-A644-41D7-BBC3-9DB4D47DEDA4}"/>
    <cellStyle name="Comma 5 15 2 2" xfId="21440" xr:uid="{5D6CD5EB-6190-4AF4-949C-02296D845715}"/>
    <cellStyle name="Comma 5 15 3" xfId="17711" xr:uid="{4F4E998B-CC48-4E8B-AA2B-D61CD58E3952}"/>
    <cellStyle name="Comma 5 16" xfId="10240" xr:uid="{B0A0FEA6-0F2D-4610-BA0A-64A9D8523057}"/>
    <cellStyle name="Comma 5 16 2" xfId="13588" xr:uid="{882EE17D-813F-4D83-9997-E2CDE9B1AF7F}"/>
    <cellStyle name="Comma 5 16 2 2" xfId="23035" xr:uid="{0C4F2A2E-4C5E-4460-A4FD-C96987BFF178}"/>
    <cellStyle name="Comma 5 16 3" xfId="19685" xr:uid="{709B302A-1EBD-447C-9A02-A032AEFBF276}"/>
    <cellStyle name="Comma 5 17" xfId="10268" xr:uid="{DAB5F88D-6F2B-49F8-B7C8-9509A1D73047}"/>
    <cellStyle name="Comma 5 17 2" xfId="19713" xr:uid="{45EDC0DD-1021-4F3B-9A77-71363539ED4C}"/>
    <cellStyle name="Comma 5 18" xfId="15986" xr:uid="{EF0428E7-679A-4F10-98D9-81882CB04D35}"/>
    <cellStyle name="Comma 5 19" xfId="1085" xr:uid="{5C06F804-96C7-4170-9277-9CE3E721B738}"/>
    <cellStyle name="Comma 5 2" xfId="338" xr:uid="{A6949508-7337-49E5-93B1-201AB45AAFA2}"/>
    <cellStyle name="Comma 5 2 2" xfId="17" xr:uid="{2B3720AF-E46E-4B84-8C84-562F909CCE83}"/>
    <cellStyle name="Comma 5 2 2 10" xfId="453" xr:uid="{90FEABE1-856A-4F57-B23E-8CC890A99EA4}"/>
    <cellStyle name="Comma 5 2 2 2" xfId="339" xr:uid="{1A4F3650-F987-42E4-B681-7E46080D99BF}"/>
    <cellStyle name="Comma 5 2 2 2 2" xfId="746" xr:uid="{E35C5449-F861-4BF5-AEA0-803B37241006}"/>
    <cellStyle name="Comma 5 2 2 2 2 2" xfId="3984" xr:uid="{51644B78-291F-4E19-BDA9-91F0391E6854}"/>
    <cellStyle name="Comma 5 2 2 2 2 2 2" xfId="6919" xr:uid="{EDD59259-70E7-433C-A42C-88D2D095D39C}"/>
    <cellStyle name="Comma 5 2 2 2 2 2 2 2" xfId="7587" xr:uid="{6D679FCA-AA47-4BBB-A2DE-3403B7113D90}"/>
    <cellStyle name="Comma 5 2 2 2 2 2 2 2 2" xfId="11317" xr:uid="{23FBDD15-6AB7-4CDB-BB60-139829EB014C}"/>
    <cellStyle name="Comma 5 2 2 2 2 2 2 2 2 2" xfId="20764" xr:uid="{B3B4FADE-07B7-40A9-9128-4B0D380FD298}"/>
    <cellStyle name="Comma 5 2 2 2 2 2 2 2 3" xfId="17035" xr:uid="{EBF72249-05EA-48B7-BE60-552033D42639}"/>
    <cellStyle name="Comma 5 2 2 2 2 2 2 3" xfId="10648" xr:uid="{D19DEEF3-2CD8-46A7-8752-E27F73C73140}"/>
    <cellStyle name="Comma 5 2 2 2 2 2 2 3 2" xfId="20094" xr:uid="{ECAF8EC9-3438-49BF-9C39-E32690E63575}"/>
    <cellStyle name="Comma 5 2 2 2 2 2 2 4" xfId="16365" xr:uid="{7075B24A-3D74-4997-8600-618B0CFD640B}"/>
    <cellStyle name="Comma 5 2 2 2 2 3" xfId="6918" xr:uid="{0B1B6E9E-C30F-4E5F-9AAB-A458A34849B6}"/>
    <cellStyle name="Comma 5 2 2 2 2 3 2" xfId="7586" xr:uid="{65DB9641-9C06-4A1C-82F2-CA3677DB985E}"/>
    <cellStyle name="Comma 5 2 2 2 2 3 2 2" xfId="11316" xr:uid="{02B1B3F5-5281-4BC5-9D5E-4E0846FA3EAC}"/>
    <cellStyle name="Comma 5 2 2 2 2 3 2 2 2" xfId="20763" xr:uid="{A226044E-9092-4F08-B760-4B39F73F9B2F}"/>
    <cellStyle name="Comma 5 2 2 2 2 3 2 3" xfId="17034" xr:uid="{C7D45FBD-0AC7-48FE-93B3-2B5898719CA7}"/>
    <cellStyle name="Comma 5 2 2 2 2 3 3" xfId="10647" xr:uid="{7D921EBE-8AFB-4B53-8784-6D44AE527606}"/>
    <cellStyle name="Comma 5 2 2 2 2 3 3 2" xfId="20093" xr:uid="{7778A34C-0001-41CB-A393-E5A7D1743F99}"/>
    <cellStyle name="Comma 5 2 2 2 2 3 4" xfId="16364" xr:uid="{98EE8EE2-E223-4A9E-838C-7C06224B759F}"/>
    <cellStyle name="Comma 5 2 2 2 2 4" xfId="3983" xr:uid="{92AC7687-6C99-4594-89D3-0503ED872946}"/>
    <cellStyle name="Comma 5 2 2 2 3" xfId="3985" xr:uid="{34C63A83-E58C-4F7F-8A73-28C6B7CC8162}"/>
    <cellStyle name="Comma 5 2 2 2 3 2" xfId="3986" xr:uid="{6217970F-F744-4323-974E-D0353F13A4F0}"/>
    <cellStyle name="Comma 5 2 2 2 3 2 2" xfId="6921" xr:uid="{FEAB5CD1-1712-4DAC-8F26-E9D49C8A1148}"/>
    <cellStyle name="Comma 5 2 2 2 3 2 2 2" xfId="7589" xr:uid="{DE598623-B446-4A77-9742-59AD2A96185C}"/>
    <cellStyle name="Comma 5 2 2 2 3 2 2 2 2" xfId="11319" xr:uid="{E4F68BB6-1F7E-42E7-B910-400C66049D7D}"/>
    <cellStyle name="Comma 5 2 2 2 3 2 2 2 2 2" xfId="20766" xr:uid="{7F5EB0AE-FF15-49D7-8156-E012C0C7A938}"/>
    <cellStyle name="Comma 5 2 2 2 3 2 2 2 3" xfId="17037" xr:uid="{FD23B22E-9212-4E72-AAB6-C980CAE74259}"/>
    <cellStyle name="Comma 5 2 2 2 3 2 2 3" xfId="10650" xr:uid="{3BE16FE3-43BA-4D03-92D1-882282890003}"/>
    <cellStyle name="Comma 5 2 2 2 3 2 2 3 2" xfId="20096" xr:uid="{C14276F4-3590-41C5-A171-E29BD6F141E2}"/>
    <cellStyle name="Comma 5 2 2 2 3 2 2 4" xfId="16367" xr:uid="{3AF366C6-67FF-4F87-98DA-3919FF8068DC}"/>
    <cellStyle name="Comma 5 2 2 2 3 3" xfId="6920" xr:uid="{36D48C06-A74C-434D-B8F3-32D7AEEFFA47}"/>
    <cellStyle name="Comma 5 2 2 2 3 3 2" xfId="7588" xr:uid="{ACE4D7D4-8606-439F-ACAA-B1B305928307}"/>
    <cellStyle name="Comma 5 2 2 2 3 3 2 2" xfId="11318" xr:uid="{8C1F3AF9-E0D3-410F-8AE1-B72438CF41C2}"/>
    <cellStyle name="Comma 5 2 2 2 3 3 2 2 2" xfId="20765" xr:uid="{F27F9C64-3E5F-4F03-BDB5-9E9FDC966383}"/>
    <cellStyle name="Comma 5 2 2 2 3 3 2 3" xfId="17036" xr:uid="{480B1F65-69DA-4068-B342-6159847A6A86}"/>
    <cellStyle name="Comma 5 2 2 2 3 3 3" xfId="10649" xr:uid="{809D8BCF-A59C-4600-96AE-B97742320138}"/>
    <cellStyle name="Comma 5 2 2 2 3 3 3 2" xfId="20095" xr:uid="{384C4593-E342-47B5-9255-E6B18293628D}"/>
    <cellStyle name="Comma 5 2 2 2 3 3 4" xfId="16366" xr:uid="{84591F63-E634-4907-8553-48098CD96010}"/>
    <cellStyle name="Comma 5 2 2 2 4" xfId="6917" xr:uid="{91113502-B518-4EB9-AE19-CC060218B0D5}"/>
    <cellStyle name="Comma 5 2 2 2 4 2" xfId="7585" xr:uid="{BA342EEC-6BF5-46D9-B7FF-1FC00C2A9547}"/>
    <cellStyle name="Comma 5 2 2 2 4 2 2" xfId="11315" xr:uid="{913CECBB-EA1E-44F0-BA20-B8BD33389A4B}"/>
    <cellStyle name="Comma 5 2 2 2 4 2 2 2" xfId="20762" xr:uid="{AE241D3E-6E54-460F-9D3A-62E6F2CAF48D}"/>
    <cellStyle name="Comma 5 2 2 2 4 2 3" xfId="17033" xr:uid="{E9BEDADD-0DD3-44E6-A333-C3E5D55DDBDD}"/>
    <cellStyle name="Comma 5 2 2 2 4 3" xfId="10646" xr:uid="{3D39BF3C-1250-4962-A104-9DB3037BBA2F}"/>
    <cellStyle name="Comma 5 2 2 2 4 3 2" xfId="20092" xr:uid="{AE7DC30C-8013-440B-A733-3001EC13A74B}"/>
    <cellStyle name="Comma 5 2 2 2 4 4" xfId="16363" xr:uid="{47C00AC4-5369-432E-A32F-BA77E78BEC57}"/>
    <cellStyle name="Comma 5 2 2 2 5" xfId="3982" xr:uid="{CF2FD383-E24C-4D41-92C2-0B8988F55B9A}"/>
    <cellStyle name="Comma 5 2 2 2 6" xfId="1075" xr:uid="{73A0D2E3-C230-47D2-991D-E320BC815D7F}"/>
    <cellStyle name="Comma 5 2 2 3" xfId="425" xr:uid="{D9E7D9BD-E705-4990-B4ED-721D9C8AEE8D}"/>
    <cellStyle name="Comma 5 2 2 3 2" xfId="3988" xr:uid="{D44D0B96-5FFA-401F-8CA9-EC1BB58BEDB6}"/>
    <cellStyle name="Comma 5 2 2 3 2 2" xfId="6923" xr:uid="{87EF5B72-A02D-4461-B319-6CE5E2320FD2}"/>
    <cellStyle name="Comma 5 2 2 3 2 2 2" xfId="7591" xr:uid="{A26551DD-7372-4CC0-A25A-38F803FBF935}"/>
    <cellStyle name="Comma 5 2 2 3 2 2 2 2" xfId="11321" xr:uid="{201F5895-A8C0-438E-A891-90DA6FC5D225}"/>
    <cellStyle name="Comma 5 2 2 3 2 2 2 2 2" xfId="20768" xr:uid="{366FC430-40D8-460E-911F-202BF69408CB}"/>
    <cellStyle name="Comma 5 2 2 3 2 2 2 3" xfId="17039" xr:uid="{C155CB31-052C-4446-BF88-92FC0C7A6A1B}"/>
    <cellStyle name="Comma 5 2 2 3 2 2 3" xfId="10652" xr:uid="{EADCDC2A-7833-48B9-9565-03D4FAB952C6}"/>
    <cellStyle name="Comma 5 2 2 3 2 2 3 2" xfId="20098" xr:uid="{0C19D517-14BB-46D2-83C6-F635966F3AF2}"/>
    <cellStyle name="Comma 5 2 2 3 2 2 4" xfId="16369" xr:uid="{AB536779-16E7-4847-BA03-46824FB1755D}"/>
    <cellStyle name="Comma 5 2 2 3 3" xfId="6922" xr:uid="{5FE1FDA9-E0B0-44FA-898C-C7AD90E7567E}"/>
    <cellStyle name="Comma 5 2 2 3 3 2" xfId="7590" xr:uid="{F9ADE880-59B6-4540-ACB2-C57CBD43D66C}"/>
    <cellStyle name="Comma 5 2 2 3 3 2 2" xfId="11320" xr:uid="{544390AE-5D10-4124-8A5C-A419229793BE}"/>
    <cellStyle name="Comma 5 2 2 3 3 2 2 2" xfId="20767" xr:uid="{97C60B2F-6EF0-43C1-A116-0B380B7A20C5}"/>
    <cellStyle name="Comma 5 2 2 3 3 2 3" xfId="17038" xr:uid="{78E79E53-A2CE-4986-8EE8-EE4FCCA0AF09}"/>
    <cellStyle name="Comma 5 2 2 3 3 3" xfId="10651" xr:uid="{BDF1D0A7-8CD1-4919-A649-06E0E552D1FC}"/>
    <cellStyle name="Comma 5 2 2 3 3 3 2" xfId="20097" xr:uid="{5BEB3287-A263-4603-A8B7-5F3315AC9F42}"/>
    <cellStyle name="Comma 5 2 2 3 3 4" xfId="16368" xr:uid="{1142F53C-E45B-4931-AECD-9EF1B42461D1}"/>
    <cellStyle name="Comma 5 2 2 3 4" xfId="3987" xr:uid="{6264739B-C0AB-43B6-896E-70B92E8EB02E}"/>
    <cellStyle name="Comma 5 2 2 4" xfId="3989" xr:uid="{EC1D6A78-FB47-4776-BEAE-0C1EE62998E9}"/>
    <cellStyle name="Comma 5 2 2 4 2" xfId="3990" xr:uid="{66A5A77B-6EBD-462D-983B-7959822BAAEC}"/>
    <cellStyle name="Comma 5 2 2 4 2 2" xfId="6925" xr:uid="{FD512EBF-6DE6-4556-95E8-BCA6D746236C}"/>
    <cellStyle name="Comma 5 2 2 4 2 2 2" xfId="7593" xr:uid="{12B89352-12E9-4687-A98B-270054860827}"/>
    <cellStyle name="Comma 5 2 2 4 2 2 2 2" xfId="11323" xr:uid="{7FEC40D3-0643-446F-88D3-7F2A089E205F}"/>
    <cellStyle name="Comma 5 2 2 4 2 2 2 2 2" xfId="20770" xr:uid="{499E344E-FBB9-4929-93CF-05D838B548BD}"/>
    <cellStyle name="Comma 5 2 2 4 2 2 2 3" xfId="17041" xr:uid="{11879024-9F80-405E-BAF4-7FB72148DD03}"/>
    <cellStyle name="Comma 5 2 2 4 2 2 3" xfId="10654" xr:uid="{B8F537B7-64B6-46A7-969E-50D7591ECD3E}"/>
    <cellStyle name="Comma 5 2 2 4 2 2 3 2" xfId="20100" xr:uid="{17253D08-F059-4E76-9E9C-8DAC5E28F774}"/>
    <cellStyle name="Comma 5 2 2 4 2 2 4" xfId="16371" xr:uid="{C1FA4D4E-F74B-47FA-82E6-610842A96C0F}"/>
    <cellStyle name="Comma 5 2 2 4 3" xfId="6924" xr:uid="{E6FF2DD4-2CE4-4E3D-9394-612401B643E4}"/>
    <cellStyle name="Comma 5 2 2 4 3 2" xfId="7592" xr:uid="{C43D4346-0FBF-44E0-A7D4-EA71D0CC5D91}"/>
    <cellStyle name="Comma 5 2 2 4 3 2 2" xfId="11322" xr:uid="{321F68AD-6EEA-4380-9B2E-393DC61726AA}"/>
    <cellStyle name="Comma 5 2 2 4 3 2 2 2" xfId="20769" xr:uid="{86313142-7FF7-40B2-8BA3-0712908BABAA}"/>
    <cellStyle name="Comma 5 2 2 4 3 2 3" xfId="17040" xr:uid="{E8A5F2A7-9B9A-40E9-9335-B509421F9608}"/>
    <cellStyle name="Comma 5 2 2 4 3 3" xfId="10653" xr:uid="{3A0E3ED1-11A2-483F-AD99-C6652F8EF928}"/>
    <cellStyle name="Comma 5 2 2 4 3 3 2" xfId="20099" xr:uid="{6FE7FDFF-C214-44D8-B41B-D297C21105B7}"/>
    <cellStyle name="Comma 5 2 2 4 3 4" xfId="16370" xr:uid="{043DC87B-EAEC-43F4-8CAC-1BE997136439}"/>
    <cellStyle name="Comma 5 2 2 5" xfId="3991" xr:uid="{A79B78D4-B995-4269-9F61-8D6C2D752F15}"/>
    <cellStyle name="Comma 5 2 2 5 2" xfId="6926" xr:uid="{50F04257-26E1-4685-AB5B-5DBFEB9FBACA}"/>
    <cellStyle name="Comma 5 2 2 5 2 2" xfId="7594" xr:uid="{09D95A1E-10DE-4C1F-8382-D1E85B547FAD}"/>
    <cellStyle name="Comma 5 2 2 5 2 2 2" xfId="11324" xr:uid="{B693B521-501E-4C35-8F81-92C6E62C7041}"/>
    <cellStyle name="Comma 5 2 2 5 2 2 2 2" xfId="20771" xr:uid="{A01C52CF-0A83-46F2-BD27-D86FAC447FED}"/>
    <cellStyle name="Comma 5 2 2 5 2 2 3" xfId="17042" xr:uid="{C4C07F88-796A-4679-8B52-6F44BE59F0B4}"/>
    <cellStyle name="Comma 5 2 2 5 2 3" xfId="10655" xr:uid="{204E44AD-844B-42E2-98EF-9BA9E3021733}"/>
    <cellStyle name="Comma 5 2 2 5 2 3 2" xfId="20101" xr:uid="{EFBD140E-D93E-4AD3-857C-ECEDE963825B}"/>
    <cellStyle name="Comma 5 2 2 5 2 4" xfId="16372" xr:uid="{604781DE-214D-4BEB-84DA-3F6B849FE57B}"/>
    <cellStyle name="Comma 5 2 2 6" xfId="3992" xr:uid="{96B2CD1C-3F20-4757-84E1-B480B2EF05C4}"/>
    <cellStyle name="Comma 5 2 2 6 2" xfId="6927" xr:uid="{5C932595-60B8-4DA2-A6B8-5A5D8F86976F}"/>
    <cellStyle name="Comma 5 2 2 6 2 2" xfId="7595" xr:uid="{E15FC96A-FBDF-4414-846E-247BB2882234}"/>
    <cellStyle name="Comma 5 2 2 6 2 2 2" xfId="11325" xr:uid="{729FD6D2-2AA9-47E9-A44D-B1BC79EDDCEC}"/>
    <cellStyle name="Comma 5 2 2 6 2 2 2 2" xfId="20772" xr:uid="{303DFFAC-3F15-4565-B0C0-8798F0852BD7}"/>
    <cellStyle name="Comma 5 2 2 6 2 2 3" xfId="17043" xr:uid="{30601492-4461-4B5F-9ED3-63D5F164E124}"/>
    <cellStyle name="Comma 5 2 2 6 2 3" xfId="10656" xr:uid="{08023F61-914E-4265-AB12-F28D7EEB0C50}"/>
    <cellStyle name="Comma 5 2 2 6 2 3 2" xfId="20102" xr:uid="{EF75A9AC-3809-4F1E-9EAF-5DA0E4124BFC}"/>
    <cellStyle name="Comma 5 2 2 6 2 4" xfId="16373" xr:uid="{BB74B18A-E286-42EB-9B7C-4DDED181576E}"/>
    <cellStyle name="Comma 5 2 2 7" xfId="6916" xr:uid="{955796D7-4CC0-4B09-9604-9CD9AF139A39}"/>
    <cellStyle name="Comma 5 2 2 7 2" xfId="7584" xr:uid="{024F7E3B-B64E-4A6D-B8C1-B5C854965FD3}"/>
    <cellStyle name="Comma 5 2 2 7 2 2" xfId="11314" xr:uid="{A2BE2995-8A84-40E9-AFF9-490288568E9C}"/>
    <cellStyle name="Comma 5 2 2 7 2 2 2" xfId="20761" xr:uid="{8318203C-7502-45AA-B227-2ECA00654C5B}"/>
    <cellStyle name="Comma 5 2 2 7 2 3" xfId="17032" xr:uid="{A3ACD60F-C6A8-418D-BB9B-3817CD2FD787}"/>
    <cellStyle name="Comma 5 2 2 7 3" xfId="10645" xr:uid="{E86A8825-0925-4284-92E6-67C9C5A477C4}"/>
    <cellStyle name="Comma 5 2 2 7 3 2" xfId="20091" xr:uid="{6328AC64-DC20-456C-A7D8-230B1437A986}"/>
    <cellStyle name="Comma 5 2 2 7 4" xfId="16362" xr:uid="{21403BA1-97F3-400C-BD0E-F209D97FCC61}"/>
    <cellStyle name="Comma 5 2 2 8" xfId="29775" xr:uid="{213890DF-A010-4369-A3C9-7E646C563963}"/>
    <cellStyle name="Comma 5 2 2 9" xfId="3981" xr:uid="{9C38854C-8E06-42E4-B3E5-FD34869EE07F}"/>
    <cellStyle name="Comma 5 2 3" xfId="15" xr:uid="{7EC30F6C-662A-4087-AE1E-669204430244}"/>
    <cellStyle name="Comma 5 2 3 2" xfId="305" xr:uid="{B93D68D5-0EE4-45B3-8722-2259B1A5579E}"/>
    <cellStyle name="Comma 5 2 3 2 2" xfId="712" xr:uid="{F9682BCB-3082-48F5-A74C-BB4F527131EE}"/>
    <cellStyle name="Comma 5 2 3 2 2 2" xfId="7597" xr:uid="{33A03056-A875-4CD8-9845-79BF4C014BC4}"/>
    <cellStyle name="Comma 5 2 3 2 2 2 2" xfId="11327" xr:uid="{1E473C9D-6285-4DFB-8C59-D81160DC318D}"/>
    <cellStyle name="Comma 5 2 3 2 2 2 2 2" xfId="20774" xr:uid="{94866BC9-4CC5-4598-8875-344FD0F40570}"/>
    <cellStyle name="Comma 5 2 3 2 2 2 3" xfId="17045" xr:uid="{3705CFAB-15F4-4FCF-A1E7-B648514CB13B}"/>
    <cellStyle name="Comma 5 2 3 2 2 3" xfId="10658" xr:uid="{4A7A7AA2-FF32-4976-9B9E-57B05DEAA89E}"/>
    <cellStyle name="Comma 5 2 3 2 2 3 2" xfId="20104" xr:uid="{107F8FE6-2E75-4D33-B051-6ACA4CD74F6E}"/>
    <cellStyle name="Comma 5 2 3 2 2 4" xfId="16375" xr:uid="{497651A4-AABA-43D9-89AF-6C77340C77AC}"/>
    <cellStyle name="Comma 5 2 3 2 2 5" xfId="6929" xr:uid="{BDC15717-30C9-4603-BC73-CEAC4E7B1BE4}"/>
    <cellStyle name="Comma 5 2 3 2 3" xfId="3994" xr:uid="{71645EC5-5A22-486A-8E72-1F12DB4FA61C}"/>
    <cellStyle name="Comma 5 2 3 3" xfId="423" xr:uid="{D7E778CA-9A5D-4555-B414-7B8DFA45271B}"/>
    <cellStyle name="Comma 5 2 3 3 2" xfId="6930" xr:uid="{BC4A4C61-C222-4C64-A2B4-02EF2741F3EB}"/>
    <cellStyle name="Comma 5 2 3 3 2 2" xfId="7598" xr:uid="{FE290B20-382E-40FD-BEDD-A26711855C21}"/>
    <cellStyle name="Comma 5 2 3 3 2 2 2" xfId="11328" xr:uid="{38FB700A-C5A3-4B69-89F8-94905726467F}"/>
    <cellStyle name="Comma 5 2 3 3 2 2 2 2" xfId="20775" xr:uid="{2081CF58-B9CA-4222-8134-0F2931955832}"/>
    <cellStyle name="Comma 5 2 3 3 2 2 3" xfId="17046" xr:uid="{85426FEB-0F21-4E20-8131-991E5B05D345}"/>
    <cellStyle name="Comma 5 2 3 3 2 3" xfId="10659" xr:uid="{2B7E102E-6EA6-4BB3-8786-E64C5A78582B}"/>
    <cellStyle name="Comma 5 2 3 3 2 3 2" xfId="20105" xr:uid="{589BFF52-EA6A-48AE-BDBC-302EB2C2A39A}"/>
    <cellStyle name="Comma 5 2 3 3 2 4" xfId="16376" xr:uid="{6A3D7067-5409-4472-A21A-FCF9F0599690}"/>
    <cellStyle name="Comma 5 2 3 3 3" xfId="3995" xr:uid="{9DC2A102-2B51-4BBE-BA02-E021309521D8}"/>
    <cellStyle name="Comma 5 2 3 4" xfId="3996" xr:uid="{5118EE04-3D45-4479-8A95-65EB6842CE4B}"/>
    <cellStyle name="Comma 5 2 3 4 2" xfId="6931" xr:uid="{64EE5B09-B7D8-48D6-A806-5D6736C0E03E}"/>
    <cellStyle name="Comma 5 2 3 4 2 2" xfId="7599" xr:uid="{FE611B91-BC55-4B30-93EE-C7F97DCF3EC3}"/>
    <cellStyle name="Comma 5 2 3 4 2 2 2" xfId="11329" xr:uid="{2946D9ED-4FE4-4750-9278-524164CB42BE}"/>
    <cellStyle name="Comma 5 2 3 4 2 2 2 2" xfId="20776" xr:uid="{C3AA0DB6-090F-460A-A3D6-6989C2A0C2CC}"/>
    <cellStyle name="Comma 5 2 3 4 2 2 3" xfId="17047" xr:uid="{0CC25320-17EC-43A6-A822-38D0F46079C5}"/>
    <cellStyle name="Comma 5 2 3 4 2 3" xfId="10660" xr:uid="{B796802A-8059-4B9A-9BB5-76ECA3069FDA}"/>
    <cellStyle name="Comma 5 2 3 4 2 3 2" xfId="20106" xr:uid="{0A931B40-5914-4DF5-AB87-E9BE3CF9B925}"/>
    <cellStyle name="Comma 5 2 3 4 2 4" xfId="16377" xr:uid="{0DFC5962-2D32-40CD-A80F-69D8D7DE8585}"/>
    <cellStyle name="Comma 5 2 3 5" xfId="6928" xr:uid="{88662C93-855E-4CB3-AAAD-998DC4478882}"/>
    <cellStyle name="Comma 5 2 3 5 2" xfId="7596" xr:uid="{B4CB4939-F12B-4F47-B3A5-0893D24F1B7F}"/>
    <cellStyle name="Comma 5 2 3 5 2 2" xfId="11326" xr:uid="{18C92D0B-F3FD-4C34-AF73-CAE304FC1597}"/>
    <cellStyle name="Comma 5 2 3 5 2 2 2" xfId="20773" xr:uid="{21558EBF-FCFD-46CD-9560-42BCF66C2C0F}"/>
    <cellStyle name="Comma 5 2 3 5 2 3" xfId="17044" xr:uid="{ED29C7C8-97FE-41EA-B5B6-848F7B700D13}"/>
    <cellStyle name="Comma 5 2 3 5 3" xfId="10657" xr:uid="{EF70F600-9808-4114-957A-18EF34A43824}"/>
    <cellStyle name="Comma 5 2 3 5 3 2" xfId="20103" xr:uid="{AD0AF379-60CB-4EED-9CC2-13D77D9894A3}"/>
    <cellStyle name="Comma 5 2 3 5 4" xfId="16374" xr:uid="{027CC64E-AC5F-4388-8C50-60C534C6D9DC}"/>
    <cellStyle name="Comma 5 2 3 6" xfId="3993" xr:uid="{48194377-CE7B-453D-BC4A-F1AFC73E0335}"/>
    <cellStyle name="Comma 5 2 3 7" xfId="857" xr:uid="{D57332F8-E81C-4222-A9F3-02C06BB6B05C}"/>
    <cellStyle name="Comma 5 2 4" xfId="42" xr:uid="{F65D1818-E6B2-4B16-88FF-197568F696A0}"/>
    <cellStyle name="Comma 5 2 4 2" xfId="450" xr:uid="{3FCD2A8E-574F-4CFF-BD51-FCE7535AAA17}"/>
    <cellStyle name="Comma 5 2 4 2 2" xfId="7600" xr:uid="{E93C9729-6452-4919-A410-83FAFA881233}"/>
    <cellStyle name="Comma 5 2 4 2 2 2" xfId="11330" xr:uid="{440DB4D0-0AF2-4A97-95B4-A1F1AF5E89F3}"/>
    <cellStyle name="Comma 5 2 4 2 2 2 2" xfId="20777" xr:uid="{B6589B98-5789-4183-9E4C-F5FBAD3737BB}"/>
    <cellStyle name="Comma 5 2 4 2 2 3" xfId="17048" xr:uid="{3066F354-76AE-4AF3-8526-8488F6FBFFFB}"/>
    <cellStyle name="Comma 5 2 4 2 3" xfId="10661" xr:uid="{441497A1-D715-4007-87D8-538111D8A5AD}"/>
    <cellStyle name="Comma 5 2 4 2 3 2" xfId="20107" xr:uid="{6AC18E27-E8F1-4449-9837-82281E0A7A4B}"/>
    <cellStyle name="Comma 5 2 4 2 4" xfId="16378" xr:uid="{CAB4BB80-EECD-4EAB-A1AD-06478F8BE01E}"/>
    <cellStyle name="Comma 5 2 4 2 5" xfId="6932" xr:uid="{D9FDDF47-BF7C-4FC1-B31E-325F01E80E76}"/>
    <cellStyle name="Comma 5 2 4 3" xfId="3997" xr:uid="{3F012D6D-519E-4381-B790-EE92B60CF94E}"/>
    <cellStyle name="Comma 5 2 5" xfId="745" xr:uid="{DF41AD3C-1868-456E-9840-6F87D6E5287D}"/>
    <cellStyle name="Comma 5 2 5 2" xfId="3999" xr:uid="{F1DA40FC-18F3-4257-809D-F3F35488AAD5}"/>
    <cellStyle name="Comma 5 2 5 2 2" xfId="6934" xr:uid="{7E3BE90C-BF41-4048-B3DA-279467E0DDEF}"/>
    <cellStyle name="Comma 5 2 5 2 2 2" xfId="7602" xr:uid="{054CB061-6F35-491B-8A91-76B75829435F}"/>
    <cellStyle name="Comma 5 2 5 2 2 2 2" xfId="11332" xr:uid="{2BD42899-8EB3-4B0A-B88B-63AB34AE6D49}"/>
    <cellStyle name="Comma 5 2 5 2 2 2 2 2" xfId="20779" xr:uid="{D8294E2D-DD2D-4922-8F9B-5B0E871B853A}"/>
    <cellStyle name="Comma 5 2 5 2 2 2 3" xfId="17050" xr:uid="{27B13185-B826-448D-99E3-6EDAF1504F5D}"/>
    <cellStyle name="Comma 5 2 5 2 2 3" xfId="10663" xr:uid="{A5EE6B94-1048-451B-9216-0A4D3F86F46A}"/>
    <cellStyle name="Comma 5 2 5 2 2 3 2" xfId="20109" xr:uid="{DB652EDC-2EF8-4ACD-BED9-B88C061F5CD4}"/>
    <cellStyle name="Comma 5 2 5 2 2 4" xfId="16380" xr:uid="{84F2FCEF-072B-4FE1-A1AB-19C1C04748D3}"/>
    <cellStyle name="Comma 5 2 5 3" xfId="6933" xr:uid="{15BFF6D9-6A73-4A78-92D0-E43B1DFFC58E}"/>
    <cellStyle name="Comma 5 2 5 3 2" xfId="7601" xr:uid="{BE1985EA-DFBF-40F7-83F5-629C34B86C2A}"/>
    <cellStyle name="Comma 5 2 5 3 2 2" xfId="11331" xr:uid="{A5860351-7FE6-48FB-AB86-D867F37B8EDD}"/>
    <cellStyle name="Comma 5 2 5 3 2 2 2" xfId="20778" xr:uid="{678C3099-C8A5-4831-9B15-2D337B073DA6}"/>
    <cellStyle name="Comma 5 2 5 3 2 3" xfId="17049" xr:uid="{A7413DAE-4F1B-4F3A-8D7B-9CC32120FBC3}"/>
    <cellStyle name="Comma 5 2 5 3 3" xfId="10662" xr:uid="{77DC7AD0-5C04-4A95-83FF-692D06DDEF6F}"/>
    <cellStyle name="Comma 5 2 5 3 3 2" xfId="20108" xr:uid="{CA12B6BE-1CEB-4AF3-8A64-25DA33CB43DE}"/>
    <cellStyle name="Comma 5 2 5 3 4" xfId="16379" xr:uid="{3C3CADAB-25B5-4623-B7DC-9CB72169D87E}"/>
    <cellStyle name="Comma 5 2 5 4" xfId="3998" xr:uid="{A783DEC9-70F8-4F70-AA05-9DF464565AF1}"/>
    <cellStyle name="Comma 5 2 6" xfId="6915" xr:uid="{39D974F8-429A-49C8-BA63-962626F59D83}"/>
    <cellStyle name="Comma 5 2 6 2" xfId="7583" xr:uid="{7CF5C92D-1183-4A5F-8CA7-0F3F019E7CA7}"/>
    <cellStyle name="Comma 5 2 6 2 2" xfId="11313" xr:uid="{282AEE95-3154-47B0-9BAA-3487AF9C4A66}"/>
    <cellStyle name="Comma 5 2 6 2 2 2" xfId="20760" xr:uid="{C24E4142-8748-4FB2-AA63-0A98660A4836}"/>
    <cellStyle name="Comma 5 2 6 2 3" xfId="17031" xr:uid="{A30BA112-15A2-4408-A96E-596E308946F8}"/>
    <cellStyle name="Comma 5 2 6 3" xfId="10644" xr:uid="{3D4E173A-5973-4A82-9594-04995C3C9F46}"/>
    <cellStyle name="Comma 5 2 6 3 2" xfId="20090" xr:uid="{45E34F42-6BE9-4F6A-9D32-BDC968ED253B}"/>
    <cellStyle name="Comma 5 2 6 4" xfId="16361" xr:uid="{D8BA8EFE-2EE5-4264-9586-641D945A9250}"/>
    <cellStyle name="Comma 5 2 7" xfId="29700" xr:uid="{4122734A-654B-4C24-92AE-E75A8976603D}"/>
    <cellStyle name="Comma 5 2 8" xfId="3980" xr:uid="{1508FEB2-C8B1-49C5-9BC5-DD660991C3A8}"/>
    <cellStyle name="Comma 5 2 9" xfId="817" xr:uid="{69A0660D-6807-4B92-A247-83B7A384CEF4}"/>
    <cellStyle name="Comma 5 20" xfId="848" xr:uid="{20206736-65CC-4AB8-9C72-E27D7CCC26AA}"/>
    <cellStyle name="Comma 5 3" xfId="340" xr:uid="{3A42AF41-5233-44E6-B085-88711D6EBF40}"/>
    <cellStyle name="Comma 5 3 2" xfId="11" xr:uid="{BA656509-700F-48F3-B0F2-ABA8A35F56BD}"/>
    <cellStyle name="Comma 5 3 2 2" xfId="341" xr:uid="{58033251-2174-4706-8A03-DCD8F450A6ED}"/>
    <cellStyle name="Comma 5 3 2 2 2" xfId="748" xr:uid="{0C5D2E94-5DE5-4A59-AF03-16B78A2F1A74}"/>
    <cellStyle name="Comma 5 3 2 2 2 2" xfId="11334" xr:uid="{FA99E21C-8B1B-4F0A-997F-1DF3F4BAA3BA}"/>
    <cellStyle name="Comma 5 3 2 2 2 2 2" xfId="20781" xr:uid="{DD6E1F7B-7717-4308-AE8F-07E8AA480AE7}"/>
    <cellStyle name="Comma 5 3 2 2 2 3" xfId="17052" xr:uid="{3CA66851-7F37-405A-BCB7-9FFD434CD4D9}"/>
    <cellStyle name="Comma 5 3 2 2 2 4" xfId="7604" xr:uid="{87704BB6-8639-4A74-B818-C08E287B97CD}"/>
    <cellStyle name="Comma 5 3 2 2 3" xfId="10665" xr:uid="{120A90DE-21AA-4C8F-9531-5741A4FE8EEB}"/>
    <cellStyle name="Comma 5 3 2 2 3 2" xfId="20111" xr:uid="{52E915E2-E38C-46EA-ADAA-81E5133F1E2E}"/>
    <cellStyle name="Comma 5 3 2 2 4" xfId="16382" xr:uid="{A7E1DB97-9B88-419E-9C8D-F46CDBF59E63}"/>
    <cellStyle name="Comma 5 3 2 2 5" xfId="6936" xr:uid="{21844AC0-A9C8-4C25-803A-820345FB46B3}"/>
    <cellStyle name="Comma 5 3 2 3" xfId="418" xr:uid="{4B4F4666-0A4B-4C1C-8C7A-D193388C7498}"/>
    <cellStyle name="Comma 5 3 2 3 2" xfId="4001" xr:uid="{23BD3669-535C-4180-93F7-1898AA16E440}"/>
    <cellStyle name="Comma 5 3 2 4" xfId="860" xr:uid="{DAF4AA71-D4CA-4EA5-B008-0D4F5A43702D}"/>
    <cellStyle name="Comma 5 3 3" xfId="307" xr:uid="{A9EC32F4-F751-429D-945B-473C76A8E4BC}"/>
    <cellStyle name="Comma 5 3 3 2" xfId="309" xr:uid="{09CBCADC-5293-4F10-9819-04C5916CD808}"/>
    <cellStyle name="Comma 5 3 3 2 2" xfId="716" xr:uid="{035B2CB0-DC91-4AA8-9097-88F472A06ADE}"/>
    <cellStyle name="Comma 5 3 3 2 2 2" xfId="20780" xr:uid="{390EFF49-DA82-4776-BAA8-37058C4B6016}"/>
    <cellStyle name="Comma 5 3 3 2 2 3" xfId="11333" xr:uid="{64E34283-2DD0-4FCF-962B-C52EA38052CB}"/>
    <cellStyle name="Comma 5 3 3 2 3" xfId="17051" xr:uid="{9B3E215F-974F-4CD2-AD9E-5B058B9A5800}"/>
    <cellStyle name="Comma 5 3 3 2 4" xfId="7603" xr:uid="{69276855-573C-447F-9B40-260BEB1BE3F3}"/>
    <cellStyle name="Comma 5 3 3 3" xfId="714" xr:uid="{CDEBCF50-B173-496C-965A-E89B039DE472}"/>
    <cellStyle name="Comma 5 3 3 3 2" xfId="20110" xr:uid="{FB674611-FC78-4F71-A10B-9F7347430C3D}"/>
    <cellStyle name="Comma 5 3 3 3 3" xfId="10664" xr:uid="{238C8614-77D5-41A7-878B-E7A40B32CEF4}"/>
    <cellStyle name="Comma 5 3 3 4" xfId="16381" xr:uid="{FFA97018-D49E-414E-B07E-16F84EE20F12}"/>
    <cellStyle name="Comma 5 3 3 5" xfId="6935" xr:uid="{A5F0AA25-6415-4505-B09D-AB845E987059}"/>
    <cellStyle name="Comma 5 3 4" xfId="248" xr:uid="{AF218F21-14A7-428B-B3D9-FD2A235D890D}"/>
    <cellStyle name="Comma 5 3 4 2" xfId="656" xr:uid="{FA8F4184-6AD4-4C11-A24C-7C8542E5FA13}"/>
    <cellStyle name="Comma 5 3 4 3" xfId="29714" xr:uid="{A2C6E8B2-08ED-4385-9FAB-6ABB994CC25C}"/>
    <cellStyle name="Comma 5 3 5" xfId="747" xr:uid="{2A02BE99-41AB-4A26-B43A-FBCC002E9E3A}"/>
    <cellStyle name="Comma 5 3 5 2" xfId="4000" xr:uid="{CD025CF8-8A3D-437F-BD08-3C7B7C30F603}"/>
    <cellStyle name="Comma 5 3 6" xfId="919" xr:uid="{F7CEB949-5BDC-4973-823C-C47BE89DDEB5}"/>
    <cellStyle name="Comma 5 4" xfId="342" xr:uid="{99DAF4C0-AE39-49B3-BCBE-C88527D0E0BE}"/>
    <cellStyle name="Comma 5 4 2" xfId="343" xr:uid="{18AF4814-6165-4538-A745-BB4476EBFC61}"/>
    <cellStyle name="Comma 5 4 2 2" xfId="344" xr:uid="{9210FC4C-DB12-4A8D-BDDD-9E79F9111856}"/>
    <cellStyle name="Comma 5 4 2 2 2" xfId="751" xr:uid="{60C3BE4C-7BF9-4F07-B2D1-3770BBC4DDEE}"/>
    <cellStyle name="Comma 5 4 2 2 2 2" xfId="7607" xr:uid="{FBA8F939-DDD0-4611-B6BF-AF885E7BBFE5}"/>
    <cellStyle name="Comma 5 4 2 2 2 2 2" xfId="11337" xr:uid="{F69DC057-6B8F-494D-9390-C54678BEAB90}"/>
    <cellStyle name="Comma 5 4 2 2 2 2 2 2" xfId="20784" xr:uid="{13B719DC-58B3-41FE-9B81-E4C5F5553CEF}"/>
    <cellStyle name="Comma 5 4 2 2 2 2 3" xfId="17055" xr:uid="{2F61ED63-0D30-4882-825D-9B5AB8BA8464}"/>
    <cellStyle name="Comma 5 4 2 2 2 3" xfId="10668" xr:uid="{18F91ABC-2627-4ADD-BD47-EABA7DE8F07A}"/>
    <cellStyle name="Comma 5 4 2 2 2 3 2" xfId="20114" xr:uid="{9714A660-E84F-4008-BAAB-0508EE3A9178}"/>
    <cellStyle name="Comma 5 4 2 2 2 4" xfId="16385" xr:uid="{29E08075-9B09-4BCD-8E03-5D62BCE79731}"/>
    <cellStyle name="Comma 5 4 2 2 2 5" xfId="6939" xr:uid="{D864BB54-0EBA-4203-98F9-70ABCF95A10D}"/>
    <cellStyle name="Comma 5 4 2 2 3" xfId="4003" xr:uid="{FE41B577-E48B-4666-83B4-DD62927CEA43}"/>
    <cellStyle name="Comma 5 4 2 3" xfId="750" xr:uid="{81C1FFC8-7688-4B48-9D7C-7E012649C874}"/>
    <cellStyle name="Comma 5 4 2 3 2" xfId="7606" xr:uid="{B93239B7-EB0C-4ADE-992A-A5C6AB0A7DA7}"/>
    <cellStyle name="Comma 5 4 2 3 2 2" xfId="11336" xr:uid="{657D3908-3E4C-4BFC-A827-621B82AFAFD6}"/>
    <cellStyle name="Comma 5 4 2 3 2 2 2" xfId="20783" xr:uid="{E6A3E21D-FA22-41AD-A478-A8BCE356D09B}"/>
    <cellStyle name="Comma 5 4 2 3 2 3" xfId="17054" xr:uid="{2B27F8D2-6D77-4A55-9AAE-C4A84ADE33CB}"/>
    <cellStyle name="Comma 5 4 2 3 3" xfId="10667" xr:uid="{95047A6D-8623-4A25-B24C-33E9C173451E}"/>
    <cellStyle name="Comma 5 4 2 3 3 2" xfId="20113" xr:uid="{A722FD27-A09A-441D-952E-1C1262EB8CBE}"/>
    <cellStyle name="Comma 5 4 2 3 4" xfId="16384" xr:uid="{44B5ADC2-EC7B-4C6D-9E30-A1E35E15EDAB}"/>
    <cellStyle name="Comma 5 4 2 3 5" xfId="6938" xr:uid="{EE92DB0F-DDAA-4F43-A771-B0C54B4B4113}"/>
    <cellStyle name="Comma 5 4 2 4" xfId="4002" xr:uid="{CA229F20-19EF-415E-94C0-0FE151A34837}"/>
    <cellStyle name="Comma 5 4 2 5" xfId="1078" xr:uid="{BEE73248-5B74-4B19-86A1-A9C073EA6DC4}"/>
    <cellStyle name="Comma 5 4 3" xfId="316" xr:uid="{B987A3D3-645F-4CDE-83BA-DD9E3B36C7EA}"/>
    <cellStyle name="Comma 5 4 3 2" xfId="723" xr:uid="{2F1529E6-1E37-4F3C-8279-E8D0E617DF5C}"/>
    <cellStyle name="Comma 5 4 3 2 2" xfId="6941" xr:uid="{C9D25F68-B124-4D82-9BA1-F6AE22C8E820}"/>
    <cellStyle name="Comma 5 4 3 2 2 2" xfId="7609" xr:uid="{23F1069E-E0AF-438A-A9DB-D9172583DCB7}"/>
    <cellStyle name="Comma 5 4 3 2 2 2 2" xfId="11339" xr:uid="{BD680A25-0565-4EB2-BB4A-5AC818E795D6}"/>
    <cellStyle name="Comma 5 4 3 2 2 2 2 2" xfId="20786" xr:uid="{78B4E99E-4B8D-48BA-8472-37A9D8875173}"/>
    <cellStyle name="Comma 5 4 3 2 2 2 3" xfId="17057" xr:uid="{20010090-06BE-4125-B65D-085E5086BF54}"/>
    <cellStyle name="Comma 5 4 3 2 2 3" xfId="10670" xr:uid="{DD5E4847-C534-4658-B1C4-9256A54DD10D}"/>
    <cellStyle name="Comma 5 4 3 2 2 3 2" xfId="20116" xr:uid="{90C9716D-61F9-448D-987B-B5293732774E}"/>
    <cellStyle name="Comma 5 4 3 2 2 4" xfId="16387" xr:uid="{FC7065A1-01D2-4F8E-8E2B-A6612C935AF4}"/>
    <cellStyle name="Comma 5 4 3 2 3" xfId="4005" xr:uid="{4BFD090B-AA09-4794-BB56-E81210F185C5}"/>
    <cellStyle name="Comma 5 4 3 3" xfId="6940" xr:uid="{8302B39D-E6D9-4073-BFB7-14CA0A6AC583}"/>
    <cellStyle name="Comma 5 4 3 3 2" xfId="7608" xr:uid="{A5B1AAF8-45E3-409E-91B7-0A5E0D0B05DA}"/>
    <cellStyle name="Comma 5 4 3 3 2 2" xfId="11338" xr:uid="{DFA4D130-0921-43E4-ABD1-A5180B74C62B}"/>
    <cellStyle name="Comma 5 4 3 3 2 2 2" xfId="20785" xr:uid="{342D2915-604A-49AD-B8F9-696BF0F85F12}"/>
    <cellStyle name="Comma 5 4 3 3 2 3" xfId="17056" xr:uid="{87BD4B21-521E-4F8F-95C1-D9FEE8BCA554}"/>
    <cellStyle name="Comma 5 4 3 3 3" xfId="10669" xr:uid="{0E08D59E-0422-4698-8BBD-B21C0C69A816}"/>
    <cellStyle name="Comma 5 4 3 3 3 2" xfId="20115" xr:uid="{B7DFAC6C-EEC5-42AF-83C3-FF689D87D80C}"/>
    <cellStyle name="Comma 5 4 3 3 4" xfId="16386" xr:uid="{18C7AEF8-A58C-49F9-A64E-44D64FB55E11}"/>
    <cellStyle name="Comma 5 4 3 4" xfId="4004" xr:uid="{3F9A8C2E-4D03-4185-815C-C0047EB3B651}"/>
    <cellStyle name="Comma 5 4 4" xfId="749" xr:uid="{B91157C6-E072-4019-A871-3CFDDC76686A}"/>
    <cellStyle name="Comma 5 4 4 2" xfId="7605" xr:uid="{2129799C-29FF-4A2E-B43C-BD2E14B0535A}"/>
    <cellStyle name="Comma 5 4 4 2 2" xfId="11335" xr:uid="{2293A2DA-5778-4D03-ACD1-672F0035AC0B}"/>
    <cellStyle name="Comma 5 4 4 2 2 2" xfId="20782" xr:uid="{6AD6A0B4-9C55-49C3-9C08-E92782F9B0B8}"/>
    <cellStyle name="Comma 5 4 4 2 3" xfId="17053" xr:uid="{423B75E6-0783-4FD9-9661-569B9DCE008D}"/>
    <cellStyle name="Comma 5 4 4 3" xfId="10666" xr:uid="{FE2E8C25-4DB9-48B9-92AF-B4A08E04E378}"/>
    <cellStyle name="Comma 5 4 4 3 2" xfId="20112" xr:uid="{270550A3-CC3B-4EB4-A905-4F1BA0D94A3B}"/>
    <cellStyle name="Comma 5 4 4 4" xfId="16383" xr:uid="{8EBA538E-3DE9-45DF-A8E2-AE19FB1B8D35}"/>
    <cellStyle name="Comma 5 4 4 5" xfId="6937" xr:uid="{B403B66C-EEA3-4633-BCD8-170A41BF7440}"/>
    <cellStyle name="Comma 5 4 5" xfId="993" xr:uid="{0C3690CF-6FC9-47A5-B8DE-C9D2AF186167}"/>
    <cellStyle name="Comma 5 5" xfId="345" xr:uid="{AECDA42D-EBD0-46D7-9881-C7315FFBC257}"/>
    <cellStyle name="Comma 5 5 2" xfId="346" xr:uid="{DAE1F4BD-61E6-43DC-96D3-D0C8B00BAE9E}"/>
    <cellStyle name="Comma 5 5 2 2" xfId="753" xr:uid="{7506DA9C-9FB8-4279-8B6C-3373B10F1288}"/>
    <cellStyle name="Comma 5 5 2 2 2" xfId="7611" xr:uid="{05811375-CC8D-4B37-8AC6-31910D96AB72}"/>
    <cellStyle name="Comma 5 5 2 2 2 2" xfId="11341" xr:uid="{2E493B44-B389-4776-B633-AA87DB65A2AF}"/>
    <cellStyle name="Comma 5 5 2 2 2 2 2" xfId="20788" xr:uid="{B5C7E31C-228A-4850-9917-A5BE0134FDF9}"/>
    <cellStyle name="Comma 5 5 2 2 2 3" xfId="17059" xr:uid="{F06401C5-5F9B-40D0-9A01-0DBE84F8AF05}"/>
    <cellStyle name="Comma 5 5 2 2 3" xfId="10672" xr:uid="{154B0B58-E5CC-4A55-B1E5-5265C93D3AFF}"/>
    <cellStyle name="Comma 5 5 2 2 3 2" xfId="20118" xr:uid="{93F32C92-80C9-4453-8453-AAE51DCDA510}"/>
    <cellStyle name="Comma 5 5 2 2 4" xfId="16389" xr:uid="{9D7CCECB-DB21-47AE-AF70-15A6CA9D3B1F}"/>
    <cellStyle name="Comma 5 5 2 2 5" xfId="6943" xr:uid="{CE82DE3A-1EA9-4D20-9F14-8170DB1EFA51}"/>
    <cellStyle name="Comma 5 5 2 3" xfId="4007" xr:uid="{3E46926A-DFD3-40B8-B98B-BAC4607B8FCB}"/>
    <cellStyle name="Comma 5 5 3" xfId="752" xr:uid="{E1FBBDC2-61FC-40CF-8749-90B3ED845D98}"/>
    <cellStyle name="Comma 5 5 3 2" xfId="7610" xr:uid="{C4777745-232D-4BB0-B868-BD6DB9AF930F}"/>
    <cellStyle name="Comma 5 5 3 2 2" xfId="11340" xr:uid="{954773D6-35CE-47D3-91CC-81E1D029D8BC}"/>
    <cellStyle name="Comma 5 5 3 2 2 2" xfId="20787" xr:uid="{7D487625-4D9D-4684-A23C-78CCD54A719A}"/>
    <cellStyle name="Comma 5 5 3 2 3" xfId="17058" xr:uid="{CAEBA6BD-EB5D-4544-88C8-2B6F7AE48D4A}"/>
    <cellStyle name="Comma 5 5 3 3" xfId="10671" xr:uid="{CCF866B4-20B0-4F39-9C07-C7B61A780D36}"/>
    <cellStyle name="Comma 5 5 3 3 2" xfId="20117" xr:uid="{2FCA2CB5-7C99-40EA-87A0-C516AA5A9F35}"/>
    <cellStyle name="Comma 5 5 3 4" xfId="16388" xr:uid="{01190594-7078-42F2-BE25-2DA2395D11DE}"/>
    <cellStyle name="Comma 5 5 3 5" xfId="6942" xr:uid="{D0A48C60-1107-4558-ADBB-301FCCA58D2B}"/>
    <cellStyle name="Comma 5 5 4" xfId="4006" xr:uid="{60428DDF-C2DF-4B8E-937A-F9AF501CB215}"/>
    <cellStyle name="Comma 5 5 5" xfId="1007" xr:uid="{3D29E26D-8319-402B-AC04-DD520F3C19F1}"/>
    <cellStyle name="Comma 5 6" xfId="347" xr:uid="{16DC2332-871D-408B-A9AA-5317D6622B3E}"/>
    <cellStyle name="Comma 5 6 2" xfId="754" xr:uid="{0D131E5A-DDE5-4EC9-8912-DE9835C8C21D}"/>
    <cellStyle name="Comma 5 6 2 2" xfId="6945" xr:uid="{19115A4C-4853-47AF-9232-27B254C23B63}"/>
    <cellStyle name="Comma 5 6 2 2 2" xfId="7613" xr:uid="{3C8AE188-998C-4DFD-A019-CE9F770E8065}"/>
    <cellStyle name="Comma 5 6 2 2 2 2" xfId="11343" xr:uid="{AE6AFE95-CEB7-4189-A7FB-8A7A0C769AA3}"/>
    <cellStyle name="Comma 5 6 2 2 2 2 2" xfId="20790" xr:uid="{36188ADE-3A7B-44AD-817E-40087E2D7D87}"/>
    <cellStyle name="Comma 5 6 2 2 2 3" xfId="17061" xr:uid="{7B04165E-5313-4915-B6A5-EB4929D61904}"/>
    <cellStyle name="Comma 5 6 2 2 3" xfId="10674" xr:uid="{71409610-1A75-4EC2-B839-ECB75F9DC1D1}"/>
    <cellStyle name="Comma 5 6 2 2 3 2" xfId="20120" xr:uid="{499DD4FF-8214-4C01-806C-7A954E234D82}"/>
    <cellStyle name="Comma 5 6 2 2 4" xfId="16391" xr:uid="{7E39165F-1D0E-4773-B106-DFF3BD87190A}"/>
    <cellStyle name="Comma 5 6 2 3" xfId="4009" xr:uid="{1222B636-D7B6-4489-A344-955A025C4A43}"/>
    <cellStyle name="Comma 5 6 3" xfId="6944" xr:uid="{42CBE688-EE66-4A42-9F7C-F7E0E1CE9441}"/>
    <cellStyle name="Comma 5 6 3 2" xfId="7612" xr:uid="{1EC2750D-A16F-4AEA-BAA8-982A8640EF8A}"/>
    <cellStyle name="Comma 5 6 3 2 2" xfId="11342" xr:uid="{CD17C2EF-33EA-49B6-9DDF-D34CFA809FB9}"/>
    <cellStyle name="Comma 5 6 3 2 2 2" xfId="20789" xr:uid="{1A65E269-A6DA-4C42-A7AB-6C337A60139D}"/>
    <cellStyle name="Comma 5 6 3 2 3" xfId="17060" xr:uid="{A4BCEF91-0C09-4EE9-890A-D39F26C1D412}"/>
    <cellStyle name="Comma 5 6 3 3" xfId="10673" xr:uid="{5A48D7FF-A852-4E2D-847F-8D935E902182}"/>
    <cellStyle name="Comma 5 6 3 3 2" xfId="20119" xr:uid="{E4A5DE72-5A24-4583-91BE-4E3E6F207199}"/>
    <cellStyle name="Comma 5 6 3 4" xfId="16390" xr:uid="{8518003A-E159-40E1-908B-F509A9868B54}"/>
    <cellStyle name="Comma 5 6 4" xfId="4008" xr:uid="{BC286615-4D3D-4F53-8B1C-DB1DCF3BC56B}"/>
    <cellStyle name="Comma 5 7" xfId="744" xr:uid="{72FC0970-5BD4-4EDB-B9B4-A1BA36B73BC5}"/>
    <cellStyle name="Comma 5 7 2" xfId="6946" xr:uid="{89291711-1FAA-4903-9146-A4C3ECAC377C}"/>
    <cellStyle name="Comma 5 7 2 2" xfId="7614" xr:uid="{EA58FB3E-7918-428E-A4BD-37FDCBF8673D}"/>
    <cellStyle name="Comma 5 7 2 2 2" xfId="11344" xr:uid="{A8A1E3EB-3AB1-4356-A4E8-94C496E3E3EE}"/>
    <cellStyle name="Comma 5 7 2 2 2 2" xfId="20791" xr:uid="{784B76C2-17FE-4B1E-8966-16FEEAA68F1A}"/>
    <cellStyle name="Comma 5 7 2 2 3" xfId="17062" xr:uid="{0288F0E3-7A22-4FAF-9710-49B0B26F6093}"/>
    <cellStyle name="Comma 5 7 2 3" xfId="10675" xr:uid="{60893396-D212-4DB6-A3DD-E24E900EAAFE}"/>
    <cellStyle name="Comma 5 7 2 3 2" xfId="20121" xr:uid="{ADA02D7C-57A8-4739-BF68-0F6DAC6A76BD}"/>
    <cellStyle name="Comma 5 7 2 4" xfId="16392" xr:uid="{EFCFD0DE-7B04-4D59-B8C9-BAFEC54F4739}"/>
    <cellStyle name="Comma 5 7 3" xfId="4010" xr:uid="{A79168A8-6C7C-4E11-8D7F-4C6F023F6779}"/>
    <cellStyle name="Comma 5 8" xfId="4011" xr:uid="{7A21B475-D71D-4AD2-B52A-BE638AF09FCF}"/>
    <cellStyle name="Comma 5 8 2" xfId="6947" xr:uid="{AF001925-1F6E-42BC-B264-427EFD76D9DF}"/>
    <cellStyle name="Comma 5 8 2 2" xfId="7615" xr:uid="{BBD03289-D9D4-4F1F-A9B1-79D7755C5AE2}"/>
    <cellStyle name="Comma 5 8 2 2 2" xfId="11345" xr:uid="{0B2233DF-898E-48F4-B609-44771B1A10D8}"/>
    <cellStyle name="Comma 5 8 2 2 2 2" xfId="20792" xr:uid="{3F78E397-920E-4B34-94A9-2ECAE6E4E3EF}"/>
    <cellStyle name="Comma 5 8 2 2 3" xfId="17063" xr:uid="{9AEBB804-298F-4785-886E-95DB0950CE31}"/>
    <cellStyle name="Comma 5 8 2 3" xfId="10676" xr:uid="{4235231F-9325-487E-827D-622752EF7681}"/>
    <cellStyle name="Comma 5 8 2 3 2" xfId="20122" xr:uid="{A1EAF04F-1536-40DE-B612-8E5335A98D49}"/>
    <cellStyle name="Comma 5 8 2 4" xfId="16393" xr:uid="{91546381-A251-4652-B350-ECDF78E35B9E}"/>
    <cellStyle name="Comma 5 9" xfId="3979" xr:uid="{52BC1C9E-EE13-4927-B3AF-75273311EF48}"/>
    <cellStyle name="Comma 5 9 2" xfId="6914" xr:uid="{5F555398-A393-4E24-8B4E-E8268242EBB1}"/>
    <cellStyle name="Comma 5 9 2 2" xfId="7582" xr:uid="{FE1FA6DC-FCA9-41C9-B6E1-73A20666A3DF}"/>
    <cellStyle name="Comma 5 9 2 2 2" xfId="11312" xr:uid="{3FA5BCBB-8992-4491-92F4-C3BCFB22434A}"/>
    <cellStyle name="Comma 5 9 2 2 2 2" xfId="20759" xr:uid="{D0FDD28A-0C54-41C8-8451-23022D6ECD38}"/>
    <cellStyle name="Comma 5 9 2 2 3" xfId="17030" xr:uid="{23EAB759-AE05-4C43-80F5-CC342F85A637}"/>
    <cellStyle name="Comma 5 9 2 3" xfId="10643" xr:uid="{0E3F2769-47EB-41ED-A10D-6F8CC01AC9CA}"/>
    <cellStyle name="Comma 5 9 2 3 2" xfId="20089" xr:uid="{198EA25A-196F-4DDD-ACF4-98499F3DFC0F}"/>
    <cellStyle name="Comma 5 9 2 4" xfId="16360" xr:uid="{6A115A8E-54A5-44DE-9424-82BA6E794AA5}"/>
    <cellStyle name="Comma 50" xfId="5748" xr:uid="{A2D3518B-A752-4551-B942-0C8599286507}"/>
    <cellStyle name="Comma 50 2" xfId="7120" xr:uid="{3E2A0542-ECC5-40A2-98C3-BE68F6F26B8C}"/>
    <cellStyle name="Comma 50 2 2" xfId="7789" xr:uid="{E42FB221-5936-4C21-900F-A81C244AFAAB}"/>
    <cellStyle name="Comma 50 2 2 2" xfId="11519" xr:uid="{49D71226-4EAA-4756-8403-1486DBDCB58C}"/>
    <cellStyle name="Comma 50 2 2 2 2" xfId="20966" xr:uid="{65390F76-C54B-4CFC-A9CE-3EBDB3FA11DC}"/>
    <cellStyle name="Comma 50 2 2 3" xfId="17237" xr:uid="{D2DC1664-2729-4578-9469-5944A584766F}"/>
    <cellStyle name="Comma 50 2 3" xfId="10850" xr:uid="{E0205788-77C3-49BA-BF1B-841F9CA768C0}"/>
    <cellStyle name="Comma 50 2 3 2" xfId="20296" xr:uid="{6B1CF141-1D42-458C-BE6B-D6F18FCC2A42}"/>
    <cellStyle name="Comma 50 2 4" xfId="16567" xr:uid="{7FC95544-6236-4444-91FD-9F69FB32394A}"/>
    <cellStyle name="Comma 51" xfId="5749" xr:uid="{76C8D558-84C9-4106-A8C2-C3AD674F1C01}"/>
    <cellStyle name="Comma 51 2" xfId="7121" xr:uid="{A58D6873-70E7-4085-BB13-E30CC4A48D47}"/>
    <cellStyle name="Comma 51 2 2" xfId="7790" xr:uid="{0813FECE-F9E1-48B0-BD0F-00D0C597EA09}"/>
    <cellStyle name="Comma 51 2 2 2" xfId="11520" xr:uid="{4BE6EAC8-7F50-474A-84F7-603CA2659DD5}"/>
    <cellStyle name="Comma 51 2 2 2 2" xfId="20967" xr:uid="{5C585E85-D50D-4638-9F6E-4CBEFF1AFCA0}"/>
    <cellStyle name="Comma 51 2 2 3" xfId="17238" xr:uid="{B9224958-1D36-4440-8C5B-E2CDF1BDDE11}"/>
    <cellStyle name="Comma 51 2 3" xfId="10851" xr:uid="{AA9FCD35-28AF-4D17-9932-99E02D079802}"/>
    <cellStyle name="Comma 51 2 3 2" xfId="20297" xr:uid="{D02AA1FE-9C36-4806-92AF-A890567281FD}"/>
    <cellStyle name="Comma 51 2 4" xfId="16568" xr:uid="{6DCFF4E1-C98F-4A4F-A175-494BCAA5BF65}"/>
    <cellStyle name="Comma 52" xfId="5750" xr:uid="{297C73FF-6FB0-4283-B474-A7505DF55D7F}"/>
    <cellStyle name="Comma 52 2" xfId="7122" xr:uid="{EF893170-5819-4609-B653-BAA89F8D108B}"/>
    <cellStyle name="Comma 52 2 2" xfId="7791" xr:uid="{22277360-7E28-40E7-8CF1-E59B21D10A20}"/>
    <cellStyle name="Comma 52 2 2 2" xfId="11521" xr:uid="{2721A8B1-B1BD-4EE6-AE31-8E956DB53B5C}"/>
    <cellStyle name="Comma 52 2 2 2 2" xfId="20968" xr:uid="{5F49FDB2-2684-43A2-869B-FD92BE29CB83}"/>
    <cellStyle name="Comma 52 2 2 3" xfId="17239" xr:uid="{CAC1C4CA-08F7-4DE8-BCAD-FFC54B31A39C}"/>
    <cellStyle name="Comma 52 2 3" xfId="10852" xr:uid="{56D7D371-FDFE-44A2-8D66-99F496C6249D}"/>
    <cellStyle name="Comma 52 2 3 2" xfId="20298" xr:uid="{4B4D2BB5-5E11-4FAE-99CF-84FF89BDAFCB}"/>
    <cellStyle name="Comma 52 2 4" xfId="16569" xr:uid="{7074EC10-B6B3-42BB-8E25-1292C43EB91D}"/>
    <cellStyle name="Comma 53" xfId="4012" xr:uid="{7F85E7C5-68F9-46AC-9992-682A349FC803}"/>
    <cellStyle name="Comma 53 2" xfId="6948" xr:uid="{94151FC5-8DB7-44E3-AC7F-CE9EC66A0275}"/>
    <cellStyle name="Comma 53 2 2" xfId="7616" xr:uid="{16CD443F-6455-4293-BFFB-0D0852A5CF96}"/>
    <cellStyle name="Comma 53 2 2 2" xfId="11346" xr:uid="{2FA4AE36-6BFE-468F-BA30-3CC1DEF5420A}"/>
    <cellStyle name="Comma 53 2 2 2 2" xfId="20793" xr:uid="{F9BF4D75-A01E-40E9-B692-90B31FC08650}"/>
    <cellStyle name="Comma 53 2 2 3" xfId="17064" xr:uid="{F7F697E9-382F-4250-AC47-CDB706BEEACB}"/>
    <cellStyle name="Comma 53 2 3" xfId="10677" xr:uid="{4E901F68-E531-4304-BA79-60B72F4EA58B}"/>
    <cellStyle name="Comma 53 2 3 2" xfId="20123" xr:uid="{624F2F7A-C725-4827-9657-7F31688B236A}"/>
    <cellStyle name="Comma 53 2 4" xfId="16394" xr:uid="{9E94DAE1-F774-403A-82E9-156FF83DC56C}"/>
    <cellStyle name="Comma 53 3" xfId="7223" xr:uid="{19AD0949-41E1-4997-B66C-469BBF92E704}"/>
    <cellStyle name="Comma 53 3 2" xfId="10953" xr:uid="{E8AFC02E-B265-4C3F-9DA2-1996F3079E97}"/>
    <cellStyle name="Comma 53 3 2 2" xfId="20399" xr:uid="{1AD355C3-8E5F-4DF6-BB95-A935DB56A5D1}"/>
    <cellStyle name="Comma 53 3 3" xfId="16670" xr:uid="{8CD87EA7-BA9D-4F04-846E-69BDBDB713CF}"/>
    <cellStyle name="Comma 53 4" xfId="9176" xr:uid="{24E845D0-DFB6-43ED-821D-0343B194BA09}"/>
    <cellStyle name="Comma 53 4 2" xfId="12750" xr:uid="{B21CED8D-A644-4A01-B887-26022CA3B8B4}"/>
    <cellStyle name="Comma 53 4 2 2" xfId="22197" xr:uid="{699CB990-EA27-4E91-A0CA-1999BAF2566C}"/>
    <cellStyle name="Comma 53 4 3" xfId="18621" xr:uid="{3A0BB720-B836-4C89-B931-778923417D0C}"/>
    <cellStyle name="Comma 53 5" xfId="10257" xr:uid="{9866BA44-B0AF-4E91-9476-10E626D09BDB}"/>
    <cellStyle name="Comma 53 5 2" xfId="13605" xr:uid="{1FE694E5-ADEB-4B3F-B639-B0FB5EF0E96C}"/>
    <cellStyle name="Comma 53 5 2 2" xfId="23052" xr:uid="{51999049-AB57-4F27-BC17-B70B2B54C3B9}"/>
    <cellStyle name="Comma 53 5 3" xfId="19702" xr:uid="{7D48C58C-BC80-4A2B-9CD4-F98A9E28FEEE}"/>
    <cellStyle name="Comma 53 6" xfId="10285" xr:uid="{6C42A37C-A802-4D26-A6FF-4BFEC91E22CA}"/>
    <cellStyle name="Comma 53 6 2" xfId="19730" xr:uid="{5D4C8A8B-718F-4246-84C7-24DC1A8E6AC2}"/>
    <cellStyle name="Comma 53 7" xfId="16002" xr:uid="{8861E8BE-8699-47D1-B7C8-CAF21E53B479}"/>
    <cellStyle name="Comma 54" xfId="5751" xr:uid="{13D77806-C4F4-4F54-9675-410BB537E6B0}"/>
    <cellStyle name="Comma 54 2" xfId="7123" xr:uid="{33512041-291F-4ABA-A65B-393063D53C32}"/>
    <cellStyle name="Comma 54 2 2" xfId="7792" xr:uid="{DA9B2981-F688-4F6A-BE51-B1F619955058}"/>
    <cellStyle name="Comma 54 2 2 2" xfId="11522" xr:uid="{FFD14E5C-0177-4D58-B568-4B64E2623A1E}"/>
    <cellStyle name="Comma 54 2 2 2 2" xfId="20969" xr:uid="{8F6962CF-4BCA-4958-AEE9-C7D9CC1D06F1}"/>
    <cellStyle name="Comma 54 2 2 3" xfId="17240" xr:uid="{4287BF2B-B7B2-406C-820B-A41E19EFA659}"/>
    <cellStyle name="Comma 54 2 3" xfId="10853" xr:uid="{B907F45E-9894-49CC-B96F-729F2F83218B}"/>
    <cellStyle name="Comma 54 2 3 2" xfId="20299" xr:uid="{7F9FD6B3-B3FB-4BAE-8114-04A25CF442A6}"/>
    <cellStyle name="Comma 54 2 4" xfId="16570" xr:uid="{EB039FF6-7539-42EC-B4D9-A1507C247B84}"/>
    <cellStyle name="Comma 55" xfId="5752" xr:uid="{7DF28779-64B0-450E-9F5D-250502E62F51}"/>
    <cellStyle name="Comma 55 2" xfId="7124" xr:uid="{C2AAE786-3A4C-438C-8296-D12E071CDAD5}"/>
    <cellStyle name="Comma 55 2 2" xfId="7793" xr:uid="{DBD8AF31-9C0A-45BE-8077-FE6F0D1B6C63}"/>
    <cellStyle name="Comma 55 2 2 2" xfId="11523" xr:uid="{E134E51E-EE98-4D27-A3EC-AC6FC784C7D0}"/>
    <cellStyle name="Comma 55 2 2 2 2" xfId="20970" xr:uid="{C5C026E5-E62F-49E2-9279-E13C89BDD36D}"/>
    <cellStyle name="Comma 55 2 2 3" xfId="17241" xr:uid="{9581C551-7C07-48DA-B0D8-D4140E650B31}"/>
    <cellStyle name="Comma 55 2 3" xfId="10854" xr:uid="{31D29253-D822-418E-9B7B-2ED4E6551900}"/>
    <cellStyle name="Comma 55 2 3 2" xfId="20300" xr:uid="{1D4AA392-E3E5-4A9E-8A28-17E581D68FCB}"/>
    <cellStyle name="Comma 55 2 4" xfId="16571" xr:uid="{97E3EF97-4A39-4A03-8320-068D3ECAEE6E}"/>
    <cellStyle name="Comma 56" xfId="5753" xr:uid="{676F1473-2FA4-4674-BB22-BA1320869F1C}"/>
    <cellStyle name="Comma 56 2" xfId="7125" xr:uid="{2CCB0D42-069A-4BDF-8F1A-69E091FD6476}"/>
    <cellStyle name="Comma 56 2 2" xfId="7794" xr:uid="{D5FFB833-12CB-4752-A56F-ED35C078FE0B}"/>
    <cellStyle name="Comma 56 2 2 2" xfId="11524" xr:uid="{A1B32737-941C-4373-A0AC-C1138B43A37E}"/>
    <cellStyle name="Comma 56 2 2 2 2" xfId="20971" xr:uid="{60E5BDAE-A86B-467D-AAFD-0D221EAD5BAA}"/>
    <cellStyle name="Comma 56 2 2 3" xfId="17242" xr:uid="{B8A1F193-6981-467A-B86E-3B3BE121EBB2}"/>
    <cellStyle name="Comma 56 2 3" xfId="10855" xr:uid="{481F85BF-A92F-47A6-BEB9-183F9AB6F84C}"/>
    <cellStyle name="Comma 56 2 3 2" xfId="20301" xr:uid="{AB0E5F9E-7694-4FB4-9FC6-318F1EF597FA}"/>
    <cellStyle name="Comma 56 2 4" xfId="16572" xr:uid="{379F18C7-6A9A-462B-9274-11BE60018186}"/>
    <cellStyle name="Comma 57" xfId="5754" xr:uid="{9BFB86CB-7C6B-4253-81E0-884067F7B253}"/>
    <cellStyle name="Comma 57 2" xfId="7126" xr:uid="{794CA640-C643-4EF9-8C9E-19FBDB96352D}"/>
    <cellStyle name="Comma 57 2 2" xfId="7795" xr:uid="{7E6CB9C0-9EB3-488D-B905-9A36F75D271B}"/>
    <cellStyle name="Comma 57 2 2 2" xfId="11525" xr:uid="{D7C5AED5-4901-47A8-8740-310F9799005A}"/>
    <cellStyle name="Comma 57 2 2 2 2" xfId="20972" xr:uid="{997517BB-FC48-415D-85CE-65C1F59BD17F}"/>
    <cellStyle name="Comma 57 2 2 3" xfId="17243" xr:uid="{9CD91CC2-409C-4380-A71D-FB573824C0EB}"/>
    <cellStyle name="Comma 57 2 3" xfId="10856" xr:uid="{7280695C-E337-4FDC-875E-49A413229FBB}"/>
    <cellStyle name="Comma 57 2 3 2" xfId="20302" xr:uid="{8C6303E9-A6E9-44BB-8FB7-52E0FBE43D41}"/>
    <cellStyle name="Comma 57 2 4" xfId="16573" xr:uid="{56089751-5D7E-437C-A157-041B49BE7F93}"/>
    <cellStyle name="Comma 58" xfId="5755" xr:uid="{B5C3CA2C-D9B4-4388-BB67-CC2CBD80B937}"/>
    <cellStyle name="Comma 58 2" xfId="7127" xr:uid="{DD523584-FE6B-4D7F-AFA1-55ACA65B2290}"/>
    <cellStyle name="Comma 58 2 2" xfId="7796" xr:uid="{1CE5B4A3-62EF-422C-B3E0-EC2A9CBCC493}"/>
    <cellStyle name="Comma 58 2 2 2" xfId="11526" xr:uid="{774198C1-4705-4109-B2BF-F974470B5739}"/>
    <cellStyle name="Comma 58 2 2 2 2" xfId="20973" xr:uid="{3F65B7BF-61D3-48D5-B8D9-F2D7A892A569}"/>
    <cellStyle name="Comma 58 2 2 3" xfId="17244" xr:uid="{014A7263-DF9E-4581-9052-E7EEDBE23B16}"/>
    <cellStyle name="Comma 58 2 3" xfId="10857" xr:uid="{58EB90EF-522F-46C0-9BC3-619039C095FA}"/>
    <cellStyle name="Comma 58 2 3 2" xfId="20303" xr:uid="{EF3A236E-E9EB-46E7-BB33-F315B9F84503}"/>
    <cellStyle name="Comma 58 2 4" xfId="16574" xr:uid="{8D369E7C-0CBB-42D3-8716-4266AE3266D9}"/>
    <cellStyle name="Comma 59" xfId="5756" xr:uid="{B79C8914-53D9-4C08-BCE9-17E9503C88E4}"/>
    <cellStyle name="Comma 59 2" xfId="7128" xr:uid="{63CA008D-6916-4A00-AD22-45E97C3ECE3E}"/>
    <cellStyle name="Comma 59 2 2" xfId="7797" xr:uid="{D85D5A7A-D1EB-4136-9D5A-691348B20F18}"/>
    <cellStyle name="Comma 59 2 2 2" xfId="11527" xr:uid="{3095D84E-7A8E-4EA1-8C5A-17DF173EBE80}"/>
    <cellStyle name="Comma 59 2 2 2 2" xfId="20974" xr:uid="{A8704A35-017D-46CF-BA90-988559BE483A}"/>
    <cellStyle name="Comma 59 2 2 3" xfId="17245" xr:uid="{6EE3EB15-E341-4DED-B317-E03802A501CB}"/>
    <cellStyle name="Comma 59 2 3" xfId="10858" xr:uid="{33EF6C1C-D5A7-46A4-85BB-2F0670DF3EE6}"/>
    <cellStyle name="Comma 59 2 3 2" xfId="20304" xr:uid="{295C0634-E11E-4AE0-930B-A39B6915A1FF}"/>
    <cellStyle name="Comma 59 2 4" xfId="16575" xr:uid="{725E232C-CBA3-42B9-8A85-D89CC567936F}"/>
    <cellStyle name="Comma 6" xfId="348" xr:uid="{BD60979A-A2FB-470C-8FA5-CE61E3BBF8AF}"/>
    <cellStyle name="Comma 6 10" xfId="4013" xr:uid="{563072AA-F0AF-4E76-B802-7AADCB9531AD}"/>
    <cellStyle name="Comma 6 11" xfId="1015" xr:uid="{2AB25534-F94F-4DF4-8CEE-58E91BF14CAE}"/>
    <cellStyle name="Comma 6 2" xfId="349" xr:uid="{B11C16F4-ACBE-429C-AF05-03829C97B261}"/>
    <cellStyle name="Comma 6 2 2" xfId="350" xr:uid="{6FDAAECA-8E17-445A-9A03-EAA11302A4B1}"/>
    <cellStyle name="Comma 6 2 2 2" xfId="263" xr:uid="{F9383036-2D1F-4B98-9D4D-74ACD550CF79}"/>
    <cellStyle name="Comma 6 2 2 2 2" xfId="670" xr:uid="{D0DA33EA-88E9-4A5F-9FBE-9A2F12F9D0C8}"/>
    <cellStyle name="Comma 6 2 2 2 2 2" xfId="7619" xr:uid="{11193009-F1BE-447B-B620-78C662D73B16}"/>
    <cellStyle name="Comma 6 2 2 2 2 2 2" xfId="11349" xr:uid="{7399CA22-A001-43B4-AF3F-AD568AB9A60E}"/>
    <cellStyle name="Comma 6 2 2 2 2 2 2 2" xfId="20796" xr:uid="{32FCA542-D350-48AD-8294-AE2B1DDE56FF}"/>
    <cellStyle name="Comma 6 2 2 2 2 2 3" xfId="17067" xr:uid="{289A4191-F0AB-4328-BD28-9E21A8337C05}"/>
    <cellStyle name="Comma 6 2 2 2 2 3" xfId="10680" xr:uid="{7F510F5F-8141-4D9D-8F5F-2908ACD7B8D2}"/>
    <cellStyle name="Comma 6 2 2 2 2 3 2" xfId="20126" xr:uid="{92E4104E-072C-49CF-BC3A-D66AF27EC9F0}"/>
    <cellStyle name="Comma 6 2 2 2 2 4" xfId="16397" xr:uid="{22C2EF72-2153-4D43-82B6-37C0D6F6092C}"/>
    <cellStyle name="Comma 6 2 2 2 2 5" xfId="6951" xr:uid="{37655B01-1F8F-49A8-8A70-B5C1C9205A2E}"/>
    <cellStyle name="Comma 6 2 2 2 3" xfId="4016" xr:uid="{D5B88821-5B6A-4024-B8D4-7900579D87A2}"/>
    <cellStyle name="Comma 6 2 2 3" xfId="757" xr:uid="{B7ACB3CA-8C20-4E95-A269-408729653AED}"/>
    <cellStyle name="Comma 6 2 2 3 2" xfId="6952" xr:uid="{87B57147-5E80-42BD-B6B6-333C36E07BB5}"/>
    <cellStyle name="Comma 6 2 2 3 2 2" xfId="7620" xr:uid="{1A0785E5-6C89-4E88-9A66-BCE3EF442C3B}"/>
    <cellStyle name="Comma 6 2 2 3 2 2 2" xfId="11350" xr:uid="{F59B4350-D79F-4706-B17B-853EE5F745BD}"/>
    <cellStyle name="Comma 6 2 2 3 2 2 2 2" xfId="20797" xr:uid="{EDEDB95D-AAB8-45EB-94A8-121F3B1CC249}"/>
    <cellStyle name="Comma 6 2 2 3 2 2 3" xfId="17068" xr:uid="{6EFA44D0-F0BF-4C6D-B363-FB59FD43E2E9}"/>
    <cellStyle name="Comma 6 2 2 3 2 3" xfId="10681" xr:uid="{867EA872-D1F2-450C-9E95-3C453427866A}"/>
    <cellStyle name="Comma 6 2 2 3 2 3 2" xfId="20127" xr:uid="{2E680ADE-A3BA-40DC-B351-466A83AE87B3}"/>
    <cellStyle name="Comma 6 2 2 3 2 4" xfId="16398" xr:uid="{0D507AFE-8A23-46B8-9D8D-0BD3E462ECFB}"/>
    <cellStyle name="Comma 6 2 2 3 3" xfId="4017" xr:uid="{E23A3DA3-72E9-4E27-B5B6-F99B6FEF1EFF}"/>
    <cellStyle name="Comma 6 2 2 4" xfId="4018" xr:uid="{9600169C-E3DA-438B-9EB7-4ED6648DDBBE}"/>
    <cellStyle name="Comma 6 2 2 4 2" xfId="6953" xr:uid="{E13B0BE1-DC5A-4A9D-9F17-9C525915DBB7}"/>
    <cellStyle name="Comma 6 2 2 4 2 2" xfId="7621" xr:uid="{723D27AD-81DF-4D87-B1A7-50692F1AE0F8}"/>
    <cellStyle name="Comma 6 2 2 4 2 2 2" xfId="11351" xr:uid="{59E50627-7542-4C98-9205-E90E36B39C26}"/>
    <cellStyle name="Comma 6 2 2 4 2 2 2 2" xfId="20798" xr:uid="{223A6D65-D9F8-4706-BE74-E5AD804E03F5}"/>
    <cellStyle name="Comma 6 2 2 4 2 2 3" xfId="17069" xr:uid="{810390CA-F6F8-4389-BE63-09360BD06F86}"/>
    <cellStyle name="Comma 6 2 2 4 2 3" xfId="10682" xr:uid="{CEB48535-912D-4F71-A4E8-D678728E6578}"/>
    <cellStyle name="Comma 6 2 2 4 2 3 2" xfId="20128" xr:uid="{72F2C145-EBF1-43DD-938B-B775369EA7D0}"/>
    <cellStyle name="Comma 6 2 2 4 2 4" xfId="16399" xr:uid="{01170F63-2E04-4587-9FEF-DEF872FA9B24}"/>
    <cellStyle name="Comma 6 2 2 5" xfId="6950" xr:uid="{0A151611-B543-4B84-929A-33E268A405C6}"/>
    <cellStyle name="Comma 6 2 2 5 2" xfId="7618" xr:uid="{CE010AAF-8B9F-4B4E-93EC-6CAEF77CB858}"/>
    <cellStyle name="Comma 6 2 2 5 2 2" xfId="11348" xr:uid="{25D74473-BD09-4376-B67B-E4A26A967620}"/>
    <cellStyle name="Comma 6 2 2 5 2 2 2" xfId="20795" xr:uid="{CE36E3D9-D10D-47AF-81EE-C756D60E4A66}"/>
    <cellStyle name="Comma 6 2 2 5 2 3" xfId="17066" xr:uid="{8CCAF687-B668-478E-80BB-C1544CF6DBEB}"/>
    <cellStyle name="Comma 6 2 2 5 3" xfId="10679" xr:uid="{D674312D-424F-4FBA-9035-1E4C8D8C4ACC}"/>
    <cellStyle name="Comma 6 2 2 5 3 2" xfId="20125" xr:uid="{18956270-F019-4443-8CFD-BCB3603BE1F9}"/>
    <cellStyle name="Comma 6 2 2 5 4" xfId="16396" xr:uid="{1C4D460E-97E1-41C3-B5E8-FC8862A22FA2}"/>
    <cellStyle name="Comma 6 2 2 6" xfId="4015" xr:uid="{84BD8919-95A4-4936-AEC8-8B6DEA362749}"/>
    <cellStyle name="Comma 6 2 2 7" xfId="979" xr:uid="{AAD93D59-A94F-4386-BD15-3B814C29B5E2}"/>
    <cellStyle name="Comma 6 2 3" xfId="351" xr:uid="{66288B1C-84E0-47DD-AD4E-EC6423B9B14D}"/>
    <cellStyle name="Comma 6 2 3 2" xfId="352" xr:uid="{F698C779-2598-47E3-8F2A-A8F427F9F17E}"/>
    <cellStyle name="Comma 6 2 3 2 2" xfId="759" xr:uid="{D46E83C7-7275-4EE1-961C-0F4E7CD6B4E6}"/>
    <cellStyle name="Comma 6 2 3 2 2 2" xfId="11352" xr:uid="{0F8515FD-8CA3-4BB0-AFFB-FBCB9D3A432C}"/>
    <cellStyle name="Comma 6 2 3 2 2 2 2" xfId="20799" xr:uid="{2A3879E0-CA4D-4CC8-98B5-D5960FA38D47}"/>
    <cellStyle name="Comma 6 2 3 2 2 3" xfId="17070" xr:uid="{ABE18B20-89D3-40E3-ACF8-FA70AEE8E57D}"/>
    <cellStyle name="Comma 6 2 3 2 2 4" xfId="7622" xr:uid="{7D6EF801-85BA-4AB8-9253-558ABF92C020}"/>
    <cellStyle name="Comma 6 2 3 2 3" xfId="10683" xr:uid="{B3AC6FC3-35FD-46E7-B525-C13FF4886049}"/>
    <cellStyle name="Comma 6 2 3 2 3 2" xfId="20129" xr:uid="{1373BD73-7E1C-4622-B711-007DD9923A03}"/>
    <cellStyle name="Comma 6 2 3 2 4" xfId="16400" xr:uid="{88AE22A5-CC1E-4EB1-B579-FC21E472FFEF}"/>
    <cellStyle name="Comma 6 2 3 2 5" xfId="6954" xr:uid="{4D58A122-B5A6-4F60-BCEF-65A6025AE622}"/>
    <cellStyle name="Comma 6 2 3 3" xfId="758" xr:uid="{651CFE44-7E79-4222-A54C-BD9EB83093ED}"/>
    <cellStyle name="Comma 6 2 3 4" xfId="4019" xr:uid="{6A34664A-5A25-4F1F-968A-D888AAEDEABC}"/>
    <cellStyle name="Comma 6 2 4" xfId="255" xr:uid="{20AE0124-D7F0-4C92-8869-BB55E73F79C7}"/>
    <cellStyle name="Comma 6 2 4 2" xfId="662" xr:uid="{A06AAF1B-49EA-4DD0-941E-47C3D326EA73}"/>
    <cellStyle name="Comma 6 2 4 2 2" xfId="7623" xr:uid="{9A551CF3-8A94-460F-9082-CBC427C192A6}"/>
    <cellStyle name="Comma 6 2 4 2 2 2" xfId="11353" xr:uid="{F390A090-DCA7-43C1-B6B5-470F1E743EAF}"/>
    <cellStyle name="Comma 6 2 4 2 2 2 2" xfId="20800" xr:uid="{8528D45E-B98A-4ABC-AADA-4D57A57DA7D7}"/>
    <cellStyle name="Comma 6 2 4 2 2 3" xfId="17071" xr:uid="{0CBF0D78-AE53-43DB-82B8-C325114C5B26}"/>
    <cellStyle name="Comma 6 2 4 2 3" xfId="10684" xr:uid="{29DB38B5-E6F7-4373-9C86-125458F51DEE}"/>
    <cellStyle name="Comma 6 2 4 2 3 2" xfId="20130" xr:uid="{C32E2797-B9FF-4D7C-A238-79EDF016E12F}"/>
    <cellStyle name="Comma 6 2 4 2 4" xfId="16401" xr:uid="{42BD807C-5E9D-45E9-BA2F-5C4AD5C30809}"/>
    <cellStyle name="Comma 6 2 4 2 5" xfId="6955" xr:uid="{F38E8E6E-EFFA-422D-A53A-64EFFE40AA2E}"/>
    <cellStyle name="Comma 6 2 4 3" xfId="4020" xr:uid="{7EF92130-B67F-4B69-B106-C95535C3743C}"/>
    <cellStyle name="Comma 6 2 5" xfId="756" xr:uid="{F47605E3-8B9E-46C5-B96C-30CE48E059F0}"/>
    <cellStyle name="Comma 6 2 5 2" xfId="4022" xr:uid="{EC2AC39C-FD2F-4EF1-8D7D-B17BB95DD839}"/>
    <cellStyle name="Comma 6 2 5 2 2" xfId="6957" xr:uid="{B0129A88-B3A3-42BE-8374-DF7D4747F30D}"/>
    <cellStyle name="Comma 6 2 5 2 2 2" xfId="7625" xr:uid="{7343B692-018E-42AB-8F00-96DB17B9A6C6}"/>
    <cellStyle name="Comma 6 2 5 2 2 2 2" xfId="11355" xr:uid="{CA739765-F210-48FA-8A4C-3061AFF939AC}"/>
    <cellStyle name="Comma 6 2 5 2 2 2 2 2" xfId="20802" xr:uid="{75205A25-789E-4D38-8C4C-7BBBD708A1A3}"/>
    <cellStyle name="Comma 6 2 5 2 2 2 3" xfId="17073" xr:uid="{FBE847C2-F7FF-4222-8600-D21AB6E8DFFE}"/>
    <cellStyle name="Comma 6 2 5 2 2 3" xfId="10686" xr:uid="{D52E1D56-31D9-4858-8194-964EC7F07E10}"/>
    <cellStyle name="Comma 6 2 5 2 2 3 2" xfId="20132" xr:uid="{1D7AC686-D819-4BDC-8165-1FC86F6D7A1A}"/>
    <cellStyle name="Comma 6 2 5 2 2 4" xfId="16403" xr:uid="{D492B16C-69E8-45D3-B889-A44D9CF1501D}"/>
    <cellStyle name="Comma 6 2 5 3" xfId="6956" xr:uid="{F062174A-9BC1-4E73-A5C9-27522DACC9BD}"/>
    <cellStyle name="Comma 6 2 5 3 2" xfId="7624" xr:uid="{26FEF4AB-3FEC-46E4-B265-745137F4EEE9}"/>
    <cellStyle name="Comma 6 2 5 3 2 2" xfId="11354" xr:uid="{DF30FBE8-230E-43B3-80A7-DDB488AA783D}"/>
    <cellStyle name="Comma 6 2 5 3 2 2 2" xfId="20801" xr:uid="{7B658F67-BB1B-4AF5-9E32-32155ED7C2FD}"/>
    <cellStyle name="Comma 6 2 5 3 2 3" xfId="17072" xr:uid="{7BD03B8C-07BD-43D8-ABFD-036B9F58F676}"/>
    <cellStyle name="Comma 6 2 5 3 3" xfId="10685" xr:uid="{BBB14E38-26CC-472A-A708-8276730434C8}"/>
    <cellStyle name="Comma 6 2 5 3 3 2" xfId="20131" xr:uid="{C2B7C5C7-B8E2-4912-A825-84B76C520060}"/>
    <cellStyle name="Comma 6 2 5 3 4" xfId="16402" xr:uid="{3CAB8EA3-61D9-439C-9FE8-823B85C3BD9A}"/>
    <cellStyle name="Comma 6 2 5 4" xfId="4021" xr:uid="{A96A053B-84CA-45A7-B604-8BBCDEDC6EA9}"/>
    <cellStyle name="Comma 6 2 6" xfId="6949" xr:uid="{D30DA576-BE5C-40EB-A3E6-4C62CB4AB3DF}"/>
    <cellStyle name="Comma 6 2 6 2" xfId="7617" xr:uid="{23671B34-BE4D-4E37-BEF9-C1CC25750EF4}"/>
    <cellStyle name="Comma 6 2 6 2 2" xfId="11347" xr:uid="{E1B63A0D-BF6E-406A-BEEE-2622477B8AEC}"/>
    <cellStyle name="Comma 6 2 6 2 2 2" xfId="20794" xr:uid="{E64534A3-54E9-4B46-832A-AE9FE5058C96}"/>
    <cellStyle name="Comma 6 2 6 2 3" xfId="17065" xr:uid="{9D6E7239-2AE9-411A-898D-84CB91B46D84}"/>
    <cellStyle name="Comma 6 2 6 3" xfId="10678" xr:uid="{731EA54E-5BF6-43E2-9963-E3246F38781C}"/>
    <cellStyle name="Comma 6 2 6 3 2" xfId="20124" xr:uid="{DF0D939D-F06B-4654-B5AC-4B4F77955415}"/>
    <cellStyle name="Comma 6 2 6 4" xfId="16395" xr:uid="{1A2DA79C-22F9-4C5E-8956-750DF7326F22}"/>
    <cellStyle name="Comma 6 2 7" xfId="29701" xr:uid="{CBFFD01A-310D-4450-B4A9-CA4FC01F8F8E}"/>
    <cellStyle name="Comma 6 2 8" xfId="4014" xr:uid="{37BED351-393E-4D80-A9F7-DB539AFB78F9}"/>
    <cellStyle name="Comma 6 2 9" xfId="903" xr:uid="{6F6D17BB-F49D-4CBC-B0C5-55DBC205346B}"/>
    <cellStyle name="Comma 6 3" xfId="353" xr:uid="{690D54CE-F2B2-42F2-8038-545A26AB685E}"/>
    <cellStyle name="Comma 6 3 2" xfId="354" xr:uid="{62F9A19F-1C3A-4575-A8BF-74BB983BEEA5}"/>
    <cellStyle name="Comma 6 3 2 2" xfId="355" xr:uid="{0F5EAD04-1D53-4CF1-B708-A264BA6F1F9B}"/>
    <cellStyle name="Comma 6 3 2 2 2" xfId="762" xr:uid="{63C294CF-AE69-411E-9527-39DF59C905C5}"/>
    <cellStyle name="Comma 6 3 2 2 2 2" xfId="7628" xr:uid="{F41F761D-025F-486B-9243-1868F12B5B77}"/>
    <cellStyle name="Comma 6 3 2 2 2 2 2" xfId="11358" xr:uid="{76CDB51C-34CF-4D4E-B06C-0B29DAD6F71A}"/>
    <cellStyle name="Comma 6 3 2 2 2 2 2 2" xfId="20805" xr:uid="{9DAB0D0B-7AB4-4068-B6E5-B18AC3475D03}"/>
    <cellStyle name="Comma 6 3 2 2 2 2 3" xfId="17076" xr:uid="{B48EF1BA-F6D4-4A72-93D6-D45B3356FF37}"/>
    <cellStyle name="Comma 6 3 2 2 2 3" xfId="10689" xr:uid="{BD455DA3-EC2D-47E6-97C5-CCB4B1317B41}"/>
    <cellStyle name="Comma 6 3 2 2 2 3 2" xfId="20135" xr:uid="{FE2E36EB-AA78-4AF9-9E96-1A7267ECCF1F}"/>
    <cellStyle name="Comma 6 3 2 2 2 4" xfId="16406" xr:uid="{14399773-94B7-45C1-89C9-37F37F52C556}"/>
    <cellStyle name="Comma 6 3 2 2 2 5" xfId="6960" xr:uid="{DDAA4450-8B0B-41F0-ACF7-EB43FBFFEE0C}"/>
    <cellStyle name="Comma 6 3 2 2 3" xfId="4025" xr:uid="{B020FE34-8CC3-4AC5-9E97-3522C02F8E47}"/>
    <cellStyle name="Comma 6 3 2 3" xfId="761" xr:uid="{7254DDAB-00F6-4EDD-8F29-FED525E25E4B}"/>
    <cellStyle name="Comma 6 3 2 3 2" xfId="7627" xr:uid="{F153F73F-05AB-43A6-B28A-D7C5E2182E10}"/>
    <cellStyle name="Comma 6 3 2 3 2 2" xfId="11357" xr:uid="{34694CA5-67AF-407A-9C52-9E4A299ED3D7}"/>
    <cellStyle name="Comma 6 3 2 3 2 2 2" xfId="20804" xr:uid="{742D5C90-11E3-42FF-AB72-664D150DF8C0}"/>
    <cellStyle name="Comma 6 3 2 3 2 3" xfId="17075" xr:uid="{0851D8E8-16CE-4EB4-B0DE-1C3588A2C38D}"/>
    <cellStyle name="Comma 6 3 2 3 3" xfId="10688" xr:uid="{0EDDA556-FAA9-461F-8563-1EA104E20F08}"/>
    <cellStyle name="Comma 6 3 2 3 3 2" xfId="20134" xr:uid="{AD7A8863-290A-42FE-BE99-C6F543EB4768}"/>
    <cellStyle name="Comma 6 3 2 3 4" xfId="16405" xr:uid="{06606D06-876E-4C58-851B-89734FF54B7F}"/>
    <cellStyle name="Comma 6 3 2 3 5" xfId="6959" xr:uid="{A519A0FC-75CD-4401-AC2E-8359274EF834}"/>
    <cellStyle name="Comma 6 3 2 4" xfId="4024" xr:uid="{8BFEDE4E-D1B4-41BB-8771-09B6D010D5BE}"/>
    <cellStyle name="Comma 6 3 2 5" xfId="805" xr:uid="{078B0B50-9288-4CD9-8025-974A532F0D6F}"/>
    <cellStyle name="Comma 6 3 3" xfId="356" xr:uid="{9F9E1D7C-6ED3-4C51-AD2D-CADC6E886FB2}"/>
    <cellStyle name="Comma 6 3 3 2" xfId="357" xr:uid="{B30B20F6-DC7E-4787-B6AA-529623F6D128}"/>
    <cellStyle name="Comma 6 3 3 2 2" xfId="764" xr:uid="{081AF113-DAB3-4641-A998-7F1D600A9619}"/>
    <cellStyle name="Comma 6 3 3 2 2 2" xfId="7630" xr:uid="{F6966B0C-4EC0-41B5-90D6-071DBCBD2AD8}"/>
    <cellStyle name="Comma 6 3 3 2 2 2 2" xfId="11360" xr:uid="{845E5BBA-306E-4EC8-84ED-C6CA7CC4A4F8}"/>
    <cellStyle name="Comma 6 3 3 2 2 2 2 2" xfId="20807" xr:uid="{570DA27F-3A43-4EFA-BC89-B6E3D2BA93CD}"/>
    <cellStyle name="Comma 6 3 3 2 2 2 3" xfId="17078" xr:uid="{BF4DFC6E-1551-4930-A6CF-A575D6F2A8A4}"/>
    <cellStyle name="Comma 6 3 3 2 2 3" xfId="10691" xr:uid="{DF62D746-2894-413C-A48A-13F35E3C457A}"/>
    <cellStyle name="Comma 6 3 3 2 2 3 2" xfId="20137" xr:uid="{B3C467BE-E6C3-49CA-B693-5F1088B258A0}"/>
    <cellStyle name="Comma 6 3 3 2 2 4" xfId="16408" xr:uid="{6E6BDAC0-61EF-4550-8EE0-418285A35C71}"/>
    <cellStyle name="Comma 6 3 3 2 2 5" xfId="6962" xr:uid="{3E90C2D6-F718-479B-A760-1A5249FDEC52}"/>
    <cellStyle name="Comma 6 3 3 2 3" xfId="4027" xr:uid="{83C0521C-3EB2-4BD5-B41B-B896CA9FAA5B}"/>
    <cellStyle name="Comma 6 3 3 3" xfId="763" xr:uid="{DD55FD4A-056C-46BD-BE58-8999A104C9CB}"/>
    <cellStyle name="Comma 6 3 3 3 2" xfId="7629" xr:uid="{A67879DC-FC5D-41F8-BC67-E1F6F46891CB}"/>
    <cellStyle name="Comma 6 3 3 3 2 2" xfId="11359" xr:uid="{37A31AFE-041A-405B-B344-74882E07A639}"/>
    <cellStyle name="Comma 6 3 3 3 2 2 2" xfId="20806" xr:uid="{CBE69247-1422-47B6-BDA2-4800914DE491}"/>
    <cellStyle name="Comma 6 3 3 3 2 3" xfId="17077" xr:uid="{99B04786-B713-408D-8C72-FFF8D9A90A58}"/>
    <cellStyle name="Comma 6 3 3 3 3" xfId="10690" xr:uid="{E7A5B2A5-5F21-4F16-A952-B3293D3116F0}"/>
    <cellStyle name="Comma 6 3 3 3 3 2" xfId="20136" xr:uid="{7D2187D4-E67E-412C-AF74-F4B7001C5FAF}"/>
    <cellStyle name="Comma 6 3 3 3 4" xfId="16407" xr:uid="{A0522E38-F6D2-4574-B6E5-785BAFBB4C75}"/>
    <cellStyle name="Comma 6 3 3 3 5" xfId="6961" xr:uid="{CA227585-BF49-4CE1-AB9B-72D217F80D50}"/>
    <cellStyle name="Comma 6 3 3 4" xfId="4026" xr:uid="{48D5630A-1167-43BC-9CA7-8D6833C9BD79}"/>
    <cellStyle name="Comma 6 3 4" xfId="358" xr:uid="{F9D7ACE2-505C-43DE-9C63-72F11ED332F0}"/>
    <cellStyle name="Comma 6 3 4 2" xfId="765" xr:uid="{CE198BEE-689F-4DB9-BAFA-D6E11C9483AD}"/>
    <cellStyle name="Comma 6 3 4 2 2" xfId="11356" xr:uid="{2D9ADE31-2BD4-4E8C-8E09-CCFC3CD11845}"/>
    <cellStyle name="Comma 6 3 4 2 2 2" xfId="20803" xr:uid="{3546BC36-A840-4CA1-9122-273822AB2303}"/>
    <cellStyle name="Comma 6 3 4 2 3" xfId="17074" xr:uid="{60D3F1B6-AD3D-438F-BAAD-B2C45B6AFB4C}"/>
    <cellStyle name="Comma 6 3 4 2 4" xfId="7626" xr:uid="{6D65B9D2-87F7-4BC8-AF53-ACA67B64188F}"/>
    <cellStyle name="Comma 6 3 4 3" xfId="10687" xr:uid="{DC0CB90C-D236-4058-967D-ED7497C3F45E}"/>
    <cellStyle name="Comma 6 3 4 3 2" xfId="20133" xr:uid="{D94DB8FD-5332-4614-A16F-C997BC071243}"/>
    <cellStyle name="Comma 6 3 4 4" xfId="16404" xr:uid="{75F0F30C-6750-48FF-996D-F3538D9BA143}"/>
    <cellStyle name="Comma 6 3 4 5" xfId="6958" xr:uid="{D4ECED52-77F4-4637-9B8E-63C0A4E5DD3F}"/>
    <cellStyle name="Comma 6 3 5" xfId="760" xr:uid="{B1B270D4-2513-4A37-9AE8-95C6ED0C9AF0}"/>
    <cellStyle name="Comma 6 3 5 2" xfId="29720" xr:uid="{32F5790A-0B9B-4564-A01A-6C7DDBEE9E08}"/>
    <cellStyle name="Comma 6 3 6" xfId="4023" xr:uid="{18406520-543B-41A6-9F05-06445AD4FAB0}"/>
    <cellStyle name="Comma 6 3 7" xfId="863" xr:uid="{5033D517-151E-4C7D-A7F2-8EBDD0E6A1F7}"/>
    <cellStyle name="Comma 6 4" xfId="359" xr:uid="{BA792D38-459B-48C8-8B43-2AE037D5898D}"/>
    <cellStyle name="Comma 6 4 2" xfId="27" xr:uid="{E88E7764-5DF4-4246-8607-817DC67E77B2}"/>
    <cellStyle name="Comma 6 4 2 2" xfId="435" xr:uid="{6AEA5A16-1BB0-492F-8F99-091B1787968A}"/>
    <cellStyle name="Comma 6 4 2 2 2" xfId="7632" xr:uid="{297F8956-A8D3-4656-89BB-E2B368734E01}"/>
    <cellStyle name="Comma 6 4 2 2 2 2" xfId="11362" xr:uid="{28B4D703-271F-4778-908A-60C03B7A83A4}"/>
    <cellStyle name="Comma 6 4 2 2 2 2 2" xfId="20809" xr:uid="{075F0218-0219-423A-870B-83BEF9CBE269}"/>
    <cellStyle name="Comma 6 4 2 2 2 3" xfId="17080" xr:uid="{BF0805D6-D0AB-4E00-B37A-70AC0B7F4432}"/>
    <cellStyle name="Comma 6 4 2 2 3" xfId="10693" xr:uid="{EE8285D9-36B8-4574-B898-7ACADAF84AE2}"/>
    <cellStyle name="Comma 6 4 2 2 3 2" xfId="20139" xr:uid="{F64C8D6D-C83F-4728-93F9-1439AE24BC20}"/>
    <cellStyle name="Comma 6 4 2 2 4" xfId="16410" xr:uid="{CFB92AA5-1132-4858-9B5D-CB96AC53D950}"/>
    <cellStyle name="Comma 6 4 2 2 5" xfId="6964" xr:uid="{91D84D83-56AD-41E8-A39D-C875BC6867BE}"/>
    <cellStyle name="Comma 6 4 2 3" xfId="4029" xr:uid="{8FD47C27-EAB3-4265-8779-9B3F087694CA}"/>
    <cellStyle name="Comma 6 4 3" xfId="766" xr:uid="{46B8489C-823C-4708-84BE-3785EE2BC5B8}"/>
    <cellStyle name="Comma 6 4 3 2" xfId="6965" xr:uid="{89E721CA-BB76-4263-B99C-0FFA9359F903}"/>
    <cellStyle name="Comma 6 4 3 2 2" xfId="7633" xr:uid="{03C4E79E-C003-481F-BD19-DF438C2B5957}"/>
    <cellStyle name="Comma 6 4 3 2 2 2" xfId="11363" xr:uid="{7B632AEF-06DB-47E0-AAA4-FA0AA19601B8}"/>
    <cellStyle name="Comma 6 4 3 2 2 2 2" xfId="20810" xr:uid="{F88DE4CF-33AF-44BE-9554-EB827B588BF8}"/>
    <cellStyle name="Comma 6 4 3 2 2 3" xfId="17081" xr:uid="{026B8DCF-D77E-4F6E-9F38-C8EF46F18C28}"/>
    <cellStyle name="Comma 6 4 3 2 3" xfId="10694" xr:uid="{BCF9FBD6-33F2-44B6-B652-A8178D244CD5}"/>
    <cellStyle name="Comma 6 4 3 2 3 2" xfId="20140" xr:uid="{5BD26439-6791-4E31-BE46-F7F1DD2C42C5}"/>
    <cellStyle name="Comma 6 4 3 2 4" xfId="16411" xr:uid="{630613DB-9482-4DA6-A313-C315B4071769}"/>
    <cellStyle name="Comma 6 4 3 3" xfId="4030" xr:uid="{CCA32143-98EE-4A14-9D2F-51B8154A547A}"/>
    <cellStyle name="Comma 6 4 4" xfId="6963" xr:uid="{C778774F-AA0B-4E56-8769-F6DE669325F8}"/>
    <cellStyle name="Comma 6 4 4 2" xfId="7631" xr:uid="{8392F265-0168-409F-998C-8C812EDCC5B7}"/>
    <cellStyle name="Comma 6 4 4 2 2" xfId="11361" xr:uid="{D79234BC-6F33-47B7-B543-796F9C8CD398}"/>
    <cellStyle name="Comma 6 4 4 2 2 2" xfId="20808" xr:uid="{D4F4EF04-33B8-4360-8F92-5DC3CDB9E84B}"/>
    <cellStyle name="Comma 6 4 4 2 3" xfId="17079" xr:uid="{5C1E38D1-E886-4620-B9F8-96C6A9D04EAA}"/>
    <cellStyle name="Comma 6 4 4 3" xfId="10692" xr:uid="{5D3AF9A4-6246-4F66-A28A-A476693E50E2}"/>
    <cellStyle name="Comma 6 4 4 3 2" xfId="20138" xr:uid="{04EEE8FD-4BCE-4123-87E7-47F56DBF7286}"/>
    <cellStyle name="Comma 6 4 4 4" xfId="16409" xr:uid="{036C1D8A-226D-433B-BEF2-32108FBF3956}"/>
    <cellStyle name="Comma 6 4 5" xfId="4028" xr:uid="{62D593B6-EA30-4A8D-80F9-AB623F447A39}"/>
    <cellStyle name="Comma 6 4 6" xfId="975" xr:uid="{3B3747DF-B1E9-4E48-BE5E-3C6203FD06C5}"/>
    <cellStyle name="Comma 6 5" xfId="360" xr:uid="{599C9651-C06C-48DB-AD07-EC214D48755C}"/>
    <cellStyle name="Comma 6 5 2" xfId="361" xr:uid="{27E9646E-7575-46B0-BFCE-B26A4BAC8506}"/>
    <cellStyle name="Comma 6 5 2 2" xfId="768" xr:uid="{BE49A72B-3EAE-4DFB-B568-C3F65423A7E0}"/>
    <cellStyle name="Comma 6 5 2 2 2" xfId="11364" xr:uid="{15C04FD3-3C0D-42AA-B688-9501AB3A9959}"/>
    <cellStyle name="Comma 6 5 2 2 2 2" xfId="20811" xr:uid="{5A4675CF-9B11-495A-9FD5-0890ED63862C}"/>
    <cellStyle name="Comma 6 5 2 2 3" xfId="17082" xr:uid="{5BA1816F-27C1-491E-83D5-2C267B6B8F19}"/>
    <cellStyle name="Comma 6 5 2 2 4" xfId="7634" xr:uid="{7D574932-8D2F-4D70-AE0B-F5DBC9C84EBF}"/>
    <cellStyle name="Comma 6 5 2 3" xfId="10695" xr:uid="{7B2558E1-5B8C-4D76-9D8B-23530A97EC1E}"/>
    <cellStyle name="Comma 6 5 2 3 2" xfId="20141" xr:uid="{849FBC8A-87FB-4428-918E-C132BBA9E092}"/>
    <cellStyle name="Comma 6 5 2 4" xfId="16412" xr:uid="{1A4A3B88-9EDA-423C-AF42-032C303BC268}"/>
    <cellStyle name="Comma 6 5 2 5" xfId="6966" xr:uid="{C836C810-1CD9-494D-96D2-72E3EA28F2C6}"/>
    <cellStyle name="Comma 6 5 3" xfId="767" xr:uid="{D1C997F3-BD8A-4783-9B29-978BBD121365}"/>
    <cellStyle name="Comma 6 5 4" xfId="4031" xr:uid="{EFB13DB9-1187-4453-BB11-8EF0498A21A5}"/>
    <cellStyle name="Comma 6 6" xfId="362" xr:uid="{AF988A4C-2212-4E19-8044-65F9AA4134E3}"/>
    <cellStyle name="Comma 6 6 2" xfId="769" xr:uid="{49FF28D4-90B5-4030-8F3A-8BB1A988F8A0}"/>
    <cellStyle name="Comma 6 6 2 2" xfId="7753" xr:uid="{AA71EFA3-2DBC-4AD2-88DA-CD96A753C049}"/>
    <cellStyle name="Comma 6 6 2 2 2" xfId="11483" xr:uid="{749E46D1-0ECB-4289-A6D9-4E1AD2A09F1D}"/>
    <cellStyle name="Comma 6 6 2 2 2 2" xfId="20930" xr:uid="{647B8767-2161-421C-A48B-EADF8915F073}"/>
    <cellStyle name="Comma 6 6 2 2 3" xfId="17201" xr:uid="{C772C3EC-51F3-42B1-BC6E-A48684E06993}"/>
    <cellStyle name="Comma 6 6 2 3" xfId="10814" xr:uid="{893135FB-F5D8-4BDD-ACC9-00C1D2CF34B8}"/>
    <cellStyle name="Comma 6 6 2 3 2" xfId="20260" xr:uid="{C028429E-052B-4B2E-87D9-4594D24D242F}"/>
    <cellStyle name="Comma 6 6 2 4" xfId="16531" xr:uid="{C781BC84-1DC4-4D50-9866-679F23CC6988}"/>
    <cellStyle name="Comma 6 6 2 5" xfId="7085" xr:uid="{7461F417-D3A5-4579-8616-F8A71DBA0DAA}"/>
    <cellStyle name="Comma 6 6 3" xfId="5127" xr:uid="{C1B6A496-4F4A-427E-83A0-F6B9E0C00BD8}"/>
    <cellStyle name="Comma 6 7" xfId="755" xr:uid="{612024E2-198A-452E-8984-F28D25091F99}"/>
    <cellStyle name="Comma 6 7 2" xfId="5230" xr:uid="{F837B8D2-0FAC-4CA9-8AB5-3D5A1C2D0306}"/>
    <cellStyle name="Comma 6 7 2 2" xfId="7088" xr:uid="{1527834C-DF8F-4840-81E6-64E1628A4D4C}"/>
    <cellStyle name="Comma 6 7 2 2 2" xfId="7756" xr:uid="{0A80BB86-A4DA-4DE1-BD58-EE627E31F507}"/>
    <cellStyle name="Comma 6 7 2 2 2 2" xfId="11486" xr:uid="{35D0D310-3066-441A-BC09-4F374DD9B064}"/>
    <cellStyle name="Comma 6 7 2 2 2 2 2" xfId="20933" xr:uid="{BF8E278D-B416-4025-A53E-0F60BA8BECDD}"/>
    <cellStyle name="Comma 6 7 2 2 2 3" xfId="17204" xr:uid="{0E074569-C374-4D8D-9119-FE4B33741059}"/>
    <cellStyle name="Comma 6 7 2 2 3" xfId="10817" xr:uid="{0583B395-49F9-4D33-97A8-6860DCCEFB77}"/>
    <cellStyle name="Comma 6 7 2 2 3 2" xfId="20263" xr:uid="{39701F78-70F1-4E8F-B82A-580D3F88F43C}"/>
    <cellStyle name="Comma 6 7 2 2 4" xfId="16534" xr:uid="{9F4087D8-BC9F-4A31-B879-A5376823E8D4}"/>
    <cellStyle name="Comma 6 7 2 3" xfId="7230" xr:uid="{90853EEF-B94F-4BB8-9D90-0137411B372B}"/>
    <cellStyle name="Comma 6 7 2 3 2" xfId="10960" xr:uid="{EBA2E8F5-FCC3-475C-82D3-A9A6CFCCA4EC}"/>
    <cellStyle name="Comma 6 7 2 3 2 2" xfId="20406" xr:uid="{1FDAD827-1749-4DAF-AB37-2E9B47103522}"/>
    <cellStyle name="Comma 6 7 2 3 3" xfId="16677" xr:uid="{20A163FB-AEEA-431C-B268-1E3DE0DB2FA7}"/>
    <cellStyle name="Comma 6 7 2 4" xfId="9520" xr:uid="{D2E3BEB7-9603-49F4-AC01-53CE87B92833}"/>
    <cellStyle name="Comma 6 7 2 4 2" xfId="13034" xr:uid="{5FD129FD-7A36-41C0-9580-CDDB6A59E71F}"/>
    <cellStyle name="Comma 6 7 2 4 2 2" xfId="22481" xr:uid="{BA8BE1FA-4DA8-421C-A6B8-C231E1625A0F}"/>
    <cellStyle name="Comma 6 7 2 4 3" xfId="18965" xr:uid="{638FC83A-1784-44E7-807B-53ED1B337D6A}"/>
    <cellStyle name="Comma 6 7 2 5" xfId="10265" xr:uid="{3BF80415-7AAB-41E4-B7EB-4876FD6C3505}"/>
    <cellStyle name="Comma 6 7 2 5 2" xfId="13613" xr:uid="{2069AE63-4703-40AC-9232-6F5989E0570B}"/>
    <cellStyle name="Comma 6 7 2 5 2 2" xfId="23060" xr:uid="{3B1CB134-BE27-472D-AA1F-BB8E2D5A0A6D}"/>
    <cellStyle name="Comma 6 7 2 5 3" xfId="19710" xr:uid="{94905F5D-02F6-4E0C-80AD-DA5AA1AC6AF3}"/>
    <cellStyle name="Comma 6 7 2 6" xfId="10292" xr:uid="{5B86DD7A-5031-4A60-BF61-56BAF4874570}"/>
    <cellStyle name="Comma 6 7 2 6 2" xfId="19737" xr:uid="{ECBE2804-4289-4ECD-A659-5E082CC901CC}"/>
    <cellStyle name="Comma 6 7 2 7" xfId="16009" xr:uid="{368EB53A-C6D2-4F73-82DB-E48F40281954}"/>
    <cellStyle name="Comma 6 7 3" xfId="6776" xr:uid="{FB1F7DEB-E5CD-4DC5-9180-76D82D521851}"/>
    <cellStyle name="Comma 6 7 3 2" xfId="7444" xr:uid="{D359F3A8-078C-4D76-B62E-4D5E0E9A6937}"/>
    <cellStyle name="Comma 6 7 3 2 2" xfId="11174" xr:uid="{E61D4397-7EA7-48C6-9EB4-14605EB3E0BF}"/>
    <cellStyle name="Comma 6 7 3 2 2 2" xfId="20620" xr:uid="{415440CE-7E26-438D-8BBE-60D263833E84}"/>
    <cellStyle name="Comma 6 7 3 2 3" xfId="16891" xr:uid="{43529047-89CF-4AAE-B8BA-D4F7E198F03E}"/>
    <cellStyle name="Comma 6 7 3 3" xfId="10505" xr:uid="{3D36D051-96A0-4845-B1A5-A875A864D28D}"/>
    <cellStyle name="Comma 6 7 3 3 2" xfId="19950" xr:uid="{466BCF4E-4908-434F-A2C0-D67CC337A611}"/>
    <cellStyle name="Comma 6 7 3 4" xfId="16221" xr:uid="{18566F03-7009-44D1-AEA4-C8DE7CD0DF91}"/>
    <cellStyle name="Comma 6 7 4" xfId="7210" xr:uid="{1FBD294E-B4FB-4AB0-8C6C-D56D8E57FD40}"/>
    <cellStyle name="Comma 6 7 4 2" xfId="10940" xr:uid="{6F67BA16-0E50-450F-B878-818F17DF698C}"/>
    <cellStyle name="Comma 6 7 4 2 2" xfId="20386" xr:uid="{509F4BE8-AD02-4803-BD6A-F76927EA2958}"/>
    <cellStyle name="Comma 6 7 4 3" xfId="16657" xr:uid="{5D71A367-CDDD-4A84-BE3E-7C7863ADF209}"/>
    <cellStyle name="Comma 6 7 5" xfId="8896" xr:uid="{197A9BD5-56E0-4FA0-816B-4257E861BD27}"/>
    <cellStyle name="Comma 6 7 5 2" xfId="12521" xr:uid="{A2AB5EBE-507C-4B5C-8DA2-325A17D6AAAD}"/>
    <cellStyle name="Comma 6 7 5 2 2" xfId="21968" xr:uid="{A2E60848-1023-4E21-8EC9-F0499B04DDC5}"/>
    <cellStyle name="Comma 6 7 5 3" xfId="18341" xr:uid="{942A359A-4DE1-4D81-B577-7FE8500A23D1}"/>
    <cellStyle name="Comma 6 7 6" xfId="10244" xr:uid="{4E17F3AC-35F8-4C63-AAE4-F6828FFCF1A8}"/>
    <cellStyle name="Comma 6 7 6 2" xfId="13592" xr:uid="{3CDD1A75-9D00-4F4E-ACA7-9FA5B2772736}"/>
    <cellStyle name="Comma 6 7 6 2 2" xfId="23039" xr:uid="{1BEE18CE-CB34-4615-B1C8-217C0FE7BA3F}"/>
    <cellStyle name="Comma 6 7 6 3" xfId="19689" xr:uid="{97B6F2A1-330C-45B5-97A9-A0A9B8F1FFD0}"/>
    <cellStyle name="Comma 6 7 7" xfId="10272" xr:uid="{FD548E19-265B-4DF4-9AAC-A267DB14A041}"/>
    <cellStyle name="Comma 6 7 7 2" xfId="19717" xr:uid="{F665A0DD-0FA2-4320-BA42-50995953C005}"/>
    <cellStyle name="Comma 6 7 8" xfId="15989" xr:uid="{66B50BDC-E1F1-488A-A0CB-26E8FB6CDC3C}"/>
    <cellStyle name="Comma 6 7 9" xfId="3065" xr:uid="{96954372-1BAF-4D28-A1A5-B36F05A70116}"/>
    <cellStyle name="Comma 6 8" xfId="5169" xr:uid="{CD3E0153-01C7-409A-A847-2B68532F0A3C}"/>
    <cellStyle name="Comma 6 8 2" xfId="7086" xr:uid="{178762F4-623E-498F-965F-81C996248848}"/>
    <cellStyle name="Comma 6 8 2 2" xfId="7754" xr:uid="{63BDB68D-194E-4AFE-918E-F58B55BEC2B3}"/>
    <cellStyle name="Comma 6 8 2 2 2" xfId="11484" xr:uid="{2EA93A43-2A61-4147-9896-7A9A681CEA4F}"/>
    <cellStyle name="Comma 6 8 2 2 2 2" xfId="20931" xr:uid="{48E13826-A8D9-4F1A-AF91-08855D55CA62}"/>
    <cellStyle name="Comma 6 8 2 2 3" xfId="17202" xr:uid="{13C5AD5B-14A3-4BB6-8026-B135E7180EEB}"/>
    <cellStyle name="Comma 6 8 2 3" xfId="10815" xr:uid="{2426F938-A581-4078-A9C3-1CDE909A13B7}"/>
    <cellStyle name="Comma 6 8 2 3 2" xfId="20261" xr:uid="{DF577A8E-EDE2-4FBB-B096-24C77185B2A5}"/>
    <cellStyle name="Comma 6 8 2 4" xfId="16532" xr:uid="{9B72A17C-02EC-4C55-9AC6-8CCA0E79BA08}"/>
    <cellStyle name="Comma 6 8 3" xfId="7229" xr:uid="{EBCE898D-5F94-4DEB-B427-E39E0B774234}"/>
    <cellStyle name="Comma 6 8 3 2" xfId="10959" xr:uid="{AA953476-9C6F-486C-9868-2F151308A4F4}"/>
    <cellStyle name="Comma 6 8 3 2 2" xfId="20405" xr:uid="{A07CA5D1-6B90-440D-BA3E-BD1DCB8E40D8}"/>
    <cellStyle name="Comma 6 8 3 3" xfId="16676" xr:uid="{2AFEF470-DD69-44E0-9375-77C159CD09DB}"/>
    <cellStyle name="Comma 6 8 4" xfId="9500" xr:uid="{AD94574D-E933-4875-999F-8F1E6763B3C8}"/>
    <cellStyle name="Comma 6 8 4 2" xfId="13018" xr:uid="{0CC667AE-CAFE-4193-AAA3-23386D33C8A5}"/>
    <cellStyle name="Comma 6 8 4 2 2" xfId="22465" xr:uid="{BAA08932-3179-4BC7-84C5-15B22FF2B3DC}"/>
    <cellStyle name="Comma 6 8 4 3" xfId="18945" xr:uid="{873A0881-BFEA-442E-A7B9-7A5B5A6FF93A}"/>
    <cellStyle name="Comma 6 8 5" xfId="10264" xr:uid="{3A8A1290-8F9C-4E04-8E5A-BB5B89AD0C2C}"/>
    <cellStyle name="Comma 6 8 5 2" xfId="13612" xr:uid="{B3D1B021-5885-4D72-A36D-94E4E84AAA1D}"/>
    <cellStyle name="Comma 6 8 5 2 2" xfId="23059" xr:uid="{822B8AB0-BD78-4E1C-A51F-287E79327123}"/>
    <cellStyle name="Comma 6 8 5 3" xfId="19709" xr:uid="{C3F37CAE-BF7D-439A-919F-0E565AF6C5DE}"/>
    <cellStyle name="Comma 6 8 6" xfId="10291" xr:uid="{34903B57-94C4-4896-A4EA-DCDBE389DF3B}"/>
    <cellStyle name="Comma 6 8 6 2" xfId="19736" xr:uid="{D8FE3FF3-0A27-4F0A-ADD5-6BBE215D6B38}"/>
    <cellStyle name="Comma 6 8 7" xfId="16008" xr:uid="{0644607C-71AF-46EB-A0AB-7DCCBAFDFBB5}"/>
    <cellStyle name="Comma 6 9" xfId="5757" xr:uid="{6B0230C3-BEF0-4AB0-B5AF-24878D40C320}"/>
    <cellStyle name="Comma 6 9 2" xfId="7129" xr:uid="{54B3DF0F-6D20-4BFE-8E7B-0C7C7F587C00}"/>
    <cellStyle name="Comma 6 9 2 2" xfId="7798" xr:uid="{45B43BCB-9210-4AE2-A3FC-B156B68DE0D3}"/>
    <cellStyle name="Comma 6 9 2 2 2" xfId="11528" xr:uid="{94D8D726-7C26-432C-8DD7-91A1679B2CAD}"/>
    <cellStyle name="Comma 6 9 2 2 2 2" xfId="20975" xr:uid="{8A8D485B-DCCE-4CF6-94C1-1293CEAF6F6E}"/>
    <cellStyle name="Comma 6 9 2 2 3" xfId="17246" xr:uid="{CDE3F9D1-B091-4452-B231-62FBC89BE266}"/>
    <cellStyle name="Comma 6 9 2 3" xfId="10859" xr:uid="{91277DC1-D9EB-43D4-9EE2-244A4B0CCA23}"/>
    <cellStyle name="Comma 6 9 2 3 2" xfId="20305" xr:uid="{220E3A4E-6098-4998-A8E6-18BA765F8EE1}"/>
    <cellStyle name="Comma 6 9 2 4" xfId="16576" xr:uid="{958BE141-5392-44DF-B9DB-1377694D8D81}"/>
    <cellStyle name="Comma 60" xfId="5758" xr:uid="{DCFFFEA1-DCE4-461A-9F63-95AA936AA341}"/>
    <cellStyle name="Comma 60 2" xfId="7130" xr:uid="{52BF248E-976A-4F8C-AB6A-F70879C4F468}"/>
    <cellStyle name="Comma 60 2 2" xfId="7799" xr:uid="{FFE1582C-074C-4A06-880E-727B3B3438F3}"/>
    <cellStyle name="Comma 60 2 2 2" xfId="11529" xr:uid="{A038113A-35C6-4481-AA65-F3A48D066396}"/>
    <cellStyle name="Comma 60 2 2 2 2" xfId="20976" xr:uid="{EED65A4D-06B7-4FAB-B365-F08282A45B1D}"/>
    <cellStyle name="Comma 60 2 2 3" xfId="17247" xr:uid="{95E6BBC9-44F1-4B6E-BA07-BBBE23D7A8D7}"/>
    <cellStyle name="Comma 60 2 3" xfId="10860" xr:uid="{04DE42FF-414F-427F-A182-549766CDBD5D}"/>
    <cellStyle name="Comma 60 2 3 2" xfId="20306" xr:uid="{9E803B00-CC3C-4D57-B9F4-F160662BB6E8}"/>
    <cellStyle name="Comma 60 2 4" xfId="16577" xr:uid="{6EB35C65-0885-4F4E-AE17-DB31486791F5}"/>
    <cellStyle name="Comma 61" xfId="5729" xr:uid="{952D3455-854F-4778-A2AE-FDA76DAF96AE}"/>
    <cellStyle name="Comma 61 2" xfId="7101" xr:uid="{09C14969-0EFD-454F-A432-5B269D991AF0}"/>
    <cellStyle name="Comma 61 2 2" xfId="7769" xr:uid="{CEE2CE2D-CC3E-46D3-8056-71ED50D85B60}"/>
    <cellStyle name="Comma 61 2 2 2" xfId="11499" xr:uid="{27411BE7-A488-45DD-A7C1-5838B6B3FFF7}"/>
    <cellStyle name="Comma 61 2 2 2 2" xfId="20946" xr:uid="{34F1BABA-61F8-4CD2-98F7-B0BD3CE8E5D9}"/>
    <cellStyle name="Comma 61 2 2 3" xfId="17217" xr:uid="{899E35AE-DF0A-4449-B8AF-B0A1B1C5DFA5}"/>
    <cellStyle name="Comma 61 2 3" xfId="10830" xr:uid="{B864E40F-1050-4231-9224-41697DC4D4FD}"/>
    <cellStyle name="Comma 61 2 3 2" xfId="20276" xr:uid="{216C8251-09D4-4183-B445-76F897229D05}"/>
    <cellStyle name="Comma 61 2 4" xfId="16547" xr:uid="{CCDCFD04-BB68-430C-8A96-987288359C66}"/>
    <cellStyle name="Comma 62" xfId="6415" xr:uid="{ECCC9775-572F-4BFF-995E-5CAF693EB0AC}"/>
    <cellStyle name="Comma 62 2" xfId="7200" xr:uid="{BDAA0AF4-9918-4ED7-9838-3A1D3853559E}"/>
    <cellStyle name="Comma 62 2 2" xfId="7869" xr:uid="{31B159A3-7321-43E6-8C7B-360C9D3FA82A}"/>
    <cellStyle name="Comma 62 2 2 2" xfId="11599" xr:uid="{55E25A65-927B-4A49-812E-CA9C9B10D8CE}"/>
    <cellStyle name="Comma 62 2 2 2 2" xfId="21046" xr:uid="{07B135FE-5EAB-4E98-9075-E9DB6A0F33E0}"/>
    <cellStyle name="Comma 62 2 2 3" xfId="17317" xr:uid="{F16E71A1-0A7E-4B98-989B-0D794ACF9783}"/>
    <cellStyle name="Comma 62 2 3" xfId="10930" xr:uid="{DA6D4569-8F28-4342-8B71-F802EAEC7B2D}"/>
    <cellStyle name="Comma 62 2 3 2" xfId="20376" xr:uid="{44459B36-D0EF-44B2-96A8-ADCB629C4598}"/>
    <cellStyle name="Comma 62 2 4" xfId="16647" xr:uid="{3ED92F1E-AE15-4D18-B96A-70AAD5E40222}"/>
    <cellStyle name="Comma 63" xfId="6417" xr:uid="{74C2D6AF-E435-4698-9A6C-C5DD35FDB2DB}"/>
    <cellStyle name="Comma 63 2" xfId="7201" xr:uid="{C644DE37-526D-4370-8B3C-A035F5F09B7E}"/>
    <cellStyle name="Comma 63 2 2" xfId="7870" xr:uid="{AA39B5FF-D046-4A63-A311-F7D6351A4803}"/>
    <cellStyle name="Comma 63 2 2 2" xfId="11600" xr:uid="{4D5EB9D7-A553-491F-A7A4-1AD31D219D8B}"/>
    <cellStyle name="Comma 63 2 2 2 2" xfId="21047" xr:uid="{6B0C32B2-528B-4867-8350-A3DC8D0A2A29}"/>
    <cellStyle name="Comma 63 2 2 3" xfId="17318" xr:uid="{C9D02746-7A69-46E6-A93D-8AD9DD804A03}"/>
    <cellStyle name="Comma 63 2 3" xfId="10931" xr:uid="{B7683D62-0EF2-49F0-B90A-BDD058C70877}"/>
    <cellStyle name="Comma 63 2 3 2" xfId="20377" xr:uid="{67EDA4E3-6CCC-4516-9AD2-2C8E573C8327}"/>
    <cellStyle name="Comma 63 2 4" xfId="16648" xr:uid="{5CE56670-997A-46B4-82D1-3592083E9D2F}"/>
    <cellStyle name="Comma 64" xfId="4032" xr:uid="{0F80072E-E8BD-45B9-8666-250E4FED5462}"/>
    <cellStyle name="Comma 64 2" xfId="6967" xr:uid="{8A06C24B-450E-47F4-914D-055FC898E344}"/>
    <cellStyle name="Comma 64 2 2" xfId="7635" xr:uid="{FF8A504A-9C78-44A4-9D0C-D1C40D604064}"/>
    <cellStyle name="Comma 64 2 2 2" xfId="11365" xr:uid="{55F1DBAE-C679-4B1B-A43E-DA2DBFECDE5F}"/>
    <cellStyle name="Comma 64 2 2 2 2" xfId="20812" xr:uid="{A0D54E07-CE1B-4097-8179-DE57E954E219}"/>
    <cellStyle name="Comma 64 2 2 3" xfId="17083" xr:uid="{C10435F6-3005-4126-80D7-D14618344E0B}"/>
    <cellStyle name="Comma 64 2 3" xfId="10696" xr:uid="{44383863-F52A-400E-B6C9-92FFAC8E6029}"/>
    <cellStyle name="Comma 64 2 3 2" xfId="20142" xr:uid="{6C89A3C3-EF86-4036-9214-E33FD26C2E2A}"/>
    <cellStyle name="Comma 64 2 4" xfId="16413" xr:uid="{B2F6E33D-8CE0-438D-886C-763669149F24}"/>
    <cellStyle name="Comma 64 3" xfId="7224" xr:uid="{C2D48061-D02A-4501-A295-3E7C7D0748C5}"/>
    <cellStyle name="Comma 64 3 2" xfId="10954" xr:uid="{CCBD29D6-FE6C-40BD-871D-556C29C81F5D}"/>
    <cellStyle name="Comma 64 3 2 2" xfId="20400" xr:uid="{BE161A80-34CF-4F06-A2A1-BC6321C6EE85}"/>
    <cellStyle name="Comma 64 3 3" xfId="16671" xr:uid="{CC06B3E1-5DBF-475D-B06C-C4E03D860FCE}"/>
    <cellStyle name="Comma 64 4" xfId="9178" xr:uid="{FE531F5E-F9A2-4161-A387-36D388E89D7B}"/>
    <cellStyle name="Comma 64 4 2" xfId="12751" xr:uid="{B9DEC8BB-6AA0-4356-B76C-A0BDB3D89EDB}"/>
    <cellStyle name="Comma 64 4 2 2" xfId="22198" xr:uid="{0EC28EC7-7F82-48D6-9A93-C72973C45C18}"/>
    <cellStyle name="Comma 64 4 3" xfId="18623" xr:uid="{1DC85E71-BC99-439A-901E-227712749D63}"/>
    <cellStyle name="Comma 64 5" xfId="10258" xr:uid="{632DD355-292F-4D68-BF6B-88EE8F847DC4}"/>
    <cellStyle name="Comma 64 5 2" xfId="13606" xr:uid="{983F7CA1-106A-4577-91B4-DA5564BFC9B6}"/>
    <cellStyle name="Comma 64 5 2 2" xfId="23053" xr:uid="{DE13C96A-C4B0-4996-8DAB-2A9695D98660}"/>
    <cellStyle name="Comma 64 5 3" xfId="19703" xr:uid="{0B955F70-6401-4DE6-B6BA-7C2A23665D1E}"/>
    <cellStyle name="Comma 64 6" xfId="10286" xr:uid="{15F63B35-0143-4ACD-A55C-BF5C18479026}"/>
    <cellStyle name="Comma 64 6 2" xfId="19731" xr:uid="{5BA0E786-3979-446B-BCE7-E37C1F59CDDB}"/>
    <cellStyle name="Comma 64 7" xfId="16003" xr:uid="{95C754E7-21DD-4474-A8D8-E8DBF9E7BD87}"/>
    <cellStyle name="Comma 65" xfId="6419" xr:uid="{C7786ED2-32AB-4008-B105-C98B520167DF}"/>
    <cellStyle name="Comma 65 2" xfId="7202" xr:uid="{F3DA0F4C-0DA3-4232-A233-445AD9CEE537}"/>
    <cellStyle name="Comma 65 2 2" xfId="7871" xr:uid="{14EF7511-E7C9-49FB-97C9-2EBEFCD97085}"/>
    <cellStyle name="Comma 65 2 2 2" xfId="11601" xr:uid="{FD8F748F-93FB-4D03-A1BB-2E2CC2A8506A}"/>
    <cellStyle name="Comma 65 2 2 2 2" xfId="21048" xr:uid="{5F5DD71B-0F3A-421D-B876-ADE14467AC9B}"/>
    <cellStyle name="Comma 65 2 2 3" xfId="17319" xr:uid="{28A8422C-233A-44EB-A36B-3434F8BC83A0}"/>
    <cellStyle name="Comma 65 2 3" xfId="10932" xr:uid="{2067116D-93F2-462D-90D5-B2FAC0EFDC72}"/>
    <cellStyle name="Comma 65 2 3 2" xfId="20378" xr:uid="{E26CD5C0-BFC3-479D-9CF8-FDE71D0F15DC}"/>
    <cellStyle name="Comma 65 2 4" xfId="16649" xr:uid="{0AEC8893-2DDB-46EB-9A32-394336796D7D}"/>
    <cellStyle name="Comma 66" xfId="6421" xr:uid="{C4F5475F-13CC-4270-8EE3-3215040DB14B}"/>
    <cellStyle name="Comma 66 2" xfId="7203" xr:uid="{4A92DB67-CDCF-4915-949A-A4AE1A4DFC7C}"/>
    <cellStyle name="Comma 66 2 2" xfId="7872" xr:uid="{97AFADC6-608C-433B-A390-31E09D9BFC7E}"/>
    <cellStyle name="Comma 66 2 2 2" xfId="11602" xr:uid="{F7CDB5CA-FADE-4D36-8BBE-4743385FBF92}"/>
    <cellStyle name="Comma 66 2 2 2 2" xfId="21049" xr:uid="{2C05B10D-8308-406D-836C-63B0DED53F8A}"/>
    <cellStyle name="Comma 66 2 2 3" xfId="17320" xr:uid="{299F7E4D-DCB2-4BFE-8A4C-62EBFD67F9C1}"/>
    <cellStyle name="Comma 66 2 3" xfId="10933" xr:uid="{25F9D6DF-4D7D-4699-A179-72BC3F1F15DF}"/>
    <cellStyle name="Comma 66 2 3 2" xfId="20379" xr:uid="{72752C53-613E-4AC1-B4F6-77F460CF4455}"/>
    <cellStyle name="Comma 66 2 4" xfId="16650" xr:uid="{C1AE1492-3F61-440B-AFC7-4E9A1AF24240}"/>
    <cellStyle name="Comma 67" xfId="6509" xr:uid="{E0FA066D-1D51-4AFA-99F2-A9F111BF8D2F}"/>
    <cellStyle name="Comma 67 2" xfId="7204" xr:uid="{15A32781-B390-413A-8B18-6937EF384626}"/>
    <cellStyle name="Comma 67 2 2" xfId="7873" xr:uid="{08CB2202-DD4A-4B8B-B7FD-B1AC8A891928}"/>
    <cellStyle name="Comma 67 2 2 2" xfId="11603" xr:uid="{045A34B8-265A-4CF9-AC53-24877A982B84}"/>
    <cellStyle name="Comma 67 2 2 2 2" xfId="21050" xr:uid="{7378418B-71F7-49F6-B6DB-EE117186722D}"/>
    <cellStyle name="Comma 67 2 2 3" xfId="17321" xr:uid="{B6C38E81-6A10-48E0-B90C-521024E98284}"/>
    <cellStyle name="Comma 67 2 3" xfId="10934" xr:uid="{E1D754B7-61A0-4E50-937C-807DD88AEBEC}"/>
    <cellStyle name="Comma 67 2 3 2" xfId="20380" xr:uid="{2E2A6C4D-E602-46D4-B8FF-D4CC2774AF6D}"/>
    <cellStyle name="Comma 67 2 4" xfId="16651" xr:uid="{82604186-D598-481E-B17E-D92A8A984DD6}"/>
    <cellStyle name="Comma 68" xfId="6510" xr:uid="{D47798FD-F1C8-4C37-814D-C3927F4965FE}"/>
    <cellStyle name="Comma 68 2" xfId="7205" xr:uid="{377D4B34-9C0D-4401-8018-FE2EE8D62FA1}"/>
    <cellStyle name="Comma 68 2 2" xfId="7874" xr:uid="{CBC278FA-ABD8-4FD0-96A3-2309A46247A8}"/>
    <cellStyle name="Comma 68 2 2 2" xfId="11604" xr:uid="{E7093D40-A904-485D-B9E1-4B6B1E934505}"/>
    <cellStyle name="Comma 68 2 2 2 2" xfId="21051" xr:uid="{9C7A3789-B91F-420F-8EF8-12AF48EF9C98}"/>
    <cellStyle name="Comma 68 2 2 3" xfId="17322" xr:uid="{15B3EDA0-E610-47F2-AC64-30799F3CDBC7}"/>
    <cellStyle name="Comma 68 2 3" xfId="10935" xr:uid="{0148903D-B9FB-4889-B7CE-B6887F14B8F4}"/>
    <cellStyle name="Comma 68 2 3 2" xfId="20381" xr:uid="{8E007510-5B62-4CFF-A61F-735252639920}"/>
    <cellStyle name="Comma 68 2 4" xfId="16652" xr:uid="{DBC081EC-4E62-40AB-98FF-044082EC2BE3}"/>
    <cellStyle name="Comma 69" xfId="6553" xr:uid="{FA327D3B-AAD6-4ED1-9177-FD7A3380A7D0}"/>
    <cellStyle name="Comma 7" xfId="363" xr:uid="{EDBA8D1E-C44C-484E-B295-917BFA770656}"/>
    <cellStyle name="Comma 7 2" xfId="364" xr:uid="{A3236E9F-BF3C-451D-BD39-9264DE7A4446}"/>
    <cellStyle name="Comma 7 2 2" xfId="252" xr:uid="{90A051E2-DF87-426D-B77E-9E40127C67DD}"/>
    <cellStyle name="Comma 7 2 2 2" xfId="659" xr:uid="{2F5BED32-6F9B-4A49-99E0-F58D63A3B9FD}"/>
    <cellStyle name="Comma 7 2 2 2 2" xfId="11366" xr:uid="{A1235AD8-FBA9-4762-AAF3-5586ADB2C1D2}"/>
    <cellStyle name="Comma 7 2 2 2 2 2" xfId="20813" xr:uid="{DED2F637-7974-4F5A-944A-81C60FC28E99}"/>
    <cellStyle name="Comma 7 2 2 2 3" xfId="17084" xr:uid="{BDB61193-EC89-48CB-924D-B1FC38189E27}"/>
    <cellStyle name="Comma 7 2 2 2 4" xfId="7636" xr:uid="{DE385043-99A5-40AA-AD6B-825D3B472CAA}"/>
    <cellStyle name="Comma 7 2 2 3" xfId="10697" xr:uid="{0025AE0E-A140-41E3-B00C-B6B701BE5CB5}"/>
    <cellStyle name="Comma 7 2 2 3 2" xfId="20143" xr:uid="{60876A08-636A-4C2D-AA4C-2186B128AEC7}"/>
    <cellStyle name="Comma 7 2 2 4" xfId="16414" xr:uid="{80B61283-8A9F-4881-974A-84590910E7AF}"/>
    <cellStyle name="Comma 7 2 2 5" xfId="6968" xr:uid="{9286F207-207D-45F2-9673-371619AA5850}"/>
    <cellStyle name="Comma 7 2 3" xfId="771" xr:uid="{554728A2-5EF7-48A6-8E22-DE1D6ACFD0B9}"/>
    <cellStyle name="Comma 7 2 3 2" xfId="4034" xr:uid="{9A98ACC8-2519-468A-9834-E04D49A3EB5B}"/>
    <cellStyle name="Comma 7 2 4" xfId="912" xr:uid="{BDC96844-2F57-4A1A-AFF4-8F00AE811098}"/>
    <cellStyle name="Comma 7 3" xfId="144" xr:uid="{6EB4F670-5066-4F07-AEC4-2E20F5E5D5D5}"/>
    <cellStyle name="Comma 7 3 2" xfId="365" xr:uid="{CD609763-2FDB-431A-86CF-DA185F3F32AE}"/>
    <cellStyle name="Comma 7 3 2 2" xfId="772" xr:uid="{6ED22FF4-2E0B-4D4C-BFC5-B1AB9ABD38BE}"/>
    <cellStyle name="Comma 7 3 2 2 2" xfId="11367" xr:uid="{FBDEE6FF-3937-4B89-B1DB-FF90BBC0EFAF}"/>
    <cellStyle name="Comma 7 3 2 2 2 2" xfId="20814" xr:uid="{C1D692E0-9354-4010-9127-6CE4ABCA79CD}"/>
    <cellStyle name="Comma 7 3 2 2 3" xfId="17085" xr:uid="{49C9BC9D-2D82-4BF9-BADA-2F764470E116}"/>
    <cellStyle name="Comma 7 3 2 2 4" xfId="7637" xr:uid="{F1B8E4CE-DCF9-402B-9165-D12FB2C43B40}"/>
    <cellStyle name="Comma 7 3 2 3" xfId="10698" xr:uid="{29D85685-0561-4BF7-BAB8-7AD75D33CECC}"/>
    <cellStyle name="Comma 7 3 2 3 2" xfId="20144" xr:uid="{15179488-ADDC-4DB5-B0F5-5112259070E3}"/>
    <cellStyle name="Comma 7 3 2 4" xfId="16415" xr:uid="{19B78036-719E-4B06-AF28-C46B394B195D}"/>
    <cellStyle name="Comma 7 3 2 5" xfId="6969" xr:uid="{C49301FF-F2F9-44F3-A24D-F9DE9E51D14D}"/>
    <cellStyle name="Comma 7 3 3" xfId="552" xr:uid="{083D40FB-9B33-462B-9D21-F65E7781F5F0}"/>
    <cellStyle name="Comma 7 3 4" xfId="4035" xr:uid="{C0DD4915-48C0-4817-8C32-37DEB9314B1D}"/>
    <cellStyle name="Comma 7 4" xfId="366" xr:uid="{78F6BE65-62C8-4A0F-8418-D1E11AFA5746}"/>
    <cellStyle name="Comma 7 4 2" xfId="773" xr:uid="{0E4C6CF1-3ECD-4438-9A57-03942B1A61B3}"/>
    <cellStyle name="Comma 7 4 3" xfId="5759" xr:uid="{6A06EC1D-561B-4C47-A021-4F52A106828F}"/>
    <cellStyle name="Comma 7 5" xfId="770" xr:uid="{D206A886-5FE1-4F2A-995F-9293A98BC967}"/>
    <cellStyle name="Comma 7 5 2" xfId="29702" xr:uid="{DB30BA61-8ED3-4471-8ECB-7F818BF260E0}"/>
    <cellStyle name="Comma 7 6" xfId="4033" xr:uid="{2E230B3C-9C9F-47D5-B258-C8B08EB96ED1}"/>
    <cellStyle name="Comma 7 7" xfId="984" xr:uid="{040961BC-69C7-4ECE-A434-F66A2B52D21C}"/>
    <cellStyle name="Comma 70" xfId="6568" xr:uid="{F4E8D483-005E-4236-8EF1-DB1BB75F24CC}"/>
    <cellStyle name="Comma 70 2" xfId="7236" xr:uid="{136B9714-2314-48F5-811E-2A69703F5229}"/>
    <cellStyle name="Comma 70 2 2" xfId="10966" xr:uid="{0036296F-6C5F-4B59-86BF-B1C794092858}"/>
    <cellStyle name="Comma 70 2 2 2" xfId="20412" xr:uid="{DA42632A-60E8-4CD6-9A94-3F949F0E5214}"/>
    <cellStyle name="Comma 70 2 3" xfId="16683" xr:uid="{62ADB381-91E5-413F-8328-5936F3533AC3}"/>
    <cellStyle name="Comma 70 3" xfId="10297" xr:uid="{FCCDB887-B80B-4B73-84CB-F990FD1A52FB}"/>
    <cellStyle name="Comma 70 3 2" xfId="19742" xr:uid="{B5CC06BC-8502-41ED-838C-26BBC07C250B}"/>
    <cellStyle name="Comma 70 4" xfId="16013" xr:uid="{5A9623EE-272D-4AFB-AAFB-C99CBCBC1959}"/>
    <cellStyle name="Comma 71" xfId="7206" xr:uid="{46B24795-CC95-4BD4-B5AA-0C4FD443CA14}"/>
    <cellStyle name="Comma 71 2" xfId="10936" xr:uid="{28326E35-8612-4CE6-ACD1-ACC575CA33E5}"/>
    <cellStyle name="Comma 71 2 2" xfId="20382" xr:uid="{301CB342-025E-4F66-B899-C88FE015F5F9}"/>
    <cellStyle name="Comma 71 3" xfId="16653" xr:uid="{D27B7132-1F42-4E75-925D-B8719672C272}"/>
    <cellStyle name="Comma 72" xfId="7875" xr:uid="{DD24E271-90D4-45F9-89BB-23E0260FFD43}"/>
    <cellStyle name="Comma 72 2" xfId="11605" xr:uid="{D4C6F329-5949-475A-9C60-AF7652776086}"/>
    <cellStyle name="Comma 72 2 2" xfId="21052" xr:uid="{DC46B147-2C30-409B-B2EB-728E8C37F623}"/>
    <cellStyle name="Comma 72 3" xfId="17323" xr:uid="{A3472961-0596-452D-AF44-E12C49764CAB}"/>
    <cellStyle name="Comma 73" xfId="8261" xr:uid="{881E88E3-23A2-4C78-942C-B79F968D3263}"/>
    <cellStyle name="Comma 73 2" xfId="11988" xr:uid="{17522361-A6D8-4CAA-A4FE-801065CAF83D}"/>
    <cellStyle name="Comma 73 2 2" xfId="21435" xr:uid="{A7F53CC4-ABEA-4956-B912-2F014155669D}"/>
    <cellStyle name="Comma 73 3" xfId="17706" xr:uid="{0DB2653A-6FEB-4F79-91BB-360F95698E96}"/>
    <cellStyle name="Comma 74" xfId="8262" xr:uid="{A5A55AEA-47BD-4E52-B168-558B94B58B30}"/>
    <cellStyle name="Comma 74 2" xfId="11989" xr:uid="{73433DDF-A93C-4629-B68D-19E1CB7281B0}"/>
    <cellStyle name="Comma 74 2 2" xfId="21436" xr:uid="{D85E17CE-4729-4466-AFFE-6127CAC0F71A}"/>
    <cellStyle name="Comma 74 3" xfId="17707" xr:uid="{41EA2D9A-B9A4-48DC-A544-02D01DE06452}"/>
    <cellStyle name="Comma 75" xfId="8264" xr:uid="{4F2A75A2-33F1-4E9E-82A1-038781A6178D}"/>
    <cellStyle name="Comma 75 2" xfId="11991" xr:uid="{35252C4B-C7F3-4F19-B248-7BF43611C325}"/>
    <cellStyle name="Comma 75 2 2" xfId="21438" xr:uid="{ECEEEB79-6E17-4094-8009-47CD1B06028E}"/>
    <cellStyle name="Comma 75 3" xfId="17709" xr:uid="{9B1A661D-4F49-4C1D-9AEC-8EEE9428F78A}"/>
    <cellStyle name="Comma 76" xfId="8781" xr:uid="{8C88AE78-4B90-4056-ADDE-9F074388F606}"/>
    <cellStyle name="Comma 76 2" xfId="12423" xr:uid="{EC290DFB-FDF1-4A2E-85A4-F7B547B2DC39}"/>
    <cellStyle name="Comma 76 2 2" xfId="21870" xr:uid="{ACA57846-935B-4200-AAAE-7183C4B4494C}"/>
    <cellStyle name="Comma 76 3" xfId="18226" xr:uid="{30948CFD-D4FD-41B8-82E7-9EC5483CEA65}"/>
    <cellStyle name="Comma 77" xfId="9277" xr:uid="{72DA0B8D-B0D9-44EC-986C-3E3FBBCB74CA}"/>
    <cellStyle name="Comma 77 2" xfId="12829" xr:uid="{0D988075-E4F4-42E1-AC29-43DB48E784D4}"/>
    <cellStyle name="Comma 77 2 2" xfId="22276" xr:uid="{90102B16-009A-44EE-A2D6-52269CD999D5}"/>
    <cellStyle name="Comma 77 3" xfId="18722" xr:uid="{1074EC71-6F8E-4A1F-8E43-877CDAEBEE95}"/>
    <cellStyle name="Comma 78" xfId="9082" xr:uid="{580918E9-90BD-4681-A4B4-9286D2A44BC1}"/>
    <cellStyle name="Comma 78 2" xfId="12678" xr:uid="{3497AA3B-9B87-4F77-BF16-0412F967F9D8}"/>
    <cellStyle name="Comma 78 2 2" xfId="22125" xr:uid="{2A24ED77-581F-469C-B0C0-B2B93AB9273D}"/>
    <cellStyle name="Comma 78 3" xfId="18527" xr:uid="{79663A09-186B-4B29-AB80-09EBE46B8921}"/>
    <cellStyle name="Comma 79" xfId="9864" xr:uid="{6F86E285-2606-439F-AFB4-2C164BB4AD93}"/>
    <cellStyle name="Comma 79 2" xfId="13335" xr:uid="{EEA81562-9FA7-42DE-A4EE-45F0CB5CCD91}"/>
    <cellStyle name="Comma 79 2 2" xfId="22782" xr:uid="{0979FB27-32F3-4DAA-BE7D-8DD990B9B0D1}"/>
    <cellStyle name="Comma 79 3" xfId="19309" xr:uid="{940B6DC8-D5B7-4567-A547-93320EF9998A}"/>
    <cellStyle name="Comma 8" xfId="367" xr:uid="{7D62F1F0-7B2C-464C-9CE7-19B3D724CE6C}"/>
    <cellStyle name="Comma 8 10" xfId="3827" xr:uid="{A395F97A-AEEE-4BA3-A826-80E614BE8180}"/>
    <cellStyle name="Comma 8 11" xfId="872" xr:uid="{956DF8B2-8F0D-4F4C-9198-11BBB5140D3E}"/>
    <cellStyle name="Comma 8 2" xfId="368" xr:uid="{64A51589-6D1C-41FB-B699-B24671003518}"/>
    <cellStyle name="Comma 8 2 2" xfId="39" xr:uid="{95D1127E-8A0F-4B9F-A920-CB4A8EC3A413}"/>
    <cellStyle name="Comma 8 2 2 2" xfId="447" xr:uid="{E3AF5781-5DC1-48BA-A42A-0C8F30014F06}"/>
    <cellStyle name="Comma 8 2 2 2 2" xfId="11368" xr:uid="{0E3D3CFB-654D-47B3-89B0-CEC20B8DD8D4}"/>
    <cellStyle name="Comma 8 2 2 2 2 2" xfId="20815" xr:uid="{F613D2BB-60AD-41DF-9F71-9204BC309A31}"/>
    <cellStyle name="Comma 8 2 2 2 3" xfId="17086" xr:uid="{0B9F1904-CB2B-4547-A0FC-E5368480D0F1}"/>
    <cellStyle name="Comma 8 2 2 2 4" xfId="7638" xr:uid="{0F85ABBC-AAF8-463A-A6DE-99D8AB9FAF9E}"/>
    <cellStyle name="Comma 8 2 2 3" xfId="10699" xr:uid="{A481A391-141F-4EF7-A2E0-1D392416D9BC}"/>
    <cellStyle name="Comma 8 2 2 3 2" xfId="20145" xr:uid="{1B258683-033E-460B-A083-C99B6171085E}"/>
    <cellStyle name="Comma 8 2 2 4" xfId="16416" xr:uid="{25BC54B6-F22B-4140-A0A0-64D40A2FBBA3}"/>
    <cellStyle name="Comma 8 2 2 5" xfId="6970" xr:uid="{4AE0292E-24A4-454D-A5B8-3B50D9D01443}"/>
    <cellStyle name="Comma 8 2 3" xfId="775" xr:uid="{FA4A5D20-F167-4BFE-BBAE-921A4956D00F}"/>
    <cellStyle name="Comma 8 2 3 2" xfId="4036" xr:uid="{168CC1BF-E5CD-436B-8F2C-B04B0FFA3558}"/>
    <cellStyle name="Comma 8 2 4" xfId="849" xr:uid="{33CF9907-0572-4B5D-9116-455FBE65B0A8}"/>
    <cellStyle name="Comma 8 3" xfId="148" xr:uid="{AA703E2B-D157-474E-8E04-D794D1C6965F}"/>
    <cellStyle name="Comma 8 3 10" xfId="4037" xr:uid="{AE11BA37-C358-4EB3-BC0F-D1643A773D99}"/>
    <cellStyle name="Comma 8 3 2" xfId="221" xr:uid="{F3813268-BC7C-4869-8691-3FFE923AE4CB}"/>
    <cellStyle name="Comma 8 3 2 2" xfId="629" xr:uid="{53CC9064-EA42-4B02-9A36-4A964B1F57B4}"/>
    <cellStyle name="Comma 8 3 2 2 2" xfId="7640" xr:uid="{608DCE3D-CCD1-4150-8793-1F6D7C705F8E}"/>
    <cellStyle name="Comma 8 3 2 2 2 2" xfId="11370" xr:uid="{81BF69CA-44D5-4BA8-932C-2CD5D7CA1B7B}"/>
    <cellStyle name="Comma 8 3 2 2 2 2 2" xfId="20817" xr:uid="{D704E7CA-1D86-40BD-B24B-018B9DA7D201}"/>
    <cellStyle name="Comma 8 3 2 2 2 3" xfId="17088" xr:uid="{0711D3C8-97FF-4CA6-A10C-853919368740}"/>
    <cellStyle name="Comma 8 3 2 2 3" xfId="10701" xr:uid="{809C181E-A7F4-4B7A-90A9-FBEFAF2C394B}"/>
    <cellStyle name="Comma 8 3 2 2 3 2" xfId="20147" xr:uid="{9CE46F71-B942-4D5C-9D0E-476F5E89372E}"/>
    <cellStyle name="Comma 8 3 2 2 4" xfId="16418" xr:uid="{1A6331AB-353E-457B-9606-D9E9788CB007}"/>
    <cellStyle name="Comma 8 3 2 2 5" xfId="6972" xr:uid="{F720495B-C829-40FE-B205-0015693C4045}"/>
    <cellStyle name="Comma 8 3 2 3" xfId="7226" xr:uid="{5F6E5136-E329-4FE7-8B53-99B56D95C683}"/>
    <cellStyle name="Comma 8 3 2 3 2" xfId="10956" xr:uid="{4C2F6EC0-E8C9-469B-B550-1B56DA20B6E2}"/>
    <cellStyle name="Comma 8 3 2 3 2 2" xfId="20402" xr:uid="{3B0A3AD9-90F0-4233-9767-3E868FB5122A}"/>
    <cellStyle name="Comma 8 3 2 3 3" xfId="16673" xr:uid="{5055414C-6AFE-4E1C-A995-E2CBFE3AC1A6}"/>
    <cellStyle name="Comma 8 3 2 4" xfId="9180" xr:uid="{E8F2517D-A10A-4AD9-B96E-0002F749CEAA}"/>
    <cellStyle name="Comma 8 3 2 4 2" xfId="12753" xr:uid="{710BDBAA-5E31-443E-B5DC-FA0128604608}"/>
    <cellStyle name="Comma 8 3 2 4 2 2" xfId="22200" xr:uid="{25458B25-5310-487F-9CBF-D5B4899C5F47}"/>
    <cellStyle name="Comma 8 3 2 4 3" xfId="18625" xr:uid="{65A17929-A77E-462F-BA47-CEF4DCE09857}"/>
    <cellStyle name="Comma 8 3 2 5" xfId="10260" xr:uid="{E031CCB7-DD7B-4D55-AE3B-19DB97A47CB2}"/>
    <cellStyle name="Comma 8 3 2 5 2" xfId="13608" xr:uid="{14F5160D-6557-4A33-B8EC-4A510F0DA80E}"/>
    <cellStyle name="Comma 8 3 2 5 2 2" xfId="23055" xr:uid="{9B3E086D-2D06-40F3-B138-1F6A786170C2}"/>
    <cellStyle name="Comma 8 3 2 5 3" xfId="19705" xr:uid="{B98DFD7A-45A3-4D3D-91E6-32B9D3AA4602}"/>
    <cellStyle name="Comma 8 3 2 6" xfId="10288" xr:uid="{08BF66E5-28B3-4C4D-AD48-2C4E8F738846}"/>
    <cellStyle name="Comma 8 3 2 6 2" xfId="19733" xr:uid="{64C2782E-AC63-4BCF-8F50-46CF8AC0CECF}"/>
    <cellStyle name="Comma 8 3 2 7" xfId="16005" xr:uid="{5D4D02D7-6748-41BA-B959-331A134B9327}"/>
    <cellStyle name="Comma 8 3 2 8" xfId="4038" xr:uid="{B9D244F4-5E2C-45EE-A83D-299794ACFC24}"/>
    <cellStyle name="Comma 8 3 3" xfId="556" xr:uid="{506E1599-89AC-461E-86B2-BA09F46C20FF}"/>
    <cellStyle name="Comma 8 3 3 2" xfId="6973" xr:uid="{66BAA763-CCB9-4A74-9CAD-4CB81EC43583}"/>
    <cellStyle name="Comma 8 3 3 2 2" xfId="7641" xr:uid="{1E167FE5-9F4A-4A77-88B5-E0334689647B}"/>
    <cellStyle name="Comma 8 3 3 2 2 2" xfId="11371" xr:uid="{F788F254-C150-43CA-9A08-1A0678635795}"/>
    <cellStyle name="Comma 8 3 3 2 2 2 2" xfId="20818" xr:uid="{22D5DB0D-3B6F-4A8B-A61F-F02E3A85B6F4}"/>
    <cellStyle name="Comma 8 3 3 2 2 3" xfId="17089" xr:uid="{93A2EC99-21AF-4F23-88E7-4054C2A98E5F}"/>
    <cellStyle name="Comma 8 3 3 2 3" xfId="10702" xr:uid="{E86F98B3-AD68-42B0-BA93-A960D921289D}"/>
    <cellStyle name="Comma 8 3 3 2 3 2" xfId="20148" xr:uid="{26E191B7-A511-4099-B21D-FA672BDAE6F0}"/>
    <cellStyle name="Comma 8 3 3 2 4" xfId="16419" xr:uid="{0BAF5579-D735-457B-B6C3-94B2FF52FA21}"/>
    <cellStyle name="Comma 8 3 3 3" xfId="7227" xr:uid="{8D887542-6351-4682-B131-675A6CA82BE2}"/>
    <cellStyle name="Comma 8 3 3 3 2" xfId="10957" xr:uid="{2F0CB9A6-5D34-4D03-9004-5EF216F1C2BF}"/>
    <cellStyle name="Comma 8 3 3 3 2 2" xfId="20403" xr:uid="{27F99818-0E1F-418B-AF83-11DE6D0AA314}"/>
    <cellStyle name="Comma 8 3 3 3 3" xfId="16674" xr:uid="{DB8E28DC-E842-47B0-A643-BB5A53885058}"/>
    <cellStyle name="Comma 8 3 3 4" xfId="9181" xr:uid="{800731F9-2609-4E88-A3A9-2A91EB13E83B}"/>
    <cellStyle name="Comma 8 3 3 4 2" xfId="12754" xr:uid="{DCEBD693-3AE8-49A3-8D9C-61689754D09E}"/>
    <cellStyle name="Comma 8 3 3 4 2 2" xfId="22201" xr:uid="{5855D4FA-8AB1-4FE0-B13F-980514A16D89}"/>
    <cellStyle name="Comma 8 3 3 4 3" xfId="18626" xr:uid="{E2788D9F-9C55-4E0B-96DD-58B57751478A}"/>
    <cellStyle name="Comma 8 3 3 5" xfId="10261" xr:uid="{9E5A8BA4-3A76-4F2B-B0FF-DAF64EDEDB95}"/>
    <cellStyle name="Comma 8 3 3 5 2" xfId="13609" xr:uid="{8C82075F-D8F0-4F51-8597-10EEF5EF7697}"/>
    <cellStyle name="Comma 8 3 3 5 2 2" xfId="23056" xr:uid="{CB69F1E6-CD97-4C36-B721-199E20144431}"/>
    <cellStyle name="Comma 8 3 3 5 3" xfId="19706" xr:uid="{15D58423-0677-4663-86BC-AC319BCE7AAD}"/>
    <cellStyle name="Comma 8 3 3 6" xfId="10289" xr:uid="{22CB85CB-BB0F-4E05-AD4B-42D959D031F3}"/>
    <cellStyle name="Comma 8 3 3 6 2" xfId="19734" xr:uid="{FB7C8DC3-3837-4C34-AC20-A4C0F201DD27}"/>
    <cellStyle name="Comma 8 3 3 7" xfId="16006" xr:uid="{B0648D18-531B-4821-A364-5472AC6D6AAD}"/>
    <cellStyle name="Comma 8 3 3 8" xfId="4039" xr:uid="{178641CB-1980-4770-B472-1BA13DE14406}"/>
    <cellStyle name="Comma 8 3 4" xfId="6971" xr:uid="{5F7C08D8-8CE6-4227-8EB5-61F4F734FAD4}"/>
    <cellStyle name="Comma 8 3 4 2" xfId="7639" xr:uid="{57A537CD-A630-4379-8550-0AD111D2CF66}"/>
    <cellStyle name="Comma 8 3 4 2 2" xfId="11369" xr:uid="{95C67A27-2E8D-4BBC-83C8-0582CEB8E5F9}"/>
    <cellStyle name="Comma 8 3 4 2 2 2" xfId="20816" xr:uid="{A482802D-C554-4255-BC4F-5FFC8B96450C}"/>
    <cellStyle name="Comma 8 3 4 2 3" xfId="17087" xr:uid="{3BCD4733-627B-4383-89E1-5C45E41BBB35}"/>
    <cellStyle name="Comma 8 3 4 3" xfId="10700" xr:uid="{8051FE3C-5D26-40DA-9F79-18D34CD233D6}"/>
    <cellStyle name="Comma 8 3 4 3 2" xfId="20146" xr:uid="{3CB8A6DC-AA5C-457D-A149-CEAEF9720EE8}"/>
    <cellStyle name="Comma 8 3 4 4" xfId="16417" xr:uid="{D85CF0A8-347C-4DF6-8486-9CA5ED151AE3}"/>
    <cellStyle name="Comma 8 3 5" xfId="7225" xr:uid="{385E3A97-0D8E-4E54-8F7D-9497AB231666}"/>
    <cellStyle name="Comma 8 3 5 2" xfId="10955" xr:uid="{045C01C5-BA32-4A83-AB73-D2A903D024A9}"/>
    <cellStyle name="Comma 8 3 5 2 2" xfId="20401" xr:uid="{2A09A408-2CE2-4FC5-91D0-1008D7C37C3E}"/>
    <cellStyle name="Comma 8 3 5 3" xfId="16672" xr:uid="{1ABA8DC0-267C-40DF-8BE1-5A87887F325C}"/>
    <cellStyle name="Comma 8 3 6" xfId="9179" xr:uid="{B3290C8F-26B3-4BF5-825B-7E70CFFB2D83}"/>
    <cellStyle name="Comma 8 3 6 2" xfId="12752" xr:uid="{74112097-9FF5-43C4-8395-5CA63ACBA120}"/>
    <cellStyle name="Comma 8 3 6 2 2" xfId="22199" xr:uid="{B2A73EAD-7E87-4760-858A-5451DA3CF820}"/>
    <cellStyle name="Comma 8 3 6 3" xfId="18624" xr:uid="{8EED90EB-45E6-4E13-9D09-768A9FD951BE}"/>
    <cellStyle name="Comma 8 3 7" xfId="10259" xr:uid="{BDFC52B3-2A77-4E93-A185-E8ABBD77D41C}"/>
    <cellStyle name="Comma 8 3 7 2" xfId="13607" xr:uid="{BAD5E4F1-6326-454E-806D-0B9B04F8C437}"/>
    <cellStyle name="Comma 8 3 7 2 2" xfId="23054" xr:uid="{2AAE685B-272F-487C-AE4A-09403D1AE5B7}"/>
    <cellStyle name="Comma 8 3 7 3" xfId="19704" xr:uid="{DBEBF070-7565-43B3-B55D-07746B5B9C7B}"/>
    <cellStyle name="Comma 8 3 8" xfId="10287" xr:uid="{7EBE9FD1-96A8-4743-8683-D4966A9C5FE2}"/>
    <cellStyle name="Comma 8 3 8 2" xfId="19732" xr:uid="{5DB174A2-38CB-445D-B69E-A9D330A63822}"/>
    <cellStyle name="Comma 8 3 9" xfId="16004" xr:uid="{FB6CBD82-6A21-4020-ADFF-B9C66CD897F1}"/>
    <cellStyle name="Comma 8 4" xfId="369" xr:uid="{A510541E-F878-4720-B3C8-32162E961B29}"/>
    <cellStyle name="Comma 8 4 2" xfId="776" xr:uid="{2A97E783-A796-4ABF-ACD5-73E3DBC51B33}"/>
    <cellStyle name="Comma 8 4 2 2" xfId="7642" xr:uid="{A3E7569C-F076-41D0-A28F-996B957CD6FD}"/>
    <cellStyle name="Comma 8 4 2 2 2" xfId="11372" xr:uid="{7B9806E9-BFA4-4D07-892C-C2E9C7E4C9C8}"/>
    <cellStyle name="Comma 8 4 2 2 2 2" xfId="20819" xr:uid="{E27D27C8-69AA-493E-BE6A-86A09DAFD38F}"/>
    <cellStyle name="Comma 8 4 2 2 3" xfId="17090" xr:uid="{19897083-7F43-4BC5-A6AE-D5413E2F8E2C}"/>
    <cellStyle name="Comma 8 4 2 3" xfId="10703" xr:uid="{7DB5069F-5654-4D7A-8D91-AAD2D095E02F}"/>
    <cellStyle name="Comma 8 4 2 3 2" xfId="20149" xr:uid="{168C569A-5269-427A-838F-10C9B3B6FBEF}"/>
    <cellStyle name="Comma 8 4 2 4" xfId="16420" xr:uid="{ECE9C5D2-5870-4E9B-A639-390C8FAF4499}"/>
    <cellStyle name="Comma 8 4 2 5" xfId="6974" xr:uid="{BC913002-E469-47C8-B6BF-29F6534458EF}"/>
    <cellStyle name="Comma 8 4 3" xfId="4040" xr:uid="{F5541239-73F1-48D2-BFC3-E54FB5E0E6E2}"/>
    <cellStyle name="Comma 8 5" xfId="774" xr:uid="{3C6E42FC-B3AC-48FC-8573-B27D89F9EDD5}"/>
    <cellStyle name="Comma 8 5 2" xfId="6975" xr:uid="{D2BBDB94-D083-475D-BC53-F39660ED05C5}"/>
    <cellStyle name="Comma 8 5 2 2" xfId="7643" xr:uid="{3F72271D-3921-4859-BAD6-DF18EE4E0EC1}"/>
    <cellStyle name="Comma 8 5 2 2 2" xfId="11373" xr:uid="{D3FA6F77-0996-4A27-9CDD-BE539D0FF289}"/>
    <cellStyle name="Comma 8 5 2 2 2 2" xfId="20820" xr:uid="{566DAD41-D741-49F7-8F12-FA556F54A26E}"/>
    <cellStyle name="Comma 8 5 2 2 3" xfId="17091" xr:uid="{D37C82DC-A714-47B8-8D23-EB6FE02536A1}"/>
    <cellStyle name="Comma 8 5 2 3" xfId="10704" xr:uid="{1D3C7E07-81E0-44D7-88C6-5F3D66F495D3}"/>
    <cellStyle name="Comma 8 5 2 3 2" xfId="20150" xr:uid="{2FD138FA-FE1E-4B6B-BB42-4D1D4EDAAEDA}"/>
    <cellStyle name="Comma 8 5 2 4" xfId="16421" xr:uid="{48622612-C35D-4CE7-8DE3-0D49717CEBED}"/>
    <cellStyle name="Comma 8 5 3" xfId="4041" xr:uid="{9F1E797E-AA7D-4D33-88B3-912D572E0BE8}"/>
    <cellStyle name="Comma 8 6" xfId="4042" xr:uid="{6D77667A-66D9-48E6-9B65-7BEE463B7359}"/>
    <cellStyle name="Comma 8 6 2" xfId="6976" xr:uid="{413E2151-9974-4467-9B2B-2F212BAA9542}"/>
    <cellStyle name="Comma 8 6 2 2" xfId="7644" xr:uid="{72D1563A-5F4E-428F-B6C0-FABEA96D3717}"/>
    <cellStyle name="Comma 8 6 2 2 2" xfId="11374" xr:uid="{B3412932-38A6-4C36-8E6F-46170BC26B00}"/>
    <cellStyle name="Comma 8 6 2 2 2 2" xfId="20821" xr:uid="{65FF507E-4FB7-4DB2-BAF4-8DB1A8E2CBAA}"/>
    <cellStyle name="Comma 8 6 2 2 3" xfId="17092" xr:uid="{C9A23F15-0296-4327-9F62-7A1243C5E139}"/>
    <cellStyle name="Comma 8 6 2 3" xfId="10705" xr:uid="{070171E5-A6F9-4B7B-9A94-0B63A60367AE}"/>
    <cellStyle name="Comma 8 6 2 3 2" xfId="20151" xr:uid="{6967DE0A-3D88-4671-9E8F-2A130AC49E35}"/>
    <cellStyle name="Comma 8 6 2 4" xfId="16422" xr:uid="{DCCFAAED-D9C8-4911-B7FC-B8CF71ADB625}"/>
    <cellStyle name="Comma 8 7" xfId="5189" xr:uid="{6AD7C1E4-ED5B-4A63-B798-552393F6E64C}"/>
    <cellStyle name="Comma 8 7 2" xfId="5300" xr:uid="{20C02D5A-18F6-4FD5-8BC0-7DE82B98F975}"/>
    <cellStyle name="Comma 8 7 2 2" xfId="7091" xr:uid="{4425E7ED-88D7-4673-9473-2CDEBF1A3BBB}"/>
    <cellStyle name="Comma 8 7 2 2 2" xfId="7759" xr:uid="{93C0DBCF-F29E-49C2-8190-7C0BA0DBEAEC}"/>
    <cellStyle name="Comma 8 7 2 2 2 2" xfId="11489" xr:uid="{B067DA17-2395-4483-B6F2-CFE09ED6FF5D}"/>
    <cellStyle name="Comma 8 7 2 2 2 2 2" xfId="20936" xr:uid="{07F04873-7583-4334-B960-65661EDD6B06}"/>
    <cellStyle name="Comma 8 7 2 2 2 3" xfId="17207" xr:uid="{4B6E3CAD-1B2C-44BB-A543-87678C1C0F0F}"/>
    <cellStyle name="Comma 8 7 2 2 3" xfId="10820" xr:uid="{88C01E6B-AD9D-45A7-A1E6-6E567E4DC3DB}"/>
    <cellStyle name="Comma 8 7 2 2 3 2" xfId="20266" xr:uid="{9A54B6A2-157F-43BA-B300-4DA1000EBBDC}"/>
    <cellStyle name="Comma 8 7 2 2 4" xfId="16537" xr:uid="{5EA478D4-5768-4AF0-8240-944748A2AB4A}"/>
    <cellStyle name="Comma 8 7 3" xfId="7087" xr:uid="{4D817764-BD28-47D0-9E36-575999B89F0F}"/>
    <cellStyle name="Comma 8 7 3 2" xfId="7755" xr:uid="{348F29C3-5F01-400B-BF78-A16B9BD87F05}"/>
    <cellStyle name="Comma 8 7 3 2 2" xfId="11485" xr:uid="{9CB62BB6-5AEE-40C8-B016-B81DD1C776EE}"/>
    <cellStyle name="Comma 8 7 3 2 2 2" xfId="20932" xr:uid="{0EE18EDB-C695-4F38-AD44-215B70705543}"/>
    <cellStyle name="Comma 8 7 3 2 3" xfId="17203" xr:uid="{4C6BC3B6-9030-46E6-83B3-0F2B6DE9070B}"/>
    <cellStyle name="Comma 8 7 3 3" xfId="10816" xr:uid="{9E2F9CAB-A37F-4490-B858-41AEC0284B65}"/>
    <cellStyle name="Comma 8 7 3 3 2" xfId="20262" xr:uid="{0C0A5BEC-1941-49CF-92FF-0B384A12868C}"/>
    <cellStyle name="Comma 8 7 3 4" xfId="16533" xr:uid="{0204F15F-6399-458B-B6E6-562E5DB643F9}"/>
    <cellStyle name="Comma 8 8" xfId="5760" xr:uid="{0EAF9ADB-B4B8-45A1-BFE4-26E667ED3172}"/>
    <cellStyle name="Comma 8 8 2" xfId="7131" xr:uid="{4F0BB75C-8E48-4047-988A-0453E548E5E0}"/>
    <cellStyle name="Comma 8 8 2 2" xfId="7800" xr:uid="{0D0A82DA-2039-49F8-A5F7-74B924C18B46}"/>
    <cellStyle name="Comma 8 8 2 2 2" xfId="11530" xr:uid="{703F02E0-EF83-4D87-ADC3-6640E81EFB93}"/>
    <cellStyle name="Comma 8 8 2 2 2 2" xfId="20977" xr:uid="{24273E33-DB83-45C6-8DC3-FFDCC4B35F45}"/>
    <cellStyle name="Comma 8 8 2 2 3" xfId="17248" xr:uid="{FED0F636-34C4-4C0A-A5DE-C99788890110}"/>
    <cellStyle name="Comma 8 8 2 3" xfId="10861" xr:uid="{9BC8191E-785E-41A0-8E56-D293BBA332EA}"/>
    <cellStyle name="Comma 8 8 2 3 2" xfId="20307" xr:uid="{42AFD8DA-48DE-4305-9F45-B94F5E159C47}"/>
    <cellStyle name="Comma 8 8 2 4" xfId="16578" xr:uid="{BDBC6C69-0FD5-4260-AF61-91D2867C08D4}"/>
    <cellStyle name="Comma 8 9" xfId="6790" xr:uid="{183AA998-5608-411D-B7BB-F52A2B89AEB7}"/>
    <cellStyle name="Comma 8 9 2" xfId="7458" xr:uid="{6E87F989-A350-45F9-90A9-54CCDF10EC9D}"/>
    <cellStyle name="Comma 8 9 2 2" xfId="11188" xr:uid="{3FB548F3-AA49-4123-B5E8-745E6A2C1B96}"/>
    <cellStyle name="Comma 8 9 2 2 2" xfId="20634" xr:uid="{67C8FD0B-7276-4E18-B2DC-6783BFEA05A9}"/>
    <cellStyle name="Comma 8 9 2 3" xfId="16905" xr:uid="{A64F4E53-59C4-47DB-B8AC-D1BAC9C8B659}"/>
    <cellStyle name="Comma 8 9 3" xfId="10519" xr:uid="{C3BCC982-F621-4DB0-BAAF-00CFEDCFC466}"/>
    <cellStyle name="Comma 8 9 3 2" xfId="19964" xr:uid="{729BC781-A268-4AF8-BE9D-59F67977B073}"/>
    <cellStyle name="Comma 8 9 4" xfId="16235" xr:uid="{84B52E51-3D55-4F70-A2FB-49C82E09218D}"/>
    <cellStyle name="Comma 80" xfId="8316" xr:uid="{6AEA4DDF-8B3A-4B39-84FE-F6CBBC5D1037}"/>
    <cellStyle name="Comma 80 2" xfId="12035" xr:uid="{CC74E817-0430-4CD8-BE34-25A4D5A7D216}"/>
    <cellStyle name="Comma 80 2 2" xfId="21482" xr:uid="{921659B0-EF12-4BB0-855A-4BFD128CEF57}"/>
    <cellStyle name="Comma 80 3" xfId="17761" xr:uid="{6A743266-B9C7-42CA-B4DF-48A17037DBAE}"/>
    <cellStyle name="Comma 81" xfId="10188" xr:uid="{58DA0662-0E4E-4F9C-AA0C-ADAB703564D5}"/>
    <cellStyle name="Comma 81 2" xfId="13585" xr:uid="{C746755D-7D37-44A5-B0F7-28973CF6018B}"/>
    <cellStyle name="Comma 81 2 2" xfId="23032" xr:uid="{12AF9BE3-FF96-4495-AC6B-CEF8A778588E}"/>
    <cellStyle name="Comma 81 3" xfId="19633" xr:uid="{CE9DCC5D-B1C2-4BA9-867E-5A4D9351E20A}"/>
    <cellStyle name="Comma 82" xfId="9130" xr:uid="{C3316175-3BCC-410F-BF3A-FBCED22E6FA3}"/>
    <cellStyle name="Comma 82 2" xfId="12710" xr:uid="{C87A168C-7A5F-44C9-BA17-812DBFED35D6}"/>
    <cellStyle name="Comma 82 2 2" xfId="22157" xr:uid="{FE45ECE0-ADA4-42C4-86ED-30A77DF979BF}"/>
    <cellStyle name="Comma 82 3" xfId="18575" xr:uid="{94D9FBD2-85AC-42A4-8E90-FDD04B7CAC49}"/>
    <cellStyle name="Comma 83" xfId="10239" xr:uid="{3C92D8A5-D641-4800-B957-B70918C5B64D}"/>
    <cellStyle name="Comma 83 2" xfId="13587" xr:uid="{272CFA10-5062-4FE2-BE22-59A04F6F4D87}"/>
    <cellStyle name="Comma 83 2 2" xfId="23034" xr:uid="{89129A19-0190-4DB6-8E84-2D670F252F8F}"/>
    <cellStyle name="Comma 83 3" xfId="19684" xr:uid="{866F5A41-BE8D-40F4-8E53-7ABB11CE94CB}"/>
    <cellStyle name="Comma 84" xfId="10242" xr:uid="{2B9C2129-6DC6-44F8-9425-00BC55BD48F2}"/>
    <cellStyle name="Comma 84 2" xfId="13590" xr:uid="{BB72851B-8108-43C6-BA6B-FB415D3B2D9A}"/>
    <cellStyle name="Comma 84 2 2" xfId="23037" xr:uid="{20D88E58-E918-410C-936F-FB4BD8A19135}"/>
    <cellStyle name="Comma 84 3" xfId="19687" xr:uid="{9F422AEB-2516-4395-B7F9-21BDB45F31B6}"/>
    <cellStyle name="Comma 85" xfId="10263" xr:uid="{12E82963-2107-444D-BBF6-DF9B4BE936DC}"/>
    <cellStyle name="Comma 85 2" xfId="13611" xr:uid="{E3C7CE39-18AE-4985-8D12-D7AB1EC33E71}"/>
    <cellStyle name="Comma 85 2 2" xfId="23058" xr:uid="{FFD385CA-8803-452A-80B4-33D16DD0D9CC}"/>
    <cellStyle name="Comma 85 3" xfId="19708" xr:uid="{70BB56C4-15D2-4C96-BB12-9B07C2C12919}"/>
    <cellStyle name="Comma 86" xfId="10267" xr:uid="{1EEF5A4A-F176-403B-8A5D-4F32CD54CC58}"/>
    <cellStyle name="Comma 86 2" xfId="19712" xr:uid="{BE307944-7FC1-4758-87B3-96EA2490721B}"/>
    <cellStyle name="Comma 87" xfId="10270" xr:uid="{341FFC2F-E523-4D18-A4F8-3CD625A83973}"/>
    <cellStyle name="Comma 87 2" xfId="19715" xr:uid="{8EDF6F22-7357-455C-816A-44E230B9E984}"/>
    <cellStyle name="Comma 88" xfId="10293" xr:uid="{0D4B1645-DCEF-44B5-A875-FD4513FCCFB7}"/>
    <cellStyle name="Comma 88 2" xfId="19738" xr:uid="{4ACD9344-B3EF-4DA0-B1BE-9B108868C25F}"/>
    <cellStyle name="Comma 89" xfId="15985" xr:uid="{FC733C60-9AD4-4135-95C6-C2E08506194E}"/>
    <cellStyle name="Comma 9" xfId="104" xr:uid="{2E88F306-3442-4A69-9798-DEC889B1B2D4}"/>
    <cellStyle name="Comma 9 2" xfId="107" xr:uid="{788126A5-C76B-4687-A678-CB2F151B8C5B}"/>
    <cellStyle name="Comma 9 2 2" xfId="238" xr:uid="{9250358D-9C65-4436-8396-62E9FA477F85}"/>
    <cellStyle name="Comma 9 2 2 2" xfId="646" xr:uid="{0645BF63-1CC6-47E9-9150-78AD89944F9C}"/>
    <cellStyle name="Comma 9 2 2 2 2" xfId="11376" xr:uid="{5BFB223B-19A7-411D-9E49-4DA6060201A1}"/>
    <cellStyle name="Comma 9 2 2 2 2 2" xfId="20823" xr:uid="{16C1E9D3-C513-4869-9933-70F8B21BAEAB}"/>
    <cellStyle name="Comma 9 2 2 2 3" xfId="17094" xr:uid="{AA2C1D93-71F0-42E0-8721-691C65083DB8}"/>
    <cellStyle name="Comma 9 2 2 2 4" xfId="7646" xr:uid="{12EF4B49-44EF-45FA-ABE6-E34DFDDF54B8}"/>
    <cellStyle name="Comma 9 2 2 3" xfId="10707" xr:uid="{6096CFBC-7DE2-48E1-883A-3C8664B24537}"/>
    <cellStyle name="Comma 9 2 2 3 2" xfId="20153" xr:uid="{0539AA26-B9B0-420B-A4BA-6DE13E9558FA}"/>
    <cellStyle name="Comma 9 2 2 4" xfId="16424" xr:uid="{567B48DC-0ADE-432C-8027-1BEC2665F55D}"/>
    <cellStyle name="Comma 9 2 2 5" xfId="6978" xr:uid="{18EE6FC1-0B3D-4EA1-BCE2-A367F5A0432F}"/>
    <cellStyle name="Comma 9 2 3" xfId="515" xr:uid="{B16605B9-A297-4B4A-811B-3FA6CC397451}"/>
    <cellStyle name="Comma 9 2 3 2" xfId="4044" xr:uid="{5B2C7C0E-E218-4CF5-B9C1-1FC90048798B}"/>
    <cellStyle name="Comma 9 2 4" xfId="957" xr:uid="{27342B1C-D3EA-4A16-8DA5-16E4DF9638C8}"/>
    <cellStyle name="Comma 9 3" xfId="153" xr:uid="{5326D158-7C79-471F-9022-1CC0BEEE3065}"/>
    <cellStyle name="Comma 9 3 2" xfId="302" xr:uid="{5587724A-492A-4CAD-81DD-88CC87F782BE}"/>
    <cellStyle name="Comma 9 3 2 2" xfId="709" xr:uid="{DE15F975-04CC-4C34-ADA3-8AB0C2FE63F7}"/>
    <cellStyle name="Comma 9 3 2 2 2" xfId="11377" xr:uid="{AF7F2CA3-C7F8-4D71-AFED-BFEB335C2A56}"/>
    <cellStyle name="Comma 9 3 2 2 2 2" xfId="20824" xr:uid="{A2292998-AF50-4756-B1F3-A8BD4ADE408A}"/>
    <cellStyle name="Comma 9 3 2 2 3" xfId="17095" xr:uid="{CED9A1DC-2451-4E24-810A-ABCD07D1D5D1}"/>
    <cellStyle name="Comma 9 3 2 2 4" xfId="7647" xr:uid="{94325D7F-BE53-4084-8C0A-CDFD195958BB}"/>
    <cellStyle name="Comma 9 3 2 3" xfId="10708" xr:uid="{4F4DF770-FB26-4E2D-89F3-E69FA83970A4}"/>
    <cellStyle name="Comma 9 3 2 3 2" xfId="20154" xr:uid="{74886770-9C3D-43CE-8826-8E9597F3C19C}"/>
    <cellStyle name="Comma 9 3 2 4" xfId="16425" xr:uid="{8500A571-0549-42F0-AFC0-7C4B43808895}"/>
    <cellStyle name="Comma 9 3 2 5" xfId="6979" xr:uid="{C124D581-F222-4E4D-B59B-BC83DB0046C1}"/>
    <cellStyle name="Comma 9 3 3" xfId="561" xr:uid="{7FEB25DE-F927-45B2-A53F-1B43F81B69A6}"/>
    <cellStyle name="Comma 9 3 4" xfId="4045" xr:uid="{2EBB9C0F-F9FE-42DF-9CD5-4C87B83C1017}"/>
    <cellStyle name="Comma 9 4" xfId="370" xr:uid="{5E759C9C-5F98-4106-9B41-0ABDDBDB6497}"/>
    <cellStyle name="Comma 9 4 2" xfId="777" xr:uid="{FF1C3446-3795-45B1-921B-7BD720432D9C}"/>
    <cellStyle name="Comma 9 4 2 2" xfId="7648" xr:uid="{F5D51207-B75B-4109-91D4-23C27CAD2A41}"/>
    <cellStyle name="Comma 9 4 2 2 2" xfId="11378" xr:uid="{D17E7F6B-B028-4C65-8C92-BE1D6385040E}"/>
    <cellStyle name="Comma 9 4 2 2 2 2" xfId="20825" xr:uid="{972184A1-2CBF-4943-A2BA-49B31E97BFFD}"/>
    <cellStyle name="Comma 9 4 2 2 3" xfId="17096" xr:uid="{D7F85BF2-A820-4EF9-83CF-664295E1D5F7}"/>
    <cellStyle name="Comma 9 4 2 3" xfId="10709" xr:uid="{B0EA27D8-A47E-49E8-A701-57E6F0A41BC6}"/>
    <cellStyle name="Comma 9 4 2 3 2" xfId="20155" xr:uid="{3BF0C8E2-4B66-49EE-950C-4317316AF3C7}"/>
    <cellStyle name="Comma 9 4 2 4" xfId="16426" xr:uid="{7077582F-7595-4732-8424-4272137E035C}"/>
    <cellStyle name="Comma 9 4 2 5" xfId="6980" xr:uid="{89043F69-2E82-4625-94D3-5441D7826A9E}"/>
    <cellStyle name="Comma 9 4 3" xfId="4046" xr:uid="{3EF2700A-9A3F-4988-A7D0-48C216AD9D33}"/>
    <cellStyle name="Comma 9 5" xfId="512" xr:uid="{FB454C24-E5E8-4012-B469-1432954D1DF8}"/>
    <cellStyle name="Comma 9 5 2" xfId="6981" xr:uid="{595F9825-6637-496F-9EDC-ACB1A6448BD6}"/>
    <cellStyle name="Comma 9 5 2 2" xfId="7649" xr:uid="{F78603B6-CF81-4953-AD95-05ECB4C93E5D}"/>
    <cellStyle name="Comma 9 5 2 2 2" xfId="11379" xr:uid="{F6F5B2DC-57FB-449A-83C9-249D07B1EED0}"/>
    <cellStyle name="Comma 9 5 2 2 2 2" xfId="20826" xr:uid="{64379E47-4238-4136-A1A7-0BD3C2B91C9B}"/>
    <cellStyle name="Comma 9 5 2 2 3" xfId="17097" xr:uid="{AC90C624-22ED-43D6-9CDB-4642B75B86BD}"/>
    <cellStyle name="Comma 9 5 2 3" xfId="10710" xr:uid="{F95C0AC3-C31C-4D27-8705-AD41426885E4}"/>
    <cellStyle name="Comma 9 5 2 3 2" xfId="20156" xr:uid="{14910FC5-15C1-4787-9C73-56699CB0C692}"/>
    <cellStyle name="Comma 9 5 2 4" xfId="16427" xr:uid="{B554F403-2AC9-4AF4-9646-036FAB6F5940}"/>
    <cellStyle name="Comma 9 5 3" xfId="4047" xr:uid="{FB33CF46-61EF-4EA5-9F8A-F3C7EBCB9B95}"/>
    <cellStyle name="Comma 9 6" xfId="6977" xr:uid="{2587F30E-AFD4-464C-A251-EE3FAB49DB4C}"/>
    <cellStyle name="Comma 9 6 2" xfId="7645" xr:uid="{1845B777-E90A-4F66-8C36-17B188D52C75}"/>
    <cellStyle name="Comma 9 6 2 2" xfId="11375" xr:uid="{E4B70B07-468B-4F90-B337-CA2514925A4F}"/>
    <cellStyle name="Comma 9 6 2 2 2" xfId="20822" xr:uid="{03A4DB46-45FD-45D1-BCDE-A684A2627DF3}"/>
    <cellStyle name="Comma 9 6 2 3" xfId="17093" xr:uid="{13A52966-00AC-4AB7-827A-E6D3B1BF52D1}"/>
    <cellStyle name="Comma 9 6 3" xfId="10706" xr:uid="{463355EC-4F6C-4B6C-8132-96FE1FC69D4E}"/>
    <cellStyle name="Comma 9 6 3 2" xfId="20152" xr:uid="{82D5727A-1574-426B-AABA-420FDBB2E71D}"/>
    <cellStyle name="Comma 9 6 4" xfId="16423" xr:uid="{0DE13D5B-691D-4264-9469-8BE68DC605BF}"/>
    <cellStyle name="Comma 9 7" xfId="29727" xr:uid="{4244526E-F27E-4626-A8C4-8E0DB7848F1E}"/>
    <cellStyle name="Comma 9 8" xfId="4043" xr:uid="{88272DBC-B4BD-4968-936C-FD42650120A3}"/>
    <cellStyle name="Comma 9 9" xfId="1029" xr:uid="{7D689B18-AA9D-40A6-ABE5-6D075491C324}"/>
    <cellStyle name="Comma 90" xfId="371" xr:uid="{506ACCDC-CD0C-460D-B006-3DF984CA9C0C}"/>
    <cellStyle name="Comma 90 2" xfId="372" xr:uid="{590BBB5A-8DCD-456E-9300-12C4D47CBC7F}"/>
    <cellStyle name="Comma 90 2 2" xfId="373" xr:uid="{C72E2C67-4CA6-4CDE-B095-A603D92EAE5B}"/>
    <cellStyle name="Comma 90 2 2 2" xfId="374" xr:uid="{F47A6411-7C39-49D9-824A-632AE542A5E9}"/>
    <cellStyle name="Comma 90 2 2 2 2" xfId="781" xr:uid="{16990E54-6460-4549-B645-C0404812AE01}"/>
    <cellStyle name="Comma 90 2 2 3" xfId="780" xr:uid="{6DCB7FF8-0B55-4E28-872F-FF1045C0B065}"/>
    <cellStyle name="Comma 90 2 2 4" xfId="945" xr:uid="{D5BEBBDA-3176-4912-8BFB-142D45984331}"/>
    <cellStyle name="Comma 90 2 3" xfId="375" xr:uid="{95C3CAD9-3E19-4621-A062-1DEA598760C6}"/>
    <cellStyle name="Comma 90 2 3 2" xfId="259" xr:uid="{F9244370-7A74-4490-92FC-9B54BA90F384}"/>
    <cellStyle name="Comma 90 2 3 2 2" xfId="666" xr:uid="{406EEFCA-07C7-4751-A443-26A921B689A0}"/>
    <cellStyle name="Comma 90 2 3 3" xfId="782" xr:uid="{C658426C-53B2-4805-AF83-E373566EA3AC}"/>
    <cellStyle name="Comma 90 2 4" xfId="24" xr:uid="{654B4876-D5AE-453D-92EC-1511DC18413F}"/>
    <cellStyle name="Comma 90 2 4 2" xfId="432" xr:uid="{377EB695-08C3-4D0F-85CD-335D170D37BD}"/>
    <cellStyle name="Comma 90 2 5" xfId="779" xr:uid="{86060E52-884C-49F7-8FD9-6902CAF47346}"/>
    <cellStyle name="Comma 90 2 6" xfId="1035" xr:uid="{497EBD04-E3D2-44E7-98AC-AC7DC3FDCE8A}"/>
    <cellStyle name="Comma 90 3" xfId="376" xr:uid="{CCA0EEDC-C8C2-4401-99D3-D360A9AF20BD}"/>
    <cellStyle name="Comma 90 3 2" xfId="325" xr:uid="{9C172B9C-D6DF-4A2A-8F7C-E744447DD363}"/>
    <cellStyle name="Comma 90 3 2 2" xfId="732" xr:uid="{9D27C582-A878-4E4F-8442-9CE14AC59A86}"/>
    <cellStyle name="Comma 90 3 3" xfId="783" xr:uid="{6327FCE0-47A5-4C96-B546-A745A0D372B8}"/>
    <cellStyle name="Comma 90 3 4" xfId="940" xr:uid="{3113650E-078B-4B55-BD17-8D8C3195E7AB}"/>
    <cellStyle name="Comma 90 4" xfId="377" xr:uid="{93E011A8-D2C6-42E6-B002-B34358C5018A}"/>
    <cellStyle name="Comma 90 4 2" xfId="379" xr:uid="{CE75F651-26DC-4408-8B2F-DDB53ED5255F}"/>
    <cellStyle name="Comma 90 4 2 2" xfId="786" xr:uid="{E5EAF724-5139-46DD-912C-F7D9528B8697}"/>
    <cellStyle name="Comma 90 4 3" xfId="784" xr:uid="{FFB41E45-2433-4EB2-B213-87388F5AD652}"/>
    <cellStyle name="Comma 90 5" xfId="31" xr:uid="{3403DC67-22CC-4379-8D0B-6F283600B292}"/>
    <cellStyle name="Comma 90 5 2" xfId="439" xr:uid="{05C14322-BCD5-499F-9771-0E962ED44A44}"/>
    <cellStyle name="Comma 90 6" xfId="778" xr:uid="{4C66EFCB-8521-44D6-86AF-326995812B19}"/>
    <cellStyle name="Comma 90 7" xfId="802" xr:uid="{E15270C6-AEC6-412A-B0FF-91674C228A6C}"/>
    <cellStyle name="Comma 91" xfId="29677" xr:uid="{E25DEE8D-D046-484C-9728-B4F2DCF6642F}"/>
    <cellStyle name="Comma 92" xfId="29881" xr:uid="{1EE67BEF-9E59-41CA-B112-BED3A26D130C}"/>
    <cellStyle name="Comma 93" xfId="30050" xr:uid="{9A5CD0D1-B16C-4B79-987D-8979713D26F5}"/>
    <cellStyle name="Comma 94" xfId="30052" xr:uid="{876DBF29-3143-477F-9920-027C6B8D5191}"/>
    <cellStyle name="Comma 95" xfId="30053" xr:uid="{F138F9D4-A3D3-438F-B006-F076A9A300D9}"/>
    <cellStyle name="Comma 96" xfId="30067" xr:uid="{32D330EB-5B87-42EE-B2EC-C8345B119D00}"/>
    <cellStyle name="Comma 97" xfId="30055" xr:uid="{EBCEE818-C098-494C-9A79-50421CD662A9}"/>
    <cellStyle name="Comma 98" xfId="30062" xr:uid="{D538E005-FC3A-4786-8498-4915BF9A9CB7}"/>
    <cellStyle name="Comma 99" xfId="30058" xr:uid="{70B6AF23-AB02-4DB3-8A19-FBA728940389}"/>
    <cellStyle name="Currency [0]b" xfId="2147" xr:uid="{C1E4C3BE-AA7F-4B1E-90FC-7370D5307DBD}"/>
    <cellStyle name="Currency [0]b 2" xfId="2148" xr:uid="{BE1F6020-FBAE-4062-9358-F06C24D357C6}"/>
    <cellStyle name="Currency [0]b 3" xfId="2149" xr:uid="{F894F554-0752-4BB2-B30B-DCF859C701D2}"/>
    <cellStyle name="Currency [0]b 4" xfId="2150" xr:uid="{9B79C27C-964E-4FAA-91B1-D0C6889259F0}"/>
    <cellStyle name="Currency [0]b 5" xfId="2151" xr:uid="{CD5AC012-3869-4705-A979-ABC5AE8B575D}"/>
    <cellStyle name="Currency [0]b 6" xfId="2152" xr:uid="{B1389766-6C2B-40C5-9DDA-447C10798248}"/>
    <cellStyle name="Currency 26" xfId="4048" xr:uid="{72472446-F1F3-4BFB-A1CC-5594415FD8F2}"/>
    <cellStyle name="Currency 26 2" xfId="6982" xr:uid="{DA1E30FC-C84F-4466-80E1-E4B5E851BCCC}"/>
    <cellStyle name="Currency 26 2 2" xfId="7650" xr:uid="{8E62ACD8-72C2-46EB-B2DC-54CE004D13BC}"/>
    <cellStyle name="Currency 26 2 2 2" xfId="11380" xr:uid="{EF78B931-7AED-4763-8396-2845C1AB27FC}"/>
    <cellStyle name="Currency 26 2 2 2 2" xfId="20827" xr:uid="{18405128-DDBC-4526-A56C-394755C96F44}"/>
    <cellStyle name="Currency 26 2 2 3" xfId="17098" xr:uid="{A754500E-2AA7-41B6-96CE-3A51DAB33C46}"/>
    <cellStyle name="Currency 26 2 3" xfId="10711" xr:uid="{27394FCA-C975-4286-A71E-1022AB4F38AE}"/>
    <cellStyle name="Currency 26 2 3 2" xfId="20157" xr:uid="{F9A5FFA1-C1F8-42FC-969C-1C740A61E03E}"/>
    <cellStyle name="Currency 26 2 4" xfId="16428" xr:uid="{02600BEB-3C03-45B7-8BED-C35398884B46}"/>
    <cellStyle name="Currency 26 3" xfId="7228" xr:uid="{B827CC7F-11F2-47D6-8534-02EBE1DADD84}"/>
    <cellStyle name="Currency 26 3 2" xfId="10958" xr:uid="{F8FF7B58-38A5-4C95-88B0-4CA9D12072AA}"/>
    <cellStyle name="Currency 26 3 2 2" xfId="20404" xr:uid="{B9F15973-4F32-47BE-9002-661CED6058DD}"/>
    <cellStyle name="Currency 26 3 3" xfId="16675" xr:uid="{89F23273-10A8-450B-976B-63746B14DC14}"/>
    <cellStyle name="Currency 26 4" xfId="9182" xr:uid="{54C0F0A6-3C70-42EA-BC4B-B6FDB6571D4F}"/>
    <cellStyle name="Currency 26 4 2" xfId="12755" xr:uid="{9696F680-7EF3-4562-94EB-16531208F297}"/>
    <cellStyle name="Currency 26 4 2 2" xfId="22202" xr:uid="{D2B0A871-99E7-46FC-8488-90016D214F05}"/>
    <cellStyle name="Currency 26 4 3" xfId="18627" xr:uid="{F60D999C-EE94-4751-B695-1F52E8EBE626}"/>
    <cellStyle name="Currency 26 5" xfId="10262" xr:uid="{AD9015D9-B967-412E-9E78-D6A65CDCB47E}"/>
    <cellStyle name="Currency 26 5 2" xfId="13610" xr:uid="{34F04756-64B4-409E-BD1C-70F5D0C3D4AC}"/>
    <cellStyle name="Currency 26 5 2 2" xfId="23057" xr:uid="{B21ED395-177F-410D-AEB1-E5F54978C505}"/>
    <cellStyle name="Currency 26 5 3" xfId="19707" xr:uid="{733E0B8E-17BF-4A67-BE6F-A8976E8E98DB}"/>
    <cellStyle name="Currency 26 6" xfId="10290" xr:uid="{3A20B0FA-C82D-4652-8484-3F67DEC2D200}"/>
    <cellStyle name="Currency 26 6 2" xfId="19735" xr:uid="{2AAFD706-803B-4449-A082-95DE451D3ABC}"/>
    <cellStyle name="Currency 26 7" xfId="16007" xr:uid="{DBBDAEA6-1C24-469B-973F-4DBFD9A01FBD}"/>
    <cellStyle name="currency(2)" xfId="2153" xr:uid="{45A79229-247D-4B33-AB8C-CD49D18FB80C}"/>
    <cellStyle name="currency(2) 10" xfId="4050" xr:uid="{4E5C80E5-986D-40F1-B5FD-EB4CAF4D1ECA}"/>
    <cellStyle name="currency(2) 10 2" xfId="5762" xr:uid="{937C7657-FAF1-4189-8990-378B715613C7}"/>
    <cellStyle name="currency(2) 11" xfId="4051" xr:uid="{E2F1E002-5E79-414C-A927-6798E94BA087}"/>
    <cellStyle name="currency(2) 11 2" xfId="5763" xr:uid="{DD0C7B17-E352-46C8-9468-EFD4B0BA9155}"/>
    <cellStyle name="currency(2) 12" xfId="4052" xr:uid="{2CE1E2B0-D2C6-4EE9-8EB6-D22A5244CE1F}"/>
    <cellStyle name="currency(2) 12 2" xfId="5764" xr:uid="{9A504DFC-90E9-4F27-985D-9397AD761552}"/>
    <cellStyle name="currency(2) 13" xfId="4053" xr:uid="{DA987544-202B-4355-9B16-277E1D708D4F}"/>
    <cellStyle name="currency(2) 13 2" xfId="5765" xr:uid="{047EE6DB-3355-4DE0-9DE7-23A1B3BAC565}"/>
    <cellStyle name="currency(2) 14" xfId="4054" xr:uid="{600665BC-2FD3-4A7B-AF15-6B67EE472BEF}"/>
    <cellStyle name="currency(2) 14 2" xfId="4055" xr:uid="{8416FDFD-7D72-4D45-A811-E5289F73B9AF}"/>
    <cellStyle name="currency(2) 14 2 2" xfId="5767" xr:uid="{F370EEAC-1B17-4292-A3C4-20F0A342CB6B}"/>
    <cellStyle name="currency(2) 14 3" xfId="4056" xr:uid="{8C8DDD48-6244-400F-A376-5E0BBA68A79A}"/>
    <cellStyle name="currency(2) 14 3 2" xfId="5768" xr:uid="{680C5F78-9AB5-4386-A23E-6D94D1C99190}"/>
    <cellStyle name="currency(2) 14 4" xfId="5766" xr:uid="{2041ED95-35A2-4C2F-9B46-1B234C173822}"/>
    <cellStyle name="currency(2) 14_BOA LIFE 2011 FINAL" xfId="4057" xr:uid="{96BFE71D-0B7C-44B3-8553-174ACD863446}"/>
    <cellStyle name="currency(2) 15" xfId="4058" xr:uid="{58829562-D80E-4084-8EDC-702CD8609B85}"/>
    <cellStyle name="currency(2) 15 2" xfId="4059" xr:uid="{1F014D62-3860-4457-9A57-328167A1F30C}"/>
    <cellStyle name="currency(2) 15 3" xfId="4060" xr:uid="{A27B5759-1598-4A3A-9BBC-4B29288F588A}"/>
    <cellStyle name="currency(2) 15 4" xfId="4061" xr:uid="{7E47CE4D-4129-4C54-B842-FC5C952F72AC}"/>
    <cellStyle name="currency(2) 15 5" xfId="4062" xr:uid="{91C2D7E1-EBCA-488F-ADCB-6F411B2E7F71}"/>
    <cellStyle name="currency(2) 15 6" xfId="4063" xr:uid="{E69F3914-6F73-485A-9B4B-7A8EB1B55DD8}"/>
    <cellStyle name="currency(2) 15 7" xfId="5769" xr:uid="{F0862244-A9E8-4576-9BC5-D6CCE380039B}"/>
    <cellStyle name="currency(2) 15_PAYMENTS 04'11 FINAL" xfId="4064" xr:uid="{1B64D727-A7C3-470F-97AB-578DC91A35F5}"/>
    <cellStyle name="currency(2) 16" xfId="4065" xr:uid="{C61F0D91-E2F6-4AEC-A3B0-43B101C81AA8}"/>
    <cellStyle name="currency(2) 16 2" xfId="5770" xr:uid="{07D8AC8A-06C7-43BE-812E-3B4DEB6B6CA6}"/>
    <cellStyle name="currency(2) 17" xfId="4066" xr:uid="{33971C8C-B354-4250-9085-89434BBFEBB3}"/>
    <cellStyle name="currency(2) 17 2" xfId="5771" xr:uid="{62274D49-CCAF-48AF-944A-B3D467179F11}"/>
    <cellStyle name="currency(2) 18" xfId="4067" xr:uid="{725F9A40-0CB0-4B24-9B5A-F67014516513}"/>
    <cellStyle name="currency(2) 18 2" xfId="5772" xr:uid="{A89BEF9F-7059-4B13-BAD6-2D0FEDD1472D}"/>
    <cellStyle name="currency(2) 19" xfId="4068" xr:uid="{2427856E-6B65-4A53-AC32-173C26D57149}"/>
    <cellStyle name="currency(2) 19 2" xfId="4069" xr:uid="{781021EF-4D4C-41BA-AEAB-0F262C8A996D}"/>
    <cellStyle name="currency(2) 19 3" xfId="5773" xr:uid="{E977163A-E88D-46EE-BFB9-9C4F2D6A4F3E}"/>
    <cellStyle name="currency(2) 19_PAYMENTS 04'11 FINAL" xfId="4070" xr:uid="{0B9B76C9-4757-4CB8-A6D9-7439765E5FD2}"/>
    <cellStyle name="currency(2) 2" xfId="4071" xr:uid="{37C7633E-EEF8-44DF-943A-0663577B9AA4}"/>
    <cellStyle name="currency(2) 2 10" xfId="4072" xr:uid="{5C26216F-8AFB-41BD-BCC3-1B37C8DBC48F}"/>
    <cellStyle name="currency(2) 2 10 2" xfId="5775" xr:uid="{AD0C5167-6968-449B-B47D-D8F658BD79C6}"/>
    <cellStyle name="currency(2) 2 11" xfId="4073" xr:uid="{68B688D0-A52F-4E4D-91A7-3A2A87B443E0}"/>
    <cellStyle name="currency(2) 2 11 2" xfId="5776" xr:uid="{E95DB5F4-D41F-4087-8DE6-DCBEDC3B8990}"/>
    <cellStyle name="currency(2) 2 12" xfId="4074" xr:uid="{D51D32E9-689F-4C14-AE0D-3733FB2516BF}"/>
    <cellStyle name="currency(2) 2 12 2" xfId="5777" xr:uid="{6B9196F2-1618-4753-9C74-D3D313613CD6}"/>
    <cellStyle name="currency(2) 2 13" xfId="4075" xr:uid="{BD98C7C0-BE78-4485-A1E7-B1C287BC453C}"/>
    <cellStyle name="currency(2) 2 13 2" xfId="5778" xr:uid="{EB607DDC-0012-4809-88E3-FB5FC1B7E503}"/>
    <cellStyle name="currency(2) 2 14" xfId="4076" xr:uid="{ACCA8462-F741-42A8-9553-D06AD53288F7}"/>
    <cellStyle name="currency(2) 2 14 2" xfId="5779" xr:uid="{5E5D6374-98AA-4232-9053-3D1A54E8545F}"/>
    <cellStyle name="currency(2) 2 15" xfId="4077" xr:uid="{6CF4B616-D8AC-4CBF-A49C-BD810B7708C8}"/>
    <cellStyle name="currency(2) 2 15 2" xfId="5780" xr:uid="{8B69A693-B27C-4277-B8C6-4CC28C450090}"/>
    <cellStyle name="currency(2) 2 16" xfId="4078" xr:uid="{356B1385-A7ED-432E-96CC-3B2A397B3D0A}"/>
    <cellStyle name="currency(2) 2 16 2" xfId="5781" xr:uid="{D4FC1816-A45F-4AFE-A22E-143E81A16EDC}"/>
    <cellStyle name="currency(2) 2 17" xfId="4079" xr:uid="{C334E2A2-FF61-4FAA-B631-46E1646ECA28}"/>
    <cellStyle name="currency(2) 2 17 2" xfId="5782" xr:uid="{0FC91009-2C06-481B-998D-FAF72E23FB83}"/>
    <cellStyle name="currency(2) 2 18" xfId="4080" xr:uid="{2F6A4954-50F3-40A0-AC71-FB19AC4FA84E}"/>
    <cellStyle name="currency(2) 2 18 2" xfId="5783" xr:uid="{4B3A6D86-1E4D-45D1-951E-DE3AB4949983}"/>
    <cellStyle name="currency(2) 2 19" xfId="4081" xr:uid="{74073332-5B57-4B9E-BC2B-B425BB5D3D1F}"/>
    <cellStyle name="currency(2) 2 19 2" xfId="5784" xr:uid="{2234D781-4920-4630-996C-477383E6AE15}"/>
    <cellStyle name="currency(2) 2 2" xfId="4082" xr:uid="{8F1DA63F-8A58-472B-9F46-42B3C88C2FEF}"/>
    <cellStyle name="currency(2) 2 2 2" xfId="5785" xr:uid="{61F28493-C6D8-4E19-8923-0D9E52C8C323}"/>
    <cellStyle name="currency(2) 2 20" xfId="4083" xr:uid="{6C2BDA98-0A38-43FB-BB06-E29D29D59DF8}"/>
    <cellStyle name="currency(2) 2 20 2" xfId="5786" xr:uid="{D58FB90B-1189-409A-A996-6302D9BAF0D5}"/>
    <cellStyle name="currency(2) 2 21" xfId="4084" xr:uid="{AB8C1353-C2A0-42AA-B3C6-15272AB33DA4}"/>
    <cellStyle name="currency(2) 2 22" xfId="5774" xr:uid="{E6E66B1B-9A0B-47AB-9BF9-688BF525B92E}"/>
    <cellStyle name="currency(2) 2 3" xfId="4085" xr:uid="{6C777036-B33D-4340-A367-FF667064B834}"/>
    <cellStyle name="currency(2) 2 3 2" xfId="5787" xr:uid="{FAC5B3BE-EC23-49C6-AD4E-7606B7C3BA99}"/>
    <cellStyle name="currency(2) 2 4" xfId="4086" xr:uid="{F7D6C90C-93C9-4611-AE86-8540BCD4AD0E}"/>
    <cellStyle name="currency(2) 2 4 2" xfId="5788" xr:uid="{57C1C6B6-10A4-45A2-8AF4-51DC26046826}"/>
    <cellStyle name="currency(2) 2 5" xfId="4087" xr:uid="{B582D66B-AC84-4ED2-963D-2A76A929BF39}"/>
    <cellStyle name="currency(2) 2 5 2" xfId="5789" xr:uid="{543EE628-3F11-4338-A491-33D782A78366}"/>
    <cellStyle name="currency(2) 2 6" xfId="4088" xr:uid="{D6163BAF-B0D6-43E1-868C-9CE8BFF71209}"/>
    <cellStyle name="currency(2) 2 6 2" xfId="5790" xr:uid="{43841CB0-569A-4F22-B566-9D77B9FC241C}"/>
    <cellStyle name="currency(2) 2 7" xfId="4089" xr:uid="{2F06D267-A754-4D2B-8A14-396B66972565}"/>
    <cellStyle name="currency(2) 2 7 2" xfId="5791" xr:uid="{986DA7B0-0C8F-40D2-855D-EE9C37BCC543}"/>
    <cellStyle name="currency(2) 2 8" xfId="4090" xr:uid="{183045C8-8DF8-41FC-A93D-ED31BBCA073F}"/>
    <cellStyle name="currency(2) 2 8 2" xfId="5792" xr:uid="{FEF2A217-2AC2-42FF-A5A0-B7D0D4D13884}"/>
    <cellStyle name="currency(2) 2 9" xfId="4091" xr:uid="{4352CAAC-11C6-4C88-8DBD-5F790C10C8A0}"/>
    <cellStyle name="currency(2) 2 9 2" xfId="5793" xr:uid="{73266AD5-4569-4BB1-97BF-A840B5A47C69}"/>
    <cellStyle name="currency(2) 2_09'10 Final 30.09.2010 updated 30.10.10" xfId="4092" xr:uid="{4B4F22D5-DB2F-4563-90E9-A7B7EE85173C}"/>
    <cellStyle name="currency(2) 20" xfId="4093" xr:uid="{A02B25A4-1BC1-4272-BA3A-C2F565955B30}"/>
    <cellStyle name="currency(2) 20 2" xfId="5794" xr:uid="{774C086E-A2B9-4C41-9105-2040D0271011}"/>
    <cellStyle name="currency(2) 21" xfId="4094" xr:uid="{6546DAA2-38F3-47EE-90C3-81BDD5EAFE31}"/>
    <cellStyle name="currency(2) 21 2" xfId="5795" xr:uid="{F48212D5-DF3F-42B8-86C5-3D39EDECD4CD}"/>
    <cellStyle name="currency(2) 22" xfId="4095" xr:uid="{3F82573D-BA39-4C58-A460-92CF9D33F21A}"/>
    <cellStyle name="currency(2) 22 2" xfId="5796" xr:uid="{A1C37438-355C-4BCC-8651-BDA0F27EBA0D}"/>
    <cellStyle name="currency(2) 23" xfId="4096" xr:uid="{5C40EF59-90CE-4EBA-AC3C-0DABCDA8AADF}"/>
    <cellStyle name="currency(2) 23 2" xfId="5797" xr:uid="{8A897C08-CBAD-4C1F-B284-A7343B66C42C}"/>
    <cellStyle name="currency(2) 24" xfId="4097" xr:uid="{52B4A59A-D609-4404-BBBB-62F6CABAD9AD}"/>
    <cellStyle name="currency(2) 24 2" xfId="5798" xr:uid="{6392CB06-FE8F-4020-8C37-4FBDAE56DF5D}"/>
    <cellStyle name="currency(2) 25" xfId="4098" xr:uid="{04613CCC-5C91-41C3-9CAC-D0657F787179}"/>
    <cellStyle name="currency(2) 26" xfId="4099" xr:uid="{A7A6C57E-A84E-495A-942C-F37C4BE78E07}"/>
    <cellStyle name="currency(2) 27" xfId="4049" xr:uid="{4B1A26A7-4D8C-4768-9613-23FC277A368E}"/>
    <cellStyle name="currency(2) 27 2" xfId="5238" xr:uid="{B4300D9E-9989-44DF-BFDC-AE898F53C490}"/>
    <cellStyle name="currency(2) 28" xfId="5761" xr:uid="{F0A21596-1EAE-4667-8759-4E56DE9411FD}"/>
    <cellStyle name="currency(2) 3" xfId="4100" xr:uid="{95C9EB83-FB11-4D40-9FC4-52827CDE7A51}"/>
    <cellStyle name="currency(2) 3 2" xfId="5799" xr:uid="{E8D94B3B-2725-4549-A92D-2C58C2CBCBF9}"/>
    <cellStyle name="currency(2) 4" xfId="4101" xr:uid="{74E2688C-36AF-47FE-A4EA-A4CF36DB0A05}"/>
    <cellStyle name="currency(2) 4 2" xfId="5800" xr:uid="{4726498F-BDD8-4686-AE41-E003D1D2C3CE}"/>
    <cellStyle name="currency(2) 5" xfId="4102" xr:uid="{3753E604-51A1-4B1F-BCAB-41716BAA9959}"/>
    <cellStyle name="currency(2) 5 2" xfId="5801" xr:uid="{ED4277E6-3C4E-4AA0-892B-7B694E8BA871}"/>
    <cellStyle name="currency(2) 6" xfId="4103" xr:uid="{63A2BB17-0DBA-44E5-8A4B-4A2F805738CE}"/>
    <cellStyle name="currency(2) 6 2" xfId="5802" xr:uid="{42B02E52-1EFD-426C-9BE1-BBA1356138C6}"/>
    <cellStyle name="currency(2) 7" xfId="4104" xr:uid="{A60555FA-C3A1-4D3D-8B04-5EF2F2758E3B}"/>
    <cellStyle name="currency(2) 7 2" xfId="5803" xr:uid="{AB4C1900-D69D-47B1-9884-AA1B8FBA969A}"/>
    <cellStyle name="currency(2) 8" xfId="4105" xr:uid="{BF5EB603-117E-4802-8C49-662308EA01C5}"/>
    <cellStyle name="currency(2) 8 2" xfId="5804" xr:uid="{C5C8FFD3-1164-44F3-AFA9-1E5B1EE77F6B}"/>
    <cellStyle name="currency(2) 9" xfId="4106" xr:uid="{F870FD8D-A529-479E-AE6C-D84633FB7784}"/>
    <cellStyle name="currency(2) 9 2" xfId="5805" xr:uid="{58402900-DC94-4176-9580-9F04096CB9AF}"/>
    <cellStyle name="Explanatory Text 10" xfId="2155" xr:uid="{0251B218-E481-4FBB-93CF-5625ADBC3D46}"/>
    <cellStyle name="Explanatory Text 10 2" xfId="4107" xr:uid="{926DD551-4E99-47DE-8148-A399A726FD30}"/>
    <cellStyle name="Explanatory Text 10 3" xfId="30603" xr:uid="{8060DF11-7D2F-4882-8815-23CB6846085C}"/>
    <cellStyle name="Explanatory Text 11" xfId="2156" xr:uid="{82F66FA0-B0E7-4AE4-85B2-7BC2319C4014}"/>
    <cellStyle name="Explanatory Text 11 2" xfId="4108" xr:uid="{3B33132F-20BD-42D4-9E77-FF489E94DB06}"/>
    <cellStyle name="Explanatory Text 11 3" xfId="30604" xr:uid="{DB0EBB12-0816-4731-9CB5-8BDC70F8F4EF}"/>
    <cellStyle name="Explanatory Text 12" xfId="2157" xr:uid="{6751AAD7-6AD3-4576-95D6-F438C5A890F7}"/>
    <cellStyle name="Explanatory Text 12 2" xfId="4109" xr:uid="{DFCCCA5C-5884-4EB6-A5C2-769578207E51}"/>
    <cellStyle name="Explanatory Text 12 3" xfId="30247" xr:uid="{8D12FCC9-98F8-4B21-81BE-C130E6AF1085}"/>
    <cellStyle name="Explanatory Text 13" xfId="2158" xr:uid="{EEC73A9E-AE55-43CD-B642-A006D0BFD3AC}"/>
    <cellStyle name="Explanatory Text 13 2" xfId="4110" xr:uid="{2C3263BA-D936-4A95-A20C-91978F3E227F}"/>
    <cellStyle name="Explanatory Text 14" xfId="2159" xr:uid="{672A42F7-5726-4224-88C2-F1474C7F2A86}"/>
    <cellStyle name="Explanatory Text 14 2" xfId="4111" xr:uid="{0F235D63-4C83-4F96-9B7F-739D1AD4D4A4}"/>
    <cellStyle name="Explanatory Text 15" xfId="2160" xr:uid="{500F01B4-6436-4A54-B1AC-4E08CD660AA6}"/>
    <cellStyle name="Explanatory Text 15 2" xfId="4112" xr:uid="{EB209807-E39A-418B-BF6D-AD54A3F10315}"/>
    <cellStyle name="Explanatory Text 16" xfId="2161" xr:uid="{6A1A3496-CB6E-4886-9FB2-5D63564E73BE}"/>
    <cellStyle name="Explanatory Text 16 2" xfId="4113" xr:uid="{BC438826-709B-4205-8686-89F008E2215E}"/>
    <cellStyle name="Explanatory Text 17" xfId="2162" xr:uid="{041FA59B-6E81-4AE9-8F1E-B689C1EDB774}"/>
    <cellStyle name="Explanatory Text 17 2" xfId="4114" xr:uid="{61A650A3-0108-4B34-A17F-0023238DE371}"/>
    <cellStyle name="Explanatory Text 18" xfId="2163" xr:uid="{AC894798-2F05-422E-8EF0-2EB7D05C5492}"/>
    <cellStyle name="Explanatory Text 18 2" xfId="4115" xr:uid="{C83F85AA-0A59-43B0-96A0-36D7F30B04F4}"/>
    <cellStyle name="Explanatory Text 19" xfId="4116" xr:uid="{73736C38-70A0-414F-A3EE-652362817EB1}"/>
    <cellStyle name="Explanatory Text 2" xfId="896" xr:uid="{5C9017B6-D711-4504-BDB5-A53314F9ACD0}"/>
    <cellStyle name="Explanatory Text 2 10" xfId="2165" xr:uid="{92884EF2-7B3D-4EEC-9004-4FCE3A3A532E}"/>
    <cellStyle name="Explanatory Text 2 11" xfId="2166" xr:uid="{58248A21-0987-41A2-8B4A-44E6ECB1C3EB}"/>
    <cellStyle name="Explanatory Text 2 12" xfId="5170" xr:uid="{20391C1C-FA73-495F-B077-6BE3CA3BFEEC}"/>
    <cellStyle name="Explanatory Text 2 13" xfId="5807" xr:uid="{743055FC-9F83-47E9-9677-850D2B56F7ED}"/>
    <cellStyle name="Explanatory Text 2 14" xfId="29799" xr:uid="{4C330E17-7B82-40B9-8C65-866B2A4E32CB}"/>
    <cellStyle name="Explanatory Text 2 15" xfId="2164" xr:uid="{6FFEE089-1252-4D21-8C1A-85D4B4F4C054}"/>
    <cellStyle name="Explanatory Text 2 16" xfId="30605" xr:uid="{7D0D6457-C550-4D48-BDCF-3466CF41825F}"/>
    <cellStyle name="Explanatory Text 2 2" xfId="2167" xr:uid="{F18D7FB3-443A-4699-884E-FE95065982E8}"/>
    <cellStyle name="Explanatory Text 2 2 2" xfId="5808" xr:uid="{DDB0ECD7-492A-45D4-9F5C-B1D36978A748}"/>
    <cellStyle name="Explanatory Text 2 3" xfId="2168" xr:uid="{EEAFE387-4DEF-47AC-8215-B5C381C73544}"/>
    <cellStyle name="Explanatory Text 2 3 2" xfId="5809" xr:uid="{84445D18-C599-4EC3-9CC8-49D863231780}"/>
    <cellStyle name="Explanatory Text 2 4" xfId="2169" xr:uid="{9CC3A26D-B481-440B-ABD8-DA4B9563418C}"/>
    <cellStyle name="Explanatory Text 2 4 2" xfId="4118" xr:uid="{7AA48C79-DDE8-4CF6-9EA6-5D64C44787DB}"/>
    <cellStyle name="Explanatory Text 2 4 3" xfId="4117" xr:uid="{E457A571-A695-4BAB-A552-C5D4D3A89029}"/>
    <cellStyle name="Explanatory Text 2 4 4" xfId="5810" xr:uid="{A33AE8D4-B80D-4066-A7E3-7F2B9A9CEA60}"/>
    <cellStyle name="Explanatory Text 2 5" xfId="2170" xr:uid="{D7B07849-CE3E-4AB6-8188-AE986D877317}"/>
    <cellStyle name="Explanatory Text 2 5 2" xfId="5811" xr:uid="{0B40FEA2-946F-46F4-B341-4425AF02ACCE}"/>
    <cellStyle name="Explanatory Text 2 6" xfId="2171" xr:uid="{4A42AAB9-8C2C-4358-8796-B02C0C8C67E0}"/>
    <cellStyle name="Explanatory Text 2 6 2" xfId="5812" xr:uid="{9F2B9E2D-C9D3-4C41-9414-B1535A3A28F6}"/>
    <cellStyle name="Explanatory Text 2 7" xfId="2172" xr:uid="{4482EB1D-798B-45EC-BCBC-590425CAD217}"/>
    <cellStyle name="Explanatory Text 2 7 2" xfId="5813" xr:uid="{0A6699F0-CE15-4946-BB16-4A677F1F6CF7}"/>
    <cellStyle name="Explanatory Text 2 8" xfId="2173" xr:uid="{09718572-402F-4DDE-9DA7-F2194236A243}"/>
    <cellStyle name="Explanatory Text 2 9" xfId="2174" xr:uid="{9E829D9D-560E-4B42-80DD-0EEC01B414CF}"/>
    <cellStyle name="Explanatory Text 20" xfId="4119" xr:uid="{111E3541-05AC-43E3-9234-FDAEA1ADCD59}"/>
    <cellStyle name="Explanatory Text 21" xfId="4120" xr:uid="{8EAE8CD5-8C5C-44EE-A1F0-611D1041B072}"/>
    <cellStyle name="Explanatory Text 22" xfId="4121" xr:uid="{58E9E6DF-5636-4CA1-B69E-58F44384496D}"/>
    <cellStyle name="Explanatory Text 23" xfId="4122" xr:uid="{39E0BAEE-1492-4E6B-AB45-12C733563030}"/>
    <cellStyle name="Explanatory Text 24" xfId="4123" xr:uid="{3FFC26C7-25B8-4C77-885F-B477CBDC9FB3}"/>
    <cellStyle name="Explanatory Text 25" xfId="4124" xr:uid="{32BCEDC6-823D-40AF-9337-D64F26DC6229}"/>
    <cellStyle name="Explanatory Text 26" xfId="4125" xr:uid="{3EA03A76-5EB0-454A-A49F-C81E2B009826}"/>
    <cellStyle name="Explanatory Text 27" xfId="5806" xr:uid="{5F104FCE-1240-47C9-9380-6E2904E43B05}"/>
    <cellStyle name="Explanatory Text 28" xfId="6438" xr:uid="{0EA17D42-4206-4F30-BECA-47581DE65C7D}"/>
    <cellStyle name="Explanatory Text 29" xfId="6481" xr:uid="{5685D391-6212-4B18-9652-DB4ACEC59E79}"/>
    <cellStyle name="Explanatory Text 3" xfId="907" xr:uid="{F2727690-DFA3-41E5-873A-D08BED55A1F1}"/>
    <cellStyle name="Explanatory Text 3 10" xfId="2176" xr:uid="{4446DC32-F7C9-4BD4-A060-376372B2EF5E}"/>
    <cellStyle name="Explanatory Text 3 11" xfId="2177" xr:uid="{43511CDC-B436-47C3-8C6E-65C883250591}"/>
    <cellStyle name="Explanatory Text 3 12" xfId="4126" xr:uid="{21DDDAB3-8BF5-484E-990C-83BCD7F5914D}"/>
    <cellStyle name="Explanatory Text 3 13" xfId="5814" xr:uid="{E53BF98A-2B0C-42E6-A48A-BF801648E6E5}"/>
    <cellStyle name="Explanatory Text 3 14" xfId="29836" xr:uid="{6F2D7938-9112-46C7-9CC9-956EF7610146}"/>
    <cellStyle name="Explanatory Text 3 15" xfId="2175" xr:uid="{588E9D05-4E07-4547-945F-2F33BAF13CC1}"/>
    <cellStyle name="Explanatory Text 3 2" xfId="2178" xr:uid="{F8AB1276-B2AE-4317-897C-6E4F0F91726F}"/>
    <cellStyle name="Explanatory Text 3 3" xfId="2179" xr:uid="{598E9C79-477B-4360-8BD1-3C42F55B632F}"/>
    <cellStyle name="Explanatory Text 3 4" xfId="2180" xr:uid="{7271DE36-A46C-4FB3-853E-F845F8CB6B14}"/>
    <cellStyle name="Explanatory Text 3 5" xfId="2181" xr:uid="{A0000C1B-379F-4508-A580-240D47844F2C}"/>
    <cellStyle name="Explanatory Text 3 6" xfId="2182" xr:uid="{9A20912C-B014-47DA-B8A8-BBF245C5C62F}"/>
    <cellStyle name="Explanatory Text 3 7" xfId="2183" xr:uid="{67193575-5F90-46C0-8535-E304CBF91FDE}"/>
    <cellStyle name="Explanatory Text 3 8" xfId="2184" xr:uid="{5FD0F441-3767-45D5-922D-5E386055FBC1}"/>
    <cellStyle name="Explanatory Text 3 9" xfId="2185" xr:uid="{456F5A72-8E1F-4EF1-8423-50A18A73F5A9}"/>
    <cellStyle name="Explanatory Text 30" xfId="2154" xr:uid="{916D12C2-23C1-4933-9437-620B67184AE5}"/>
    <cellStyle name="Explanatory Text 31" xfId="6525" xr:uid="{A1BA9839-5B68-4FEB-8578-974EA4FA9091}"/>
    <cellStyle name="Explanatory Text 32" xfId="29744" xr:uid="{51890B10-287E-49C6-94E6-B4D19DDFDC02}"/>
    <cellStyle name="Explanatory Text 33" xfId="1060" xr:uid="{D40EED7D-ACC8-4DDB-8E1E-F69199EFB1A9}"/>
    <cellStyle name="Explanatory Text 4" xfId="2186" xr:uid="{7E984F58-7F83-449E-BDA9-3EDA4F338E2C}"/>
    <cellStyle name="Explanatory Text 4 2" xfId="4128" xr:uid="{85FA10BE-67E8-480A-9DAD-27275AFFE5A3}"/>
    <cellStyle name="Explanatory Text 4 3" xfId="4127" xr:uid="{813209DB-45EF-4B7F-A813-6E30AF01EF2D}"/>
    <cellStyle name="Explanatory Text 4 4" xfId="30606" xr:uid="{F28D05E7-22C6-4C65-9B07-3B57068FBEC4}"/>
    <cellStyle name="Explanatory Text 5" xfId="2187" xr:uid="{E90EBD7A-824D-4824-BA68-7D20E05124F9}"/>
    <cellStyle name="Explanatory Text 5 2" xfId="4130" xr:uid="{9ADAEE32-8D49-4678-9D73-60743DCBF63A}"/>
    <cellStyle name="Explanatory Text 5 3" xfId="4129" xr:uid="{4B3428A9-ADC7-4B1E-BF9D-9F0F3A492FF4}"/>
    <cellStyle name="Explanatory Text 5 4" xfId="30607" xr:uid="{8F1475BC-ECBE-4639-A1ED-1581759264E1}"/>
    <cellStyle name="Explanatory Text 6" xfId="2188" xr:uid="{A8FE29F5-BA62-4C8A-99BD-19F937450617}"/>
    <cellStyle name="Explanatory Text 6 2" xfId="4132" xr:uid="{59E22E33-8438-4333-A0D1-60CC733930F4}"/>
    <cellStyle name="Explanatory Text 6 3" xfId="4133" xr:uid="{FC94092B-F79E-4C12-856D-EC18F5BDA4BF}"/>
    <cellStyle name="Explanatory Text 6 4" xfId="4131" xr:uid="{255E23B5-73D5-4565-857C-7C00A0B3E8D7}"/>
    <cellStyle name="Explanatory Text 6 5" xfId="30608" xr:uid="{60BCB5E9-F4EA-4053-83C8-34F1EB11C133}"/>
    <cellStyle name="Explanatory Text 7" xfId="2189" xr:uid="{D0541B58-7946-4A51-8B9E-696949E811B3}"/>
    <cellStyle name="Explanatory Text 7 2" xfId="4135" xr:uid="{048DDFD1-99D4-45A7-BB55-8AF4131F2ADA}"/>
    <cellStyle name="Explanatory Text 7 3" xfId="4134" xr:uid="{52D58310-BC65-4E27-9B05-4023139843F7}"/>
    <cellStyle name="Explanatory Text 7 4" xfId="30609" xr:uid="{BCA971DC-5CD4-4409-9C04-04CB4E6D003C}"/>
    <cellStyle name="Explanatory Text 8" xfId="2190" xr:uid="{C324B0AB-2EA2-4629-A550-790D103D7461}"/>
    <cellStyle name="Explanatory Text 8 2" xfId="4136" xr:uid="{ACE3365A-CF59-4CC9-A58D-CAE684A792E5}"/>
    <cellStyle name="Explanatory Text 8 3" xfId="30610" xr:uid="{6AAAA569-226C-4AD5-B7E7-32EFA62A179C}"/>
    <cellStyle name="Explanatory Text 9" xfId="2191" xr:uid="{47FEA228-AB37-4E05-A38F-66CF19A77D64}"/>
    <cellStyle name="Explanatory Text 9 2" xfId="4137" xr:uid="{D002A0B9-9E06-4933-8C91-42E3237E1E50}"/>
    <cellStyle name="Explanatory Text 9 3" xfId="30611" xr:uid="{732FDFE3-1E77-4ABD-B4DC-32D34F003D97}"/>
    <cellStyle name="Good 10" xfId="2193" xr:uid="{A8A519F5-A772-49DA-9FE0-C0A90C132828}"/>
    <cellStyle name="Good 10 2" xfId="4139" xr:uid="{EC343AD7-F972-43FB-A41B-74808E3C2B5D}"/>
    <cellStyle name="Good 10 3" xfId="30612" xr:uid="{DD5E37EB-3832-414D-9EA7-01979A9F75B4}"/>
    <cellStyle name="Good 11" xfId="2194" xr:uid="{25A1AA3A-C2CB-47DB-9D4C-8008E314F7F0}"/>
    <cellStyle name="Good 11 2" xfId="4140" xr:uid="{72DD3F85-C82D-4B04-B9EB-93AF1AAE63E7}"/>
    <cellStyle name="Good 11 3" xfId="30613" xr:uid="{A1CB1FD4-D817-4C43-A148-4FFDA42FE44A}"/>
    <cellStyle name="Good 12" xfId="2195" xr:uid="{BE2BE0F2-79D7-4FFF-9C47-3286AA81EBBD}"/>
    <cellStyle name="Good 12 2" xfId="4141" xr:uid="{C3190A97-0209-4470-9A21-9D9520AD82DE}"/>
    <cellStyle name="Good 12 3" xfId="30238" xr:uid="{DB892903-0827-4146-8DA6-EE0AC20E4515}"/>
    <cellStyle name="Good 13" xfId="2196" xr:uid="{687EEB94-47EC-4B19-8D09-D7F80D5A1547}"/>
    <cellStyle name="Good 13 2" xfId="4142" xr:uid="{1C713ACE-F342-4057-A223-759B7D751BEE}"/>
    <cellStyle name="Good 14" xfId="2197" xr:uid="{6A28E4F1-6584-4109-800B-A60ED56F86F3}"/>
    <cellStyle name="Good 14 2" xfId="4143" xr:uid="{CDECDCD5-2533-4825-B266-BB5F448F001E}"/>
    <cellStyle name="Good 15" xfId="2198" xr:uid="{BE32FAF9-B860-452F-9429-54E0C5AF5545}"/>
    <cellStyle name="Good 15 2" xfId="4144" xr:uid="{6EC1E2BD-75DF-4A33-A00F-2CD93DA3D2D0}"/>
    <cellStyle name="Good 16" xfId="2199" xr:uid="{084DEB9E-D8BE-470B-9105-BEB4812D719C}"/>
    <cellStyle name="Good 16 2" xfId="4145" xr:uid="{5280C6CE-2344-43FD-ACD6-1B487365869E}"/>
    <cellStyle name="Good 17" xfId="2200" xr:uid="{A6CF757C-52B9-4721-AE27-32E17A9E97AD}"/>
    <cellStyle name="Good 17 2" xfId="4146" xr:uid="{20726A75-8A2F-4CD4-BB4B-062329742CB4}"/>
    <cellStyle name="Good 18" xfId="2201" xr:uid="{8A8A62B1-2689-44B2-A093-F163CF5D1CD6}"/>
    <cellStyle name="Good 18 2" xfId="4147" xr:uid="{0926B7DB-C2CA-4C93-9F14-F1151BDE1911}"/>
    <cellStyle name="Good 19" xfId="4148" xr:uid="{73F520EF-5BCA-4348-B306-491D4D4AA2D6}"/>
    <cellStyle name="Good 2" xfId="861" xr:uid="{A8D0C47E-6520-44A0-84EC-18C4CDEEC4E1}"/>
    <cellStyle name="Good 2 10" xfId="2203" xr:uid="{785088DD-26BC-4665-9049-13E655C3DF53}"/>
    <cellStyle name="Good 2 11" xfId="2204" xr:uid="{E4C4E02A-4D0F-48AB-B6C6-470CAAD2AD7C}"/>
    <cellStyle name="Good 2 12" xfId="4149" xr:uid="{4901159D-2064-4779-ACAF-C5A3EE5152F2}"/>
    <cellStyle name="Good 2 13" xfId="5171" xr:uid="{4CA3FA35-0173-4783-8B0A-C5AB21624A42}"/>
    <cellStyle name="Good 2 14" xfId="5816" xr:uid="{D9FC2CBA-0A68-4D9E-9C81-4827480628DA}"/>
    <cellStyle name="Good 2 15" xfId="29797" xr:uid="{2135872C-7313-4210-9749-3B9DDEF3DA21}"/>
    <cellStyle name="Good 2 16" xfId="2202" xr:uid="{4DC50F44-2029-46A3-BC39-9ED6EBFAEC4F}"/>
    <cellStyle name="Good 2 17" xfId="30614" xr:uid="{FA6A6F0D-F96D-4482-8505-A9AF8A860F6D}"/>
    <cellStyle name="Good 2 2" xfId="2205" xr:uid="{66561C51-D8BB-43DB-A301-A0CE4C1D402F}"/>
    <cellStyle name="Good 2 2 2" xfId="4150" xr:uid="{18724DBB-C1EB-4F66-8A90-AEF88EA906CE}"/>
    <cellStyle name="Good 2 2 3" xfId="5817" xr:uid="{0B3DB402-D7F6-4092-8E9C-34CEEA8E2887}"/>
    <cellStyle name="Good 2 3" xfId="2206" xr:uid="{956E4D86-00C7-4ED6-975E-601FF0C2E3DF}"/>
    <cellStyle name="Good 2 3 2" xfId="4151" xr:uid="{46E182CA-4342-4396-9E06-A73667FFE765}"/>
    <cellStyle name="Good 2 3 3" xfId="5818" xr:uid="{3E560774-3404-4D91-A347-6E3EF93BDE4D}"/>
    <cellStyle name="Good 2 4" xfId="2207" xr:uid="{915CD582-052E-4DB3-AC98-C9BEA362CB0B}"/>
    <cellStyle name="Good 2 4 2" xfId="4153" xr:uid="{13C4418A-888B-4C8C-BAF2-2669DE8F1892}"/>
    <cellStyle name="Good 2 4 3" xfId="4152" xr:uid="{D4AAC502-8C8B-4F88-97FB-50229E911F33}"/>
    <cellStyle name="Good 2 4 4" xfId="5819" xr:uid="{FC12214D-1444-47AA-A73E-8ED9F484992B}"/>
    <cellStyle name="Good 2 5" xfId="2208" xr:uid="{630C8623-1994-4488-8D5B-B7780A1F9060}"/>
    <cellStyle name="Good 2 5 2" xfId="4154" xr:uid="{C7B664D1-A2C0-4AAE-990B-E18FBF17CE9C}"/>
    <cellStyle name="Good 2 5 3" xfId="5820" xr:uid="{4455A4AE-2FD9-4837-B6E5-F429F65DC551}"/>
    <cellStyle name="Good 2 6" xfId="2209" xr:uid="{B193055C-B3D6-459B-AAC1-76D42D69E3C7}"/>
    <cellStyle name="Good 2 6 2" xfId="4155" xr:uid="{8F359069-3D1C-4083-A27B-BFF1ADE5819E}"/>
    <cellStyle name="Good 2 6 3" xfId="5821" xr:uid="{949F1F03-2C82-4553-8A53-89188DB6FA36}"/>
    <cellStyle name="Good 2 7" xfId="2210" xr:uid="{5085C27D-47EB-48DA-BFE1-90CCCB1861F3}"/>
    <cellStyle name="Good 2 7 2" xfId="4156" xr:uid="{577EA7AA-D843-4D06-8B17-D39359E8D0B4}"/>
    <cellStyle name="Good 2 7 3" xfId="5822" xr:uid="{870B5DED-ED0C-425D-9048-B4D3F5B829A4}"/>
    <cellStyle name="Good 2 8" xfId="2211" xr:uid="{8C4E00B9-002B-4302-93C1-3E7E617EB64A}"/>
    <cellStyle name="Good 2 9" xfId="2212" xr:uid="{1ADFDB40-7FEA-405E-9236-9939C2EEDDBC}"/>
    <cellStyle name="Good 20" xfId="4157" xr:uid="{67A9001B-3180-4B0A-9E91-68E694E4F7B5}"/>
    <cellStyle name="Good 21" xfId="4158" xr:uid="{BC422797-2DFD-41F9-860D-9A61124C0D43}"/>
    <cellStyle name="Good 22" xfId="4159" xr:uid="{85CE349A-8541-494C-8D33-0C373D7911AD}"/>
    <cellStyle name="Good 23" xfId="4160" xr:uid="{52B5F2C7-4271-4143-82C5-9AA078E73C6A}"/>
    <cellStyle name="Good 24" xfId="4161" xr:uid="{CF713ADB-5473-43AA-882F-396D2AE5AC6D}"/>
    <cellStyle name="Good 25" xfId="4162" xr:uid="{989FBE9F-BFC9-47C6-80B2-DAB8329C91B8}"/>
    <cellStyle name="Good 26" xfId="4163" xr:uid="{EDABE4A8-6FE7-48D4-9E77-0F54E03D6F48}"/>
    <cellStyle name="Good 27" xfId="4138" xr:uid="{2D93B4FA-5C75-4EC7-AAE9-3042D226D25A}"/>
    <cellStyle name="Good 28" xfId="5815" xr:uid="{A6DF75EE-6801-4FE6-BE88-9EE80848A8E1}"/>
    <cellStyle name="Good 29" xfId="6428" xr:uid="{5E658F91-364E-4864-9A97-AAFBF9D8C7DB}"/>
    <cellStyle name="Good 3" xfId="1011" xr:uid="{0BB61DA7-AD9A-4328-A923-B652FF8D4145}"/>
    <cellStyle name="Good 3 10" xfId="2214" xr:uid="{9B851E32-C9BC-49B6-8EFE-E266B5DBDA4E}"/>
    <cellStyle name="Good 3 11" xfId="2215" xr:uid="{DFC42A0C-B2A9-4904-8560-AFD0B0C349FB}"/>
    <cellStyle name="Good 3 12" xfId="4164" xr:uid="{8EFA2BE3-1EF7-4C8A-8092-CB20D1C2AEAB}"/>
    <cellStyle name="Good 3 13" xfId="5823" xr:uid="{8B66B982-301A-457B-B2D3-A573C0130B04}"/>
    <cellStyle name="Good 3 14" xfId="29827" xr:uid="{00F3FF52-DA1B-4A34-ACBA-9518ED6E5869}"/>
    <cellStyle name="Good 3 15" xfId="2213" xr:uid="{FFB1D8BB-DD9C-4858-840B-FAE0AA51E522}"/>
    <cellStyle name="Good 3 2" xfId="2216" xr:uid="{B6EBD093-508F-4E80-9D81-62AC2E3F5530}"/>
    <cellStyle name="Good 3 2 2" xfId="4165" xr:uid="{E0C035CF-E426-4F68-9800-51FD018D1DD8}"/>
    <cellStyle name="Good 3 3" xfId="2217" xr:uid="{92713B4E-FC8E-4287-A9F0-D20EDDE65A7C}"/>
    <cellStyle name="Good 3 4" xfId="2218" xr:uid="{8935E179-7CDB-42CB-ABA2-46D46F80CA8C}"/>
    <cellStyle name="Good 3 5" xfId="2219" xr:uid="{98312F34-1443-4397-8E3E-8B83980E6CC5}"/>
    <cellStyle name="Good 3 6" xfId="2220" xr:uid="{4FCEF04D-7B97-4A04-878D-10CBE3BFF300}"/>
    <cellStyle name="Good 3 7" xfId="2221" xr:uid="{FEFEBF75-2E6F-4F5A-B2FE-CF9E294B19C1}"/>
    <cellStyle name="Good 3 8" xfId="2222" xr:uid="{2B8D8568-C8C7-42F3-AF8A-E1FDF1A613C5}"/>
    <cellStyle name="Good 3 9" xfId="2223" xr:uid="{CE1A313D-3BCF-45A0-AAB3-7D78933214EA}"/>
    <cellStyle name="Good 30" xfId="6471" xr:uid="{85D41FA1-BAF9-4D38-8A57-4E84AC3D70A5}"/>
    <cellStyle name="Good 31" xfId="2192" xr:uid="{5FC3B765-3CE8-496B-B338-7F534146F00D}"/>
    <cellStyle name="Good 32" xfId="6515" xr:uid="{49D35267-D268-4743-822F-8511A7803C24}"/>
    <cellStyle name="Good 33" xfId="29735" xr:uid="{D71B97C5-1D68-4B6A-993B-7F08A897D1C0}"/>
    <cellStyle name="Good 34" xfId="1034" xr:uid="{D8BA6EC0-C565-4E6B-9E57-3DA1F32588F6}"/>
    <cellStyle name="Good 4" xfId="2224" xr:uid="{358A80CD-5FF8-4982-A965-A48E66E719CE}"/>
    <cellStyle name="Good 4 2" xfId="4167" xr:uid="{FC439E63-C804-4B5A-8881-8367D4018EDF}"/>
    <cellStyle name="Good 4 3" xfId="4166" xr:uid="{5DF04650-713A-4538-858C-FBC95E85F3D9}"/>
    <cellStyle name="Good 4 4" xfId="30615" xr:uid="{B84702DC-3F35-4BFE-B739-4C207FCBBDFE}"/>
    <cellStyle name="Good 5" xfId="2225" xr:uid="{140EC59F-0012-4516-9EB7-B31CD996E914}"/>
    <cellStyle name="Good 5 2" xfId="4169" xr:uid="{DBA5114E-717C-4E88-9139-20578A01349E}"/>
    <cellStyle name="Good 5 3" xfId="4168" xr:uid="{C52EEE7B-19A0-45AB-BDB2-C7FC935ECD34}"/>
    <cellStyle name="Good 5 4" xfId="30616" xr:uid="{F0CCDBC5-DCEF-472A-BEB6-E2C30E9BABE5}"/>
    <cellStyle name="Good 6" xfId="2226" xr:uid="{3E56B0A0-DC83-4BB1-8D5E-7D75F17893AB}"/>
    <cellStyle name="Good 6 2" xfId="4171" xr:uid="{24011709-B1B2-4E8C-82ED-519FB7F03BFA}"/>
    <cellStyle name="Good 6 3" xfId="4172" xr:uid="{FC37FD6F-F917-4F39-A373-394F7B1D9D67}"/>
    <cellStyle name="Good 6 4" xfId="4170" xr:uid="{945DB1EE-B844-4353-9CC5-DD03DADA9C60}"/>
    <cellStyle name="Good 6 5" xfId="30617" xr:uid="{5CB3B654-AE57-4059-B257-6370E98CED98}"/>
    <cellStyle name="Good 7" xfId="2227" xr:uid="{BE06AB71-7EA5-42FB-8328-8B4CDE752530}"/>
    <cellStyle name="Good 7 2" xfId="4174" xr:uid="{29880BF0-F6A8-41EE-8744-60EEF6638889}"/>
    <cellStyle name="Good 7 3" xfId="4173" xr:uid="{6E9C1EE0-E764-441F-B682-3A2C4AE631C4}"/>
    <cellStyle name="Good 7 4" xfId="30618" xr:uid="{B7EF22A2-BECD-4E4D-9F51-1C1ADA45D2BC}"/>
    <cellStyle name="Good 8" xfId="2228" xr:uid="{4AF47298-A89A-46AA-B3A8-4C4D4371E978}"/>
    <cellStyle name="Good 8 2" xfId="4175" xr:uid="{C26BE547-9E5A-410F-A5B5-36EE702F62D2}"/>
    <cellStyle name="Good 8 3" xfId="30619" xr:uid="{D32B30AC-BD29-44C9-8706-0E3AE3BCC2EE}"/>
    <cellStyle name="Good 9" xfId="2229" xr:uid="{49EC44A3-DFB3-46B1-A413-0305C6A8B002}"/>
    <cellStyle name="Good 9 2" xfId="4176" xr:uid="{BE84525B-BFB6-4F7D-A70E-6B403C7B5F12}"/>
    <cellStyle name="Good 9 3" xfId="30620" xr:uid="{17DDB558-F339-420F-A3A5-18FBD0062F8B}"/>
    <cellStyle name="Heading 1 10" xfId="2231" xr:uid="{DC8B64F7-2CE0-4BA9-8311-3F47BC545A45}"/>
    <cellStyle name="Heading 1 10 2" xfId="4178" xr:uid="{D00A9694-D0CE-424C-8CCF-3DBD03F7B6AD}"/>
    <cellStyle name="Heading 1 10 3" xfId="30621" xr:uid="{3798130B-4A82-42D7-88F0-90A8DF3918F2}"/>
    <cellStyle name="Heading 1 11" xfId="2232" xr:uid="{50AEF211-F0B7-44B0-BB41-9BE966B4C079}"/>
    <cellStyle name="Heading 1 11 2" xfId="4179" xr:uid="{B16FDF03-7D85-4F16-AA1A-35424326BB1E}"/>
    <cellStyle name="Heading 1 11 3" xfId="30622" xr:uid="{F7339914-9193-4921-B5CC-2C5FABE4F914}"/>
    <cellStyle name="Heading 1 12" xfId="2233" xr:uid="{57AA966E-8437-4FED-80EB-6FFDCF568515}"/>
    <cellStyle name="Heading 1 12 2" xfId="4180" xr:uid="{90E4B945-3E03-47A4-A9EC-7E14CE935550}"/>
    <cellStyle name="Heading 1 12 3" xfId="30234" xr:uid="{5CB543FE-1312-470E-9C17-CBC093C3E136}"/>
    <cellStyle name="Heading 1 13" xfId="2234" xr:uid="{C56EB854-73DB-452D-A87C-804985D9B456}"/>
    <cellStyle name="Heading 1 13 2" xfId="4181" xr:uid="{2ACB2A5C-6826-4619-878B-21E07185AC20}"/>
    <cellStyle name="Heading 1 14" xfId="2235" xr:uid="{C02D84EF-59C4-4802-BF45-D294B85CAE4B}"/>
    <cellStyle name="Heading 1 14 2" xfId="4182" xr:uid="{5B0297F1-F927-4A53-BC55-E03F4DAE5CFE}"/>
    <cellStyle name="Heading 1 15" xfId="2236" xr:uid="{78EAC2B1-A55A-48F6-A651-84D6FB2DC83F}"/>
    <cellStyle name="Heading 1 15 2" xfId="4183" xr:uid="{146CE77B-69CA-4F6B-AE42-C8D66805EFA2}"/>
    <cellStyle name="Heading 1 16" xfId="2237" xr:uid="{1CE05614-7C47-4847-AFAF-3AF86E1603BA}"/>
    <cellStyle name="Heading 1 16 2" xfId="4184" xr:uid="{0E707A99-56C6-4246-BAAE-4AE4AF023B61}"/>
    <cellStyle name="Heading 1 17" xfId="2238" xr:uid="{A14AC2C4-4239-4F4F-BF37-785D3E9F7033}"/>
    <cellStyle name="Heading 1 17 2" xfId="4185" xr:uid="{31EE7C44-0637-4308-B33E-A1A8AF3076BC}"/>
    <cellStyle name="Heading 1 18" xfId="2239" xr:uid="{1EC6DA56-3370-47AA-9199-EA40E672E16E}"/>
    <cellStyle name="Heading 1 18 2" xfId="4186" xr:uid="{E2DBE524-6630-474E-B3D2-F974D4FD9F7B}"/>
    <cellStyle name="Heading 1 19" xfId="4187" xr:uid="{0A5966B2-A319-49C9-8A36-116EC1DAB4F8}"/>
    <cellStyle name="Heading 1 2" xfId="825" xr:uid="{44D00B3D-66B8-4F58-934B-F8365205AAD6}"/>
    <cellStyle name="Heading 1 2 10" xfId="2241" xr:uid="{0F1FB97B-5CC1-495C-AACC-BAF0935D3D91}"/>
    <cellStyle name="Heading 1 2 11" xfId="2242" xr:uid="{74CB4568-3BBA-43CD-B089-9009C18AC29B}"/>
    <cellStyle name="Heading 1 2 12" xfId="4188" xr:uid="{4158EECE-7000-499B-8A15-6A3E2A010806}"/>
    <cellStyle name="Heading 1 2 13" xfId="5825" xr:uid="{C675A5A7-7198-44F7-8D8B-CFF847C5662A}"/>
    <cellStyle name="Heading 1 2 14" xfId="29863" xr:uid="{F31A5FC3-2036-4B0F-956E-E9FDCE8B7DEE}"/>
    <cellStyle name="Heading 1 2 15" xfId="2240" xr:uid="{E37A6059-7BBA-4F63-8646-22A8327E832D}"/>
    <cellStyle name="Heading 1 2 16" xfId="30623" xr:uid="{0179A556-916B-46E8-B8D0-4BD66D793A69}"/>
    <cellStyle name="Heading 1 2 2" xfId="2243" xr:uid="{169D2CB5-EFED-44C2-88CE-9A572972EB65}"/>
    <cellStyle name="Heading 1 2 2 2" xfId="4190" xr:uid="{4B8C1B23-BE8E-44BD-A796-8F820A31B13C}"/>
    <cellStyle name="Heading 1 2 2 2 2" xfId="5827" xr:uid="{BC07F02F-0001-4730-BBE8-99C05BED6C22}"/>
    <cellStyle name="Heading 1 2 2 3" xfId="4191" xr:uid="{54235808-BCCB-4BFE-B682-612EEB44B346}"/>
    <cellStyle name="Heading 1 2 2 3 2" xfId="5828" xr:uid="{D35CBEBA-A539-4ECD-B476-EC3E30549B3C}"/>
    <cellStyle name="Heading 1 2 2 4" xfId="4192" xr:uid="{FD47199E-D67B-475B-AA83-BDDFF9575AD0}"/>
    <cellStyle name="Heading 1 2 2 4 2" xfId="5829" xr:uid="{03FA3125-D115-4A4E-9904-A2696FA9A864}"/>
    <cellStyle name="Heading 1 2 2 5" xfId="4193" xr:uid="{6852AC62-B274-49D1-8AC7-03137DF00493}"/>
    <cellStyle name="Heading 1 2 2 5 2" xfId="5830" xr:uid="{09181E96-7006-42C3-B5E3-9091483A2EA8}"/>
    <cellStyle name="Heading 1 2 2 6" xfId="4194" xr:uid="{1DD720B0-E614-427F-A171-47DE6018F474}"/>
    <cellStyle name="Heading 1 2 2 6 2" xfId="5831" xr:uid="{7EFDE7D6-2BD3-42D4-9179-F222B1DD5C7A}"/>
    <cellStyle name="Heading 1 2 2 7" xfId="4189" xr:uid="{FB19C8B1-A918-4D3C-AA0F-5F6212539428}"/>
    <cellStyle name="Heading 1 2 2 8" xfId="5826" xr:uid="{E9EEBC84-CE00-487D-9508-C2C9C9A89D35}"/>
    <cellStyle name="Heading 1 2 3" xfId="2244" xr:uid="{CAB58325-1EBD-42E0-A0F9-7FF261356CEA}"/>
    <cellStyle name="Heading 1 2 3 2" xfId="4195" xr:uid="{4D0306DD-6B43-4BE7-8549-E70763EF8FDE}"/>
    <cellStyle name="Heading 1 2 3 3" xfId="5832" xr:uid="{83DA8D15-6BF3-4BBA-AB33-2FBB2E137B16}"/>
    <cellStyle name="Heading 1 2 4" xfId="2245" xr:uid="{5984EDAD-58FA-431F-ACFA-2D55A3B741BA}"/>
    <cellStyle name="Heading 1 2 4 2" xfId="4197" xr:uid="{E3AD8891-11CC-41C1-9A07-49DDACA5970C}"/>
    <cellStyle name="Heading 1 2 4 3" xfId="4196" xr:uid="{EA84925C-3C30-4D94-BF5B-18653495923E}"/>
    <cellStyle name="Heading 1 2 4 4" xfId="5833" xr:uid="{2EBDAA21-B9A3-4D59-895D-BC8C6C20C490}"/>
    <cellStyle name="Heading 1 2 5" xfId="2246" xr:uid="{E666290E-5A86-4E5A-8A00-759904095A15}"/>
    <cellStyle name="Heading 1 2 5 2" xfId="4198" xr:uid="{B72F1875-9698-4419-8D3D-94414E519C10}"/>
    <cellStyle name="Heading 1 2 5 3" xfId="5834" xr:uid="{F8F8D207-9D71-4238-992B-7CEDDB8B3CB9}"/>
    <cellStyle name="Heading 1 2 6" xfId="2247" xr:uid="{EA4F0179-3890-4227-93FE-7E7579F36637}"/>
    <cellStyle name="Heading 1 2 6 2" xfId="4199" xr:uid="{2D4F2E9E-9E8B-408E-9DFF-AF28FDC50C02}"/>
    <cellStyle name="Heading 1 2 6 3" xfId="5835" xr:uid="{3043487F-C1FB-4755-A3C8-730B8D1940EF}"/>
    <cellStyle name="Heading 1 2 7" xfId="2248" xr:uid="{3BADB34F-B74B-43FD-B3A2-F69CB5D30DCA}"/>
    <cellStyle name="Heading 1 2 7 2" xfId="4200" xr:uid="{B314A605-B5E5-41AC-9410-1ED0FD36B432}"/>
    <cellStyle name="Heading 1 2 7 3" xfId="5836" xr:uid="{2A7DE82D-B406-40C9-9442-0C4D1D460575}"/>
    <cellStyle name="Heading 1 2 8" xfId="2249" xr:uid="{45761DD5-3F4D-444D-859B-35C6934D2974}"/>
    <cellStyle name="Heading 1 2 8 2" xfId="4201" xr:uid="{CF67677C-157F-4CD0-845C-E862418A7BE3}"/>
    <cellStyle name="Heading 1 2 8 3" xfId="5837" xr:uid="{29527D5D-4463-4029-9884-8BD12A9BB4A6}"/>
    <cellStyle name="Heading 1 2 9" xfId="2250" xr:uid="{2DC2FB10-E01C-4560-99A4-7EA6BB90B88C}"/>
    <cellStyle name="Heading 1 2 9 2" xfId="4202" xr:uid="{83FD1AAF-7C9A-4EE0-A70F-64057702F396}"/>
    <cellStyle name="Heading 1 2 9 3" xfId="5838" xr:uid="{6904BAD5-5E87-4C1F-B1EB-D3EF8999E32A}"/>
    <cellStyle name="Heading 1 20" xfId="4203" xr:uid="{FE2703D6-B5DD-4BCB-B438-1C1106A59D63}"/>
    <cellStyle name="Heading 1 21" xfId="4204" xr:uid="{E0548AE9-6EF4-40D3-9990-6D79EE391B01}"/>
    <cellStyle name="Heading 1 22" xfId="4205" xr:uid="{D9E73339-80DB-4F38-A758-CEB0F19F4768}"/>
    <cellStyle name="Heading 1 23" xfId="4206" xr:uid="{7BBD1158-10EF-4602-BF75-887139D75A1F}"/>
    <cellStyle name="Heading 1 24" xfId="4207" xr:uid="{A41706ED-BA1E-4917-8A5F-0967251876B5}"/>
    <cellStyle name="Heading 1 25" xfId="4208" xr:uid="{AB875526-9518-4E6B-831E-01CF8B7C252B}"/>
    <cellStyle name="Heading 1 26" xfId="4209" xr:uid="{B083DC60-31CE-4C5B-BB63-E6B70B4B1D41}"/>
    <cellStyle name="Heading 1 27" xfId="4177" xr:uid="{B649681F-4722-4F6D-A3A1-81986E4A7785}"/>
    <cellStyle name="Heading 1 28" xfId="5824" xr:uid="{26B8E32A-E0E7-4F47-AF03-4AD0E19D4D1F}"/>
    <cellStyle name="Heading 1 29" xfId="6424" xr:uid="{D296BA7B-0E3F-4E25-85E5-B392E614A79D}"/>
    <cellStyle name="Heading 1 3" xfId="968" xr:uid="{6753D537-DD73-4C82-9D9A-47045A4CF38B}"/>
    <cellStyle name="Heading 1 3 10" xfId="2252" xr:uid="{199F7968-CEAC-4EC3-A96F-EA7E1AA285EA}"/>
    <cellStyle name="Heading 1 3 11" xfId="2253" xr:uid="{E2B0250D-977D-4A86-BB02-1496E1FA187D}"/>
    <cellStyle name="Heading 1 3 12" xfId="4210" xr:uid="{70D0E66B-0D62-47FA-9DDC-26C851D586B1}"/>
    <cellStyle name="Heading 1 3 13" xfId="29824" xr:uid="{6380CADC-EC90-4120-B279-4205B0BF2992}"/>
    <cellStyle name="Heading 1 3 14" xfId="2251" xr:uid="{9EFA544E-8454-4DB8-A8AE-E9230C63AF5A}"/>
    <cellStyle name="Heading 1 3 2" xfId="2254" xr:uid="{9D5F1C0F-A686-4332-9BEA-A47BF1BCEAE3}"/>
    <cellStyle name="Heading 1 3 2 2" xfId="4211" xr:uid="{010B0B95-AB6D-48D9-B57D-B973D9142629}"/>
    <cellStyle name="Heading 1 3 2 3" xfId="5839" xr:uid="{2311897E-0858-42ED-9C14-7C0F7CEEA510}"/>
    <cellStyle name="Heading 1 3 3" xfId="2255" xr:uid="{A56ED877-FB17-4942-816A-8AAEE108D1C2}"/>
    <cellStyle name="Heading 1 3 3 2" xfId="4212" xr:uid="{19358416-DEAC-48D4-8A16-859742D726BF}"/>
    <cellStyle name="Heading 1 3 3 3" xfId="5840" xr:uid="{51CB1342-0527-4285-B2AC-B96D6400C3C8}"/>
    <cellStyle name="Heading 1 3 4" xfId="2256" xr:uid="{5E69815E-0ED3-4539-84D6-48F28E81ED03}"/>
    <cellStyle name="Heading 1 3 4 2" xfId="4213" xr:uid="{322599A9-FD2F-49BF-B8EE-F2CE31C4E4CF}"/>
    <cellStyle name="Heading 1 3 4 3" xfId="5841" xr:uid="{91AC1A6B-44DC-4A73-A64E-361896E31D32}"/>
    <cellStyle name="Heading 1 3 5" xfId="2257" xr:uid="{623174AE-85F2-4FD6-B7C7-C2727D7011FB}"/>
    <cellStyle name="Heading 1 3 5 2" xfId="4214" xr:uid="{F0708C18-A083-4441-95E7-12C341C0310C}"/>
    <cellStyle name="Heading 1 3 5 3" xfId="5842" xr:uid="{E0F29BF0-C703-4F42-80F4-806E8818C44A}"/>
    <cellStyle name="Heading 1 3 6" xfId="2258" xr:uid="{BA56B572-9BDA-4896-A037-93D93B12C19A}"/>
    <cellStyle name="Heading 1 3 6 2" xfId="4215" xr:uid="{8C4FB505-EE71-4C9F-8F77-97C67505610D}"/>
    <cellStyle name="Heading 1 3 6 3" xfId="5843" xr:uid="{35710FAD-7B49-451D-84A7-9301392FFE38}"/>
    <cellStyle name="Heading 1 3 7" xfId="2259" xr:uid="{F3ED9EE9-5A8B-4544-920F-AA9408BF9FA3}"/>
    <cellStyle name="Heading 1 3 8" xfId="2260" xr:uid="{DD26A28E-613C-411B-82E2-DC62AD0498AD}"/>
    <cellStyle name="Heading 1 3 9" xfId="2261" xr:uid="{2946D7C8-11A5-494F-B9D3-38A78738411C}"/>
    <cellStyle name="Heading 1 30" xfId="6467" xr:uid="{CD5CB97E-40BB-4A7A-98BA-ECC822CA478F}"/>
    <cellStyle name="Heading 1 31" xfId="2230" xr:uid="{5AC2A5BA-AFDA-415D-BF78-44EA95CE9FEB}"/>
    <cellStyle name="Heading 1 32" xfId="6511" xr:uid="{FB8BEA3A-9FAB-471D-A2A8-043617467A15}"/>
    <cellStyle name="Heading 1 33" xfId="897" xr:uid="{D81162F2-2CB9-4805-B52C-1CB238519DBC}"/>
    <cellStyle name="Heading 1 4" xfId="2262" xr:uid="{186F79FD-1D05-48CF-8A7D-477D827E0CCB}"/>
    <cellStyle name="Heading 1 4 2" xfId="4217" xr:uid="{8E7DEC4D-5E4F-4181-8E6D-26EC9DB91D79}"/>
    <cellStyle name="Heading 1 4 2 2" xfId="5844" xr:uid="{0C3C3928-662A-4D2F-8D92-DD927F0FCDF8}"/>
    <cellStyle name="Heading 1 4 3" xfId="4218" xr:uid="{667BB094-4642-468B-BC9B-A79903BB8651}"/>
    <cellStyle name="Heading 1 4 3 2" xfId="5845" xr:uid="{9F5D48B1-8BCF-4A04-9BC7-B3C6DABBF035}"/>
    <cellStyle name="Heading 1 4 4" xfId="4219" xr:uid="{BB49BCC7-18E6-4A1E-A177-61A1FD7E4C11}"/>
    <cellStyle name="Heading 1 4 4 2" xfId="5846" xr:uid="{968E1F35-6DE0-4940-B00C-D3AD3ACF8E09}"/>
    <cellStyle name="Heading 1 4 5" xfId="4220" xr:uid="{70056B7C-EFE2-4E88-8F50-D244A55874A3}"/>
    <cellStyle name="Heading 1 4 5 2" xfId="5847" xr:uid="{80887A96-0223-4F3F-A591-DD1B738B3702}"/>
    <cellStyle name="Heading 1 4 6" xfId="4221" xr:uid="{EC306670-13C7-4A15-A125-F87872ADF3D0}"/>
    <cellStyle name="Heading 1 4 6 2" xfId="5848" xr:uid="{AAA5C174-CC3D-4A90-8ECB-16EBC77397BD}"/>
    <cellStyle name="Heading 1 4 7" xfId="4216" xr:uid="{40661273-5796-4E7C-91B4-68A8C56F842D}"/>
    <cellStyle name="Heading 1 4 8" xfId="30624" xr:uid="{4FE96253-1638-4A41-86D0-F9428DAE402C}"/>
    <cellStyle name="Heading 1 5" xfId="2263" xr:uid="{8627546C-36CD-4920-B779-6D9A6CFBB299}"/>
    <cellStyle name="Heading 1 5 2" xfId="4223" xr:uid="{6C2D95EB-BFC7-4FE7-9FC1-96EBD74E7FAA}"/>
    <cellStyle name="Heading 1 5 3" xfId="4222" xr:uid="{A944E828-3AE2-4B04-9C66-C5B8EF0970BA}"/>
    <cellStyle name="Heading 1 5 4" xfId="30625" xr:uid="{7C3ED724-13B3-4CCD-BC02-2405B32AF776}"/>
    <cellStyle name="Heading 1 6" xfId="2264" xr:uid="{852A9078-BF28-4963-8E08-FD42A7821582}"/>
    <cellStyle name="Heading 1 6 2" xfId="4225" xr:uid="{A8183F6D-62A2-454A-95B9-AE536C0C69DE}"/>
    <cellStyle name="Heading 1 6 3" xfId="4226" xr:uid="{A4AF26A0-736D-4C05-89EC-AB2FFD3546AE}"/>
    <cellStyle name="Heading 1 6 4" xfId="4224" xr:uid="{F8A216D4-F046-4C67-810B-5AB5A69B37EE}"/>
    <cellStyle name="Heading 1 6 5" xfId="30626" xr:uid="{362A2753-03F2-48FE-9DD4-6F1FA34DC5F7}"/>
    <cellStyle name="Heading 1 7" xfId="2265" xr:uid="{BFEC8A87-9B4E-4F09-AFAE-41F4B8F1F410}"/>
    <cellStyle name="Heading 1 7 2" xfId="4228" xr:uid="{CBF07271-79CB-478F-BBE8-87868342CD7B}"/>
    <cellStyle name="Heading 1 7 3" xfId="4227" xr:uid="{E3D68D73-021F-4CDF-8035-5221F2D6EF6C}"/>
    <cellStyle name="Heading 1 7 4" xfId="30627" xr:uid="{A6940E04-8F5A-49C7-9A2D-F4BAEA5AC934}"/>
    <cellStyle name="Heading 1 8" xfId="2266" xr:uid="{EABA93F6-6640-4C18-AB87-76AA8DE3BA7B}"/>
    <cellStyle name="Heading 1 8 2" xfId="4229" xr:uid="{2E9E2B58-6656-44A2-BC38-614F13DBF60E}"/>
    <cellStyle name="Heading 1 8 3" xfId="30628" xr:uid="{8E3595A7-A93C-4585-92D2-A41707023163}"/>
    <cellStyle name="Heading 1 9" xfId="2267" xr:uid="{91B83B45-2E84-43A9-A6A8-EE561CC6686F}"/>
    <cellStyle name="Heading 1 9 2" xfId="4230" xr:uid="{7252092A-F856-444B-A17D-316EC1126F03}"/>
    <cellStyle name="Heading 1 9 3" xfId="30629" xr:uid="{6F31658C-899D-4F91-B968-8B3C59451A05}"/>
    <cellStyle name="Heading 2 10" xfId="2269" xr:uid="{E6FC5323-7D34-4122-91A2-9F5839F9A693}"/>
    <cellStyle name="Heading 2 10 2" xfId="4232" xr:uid="{242FFE56-3A79-4D2A-82C5-125234510D6E}"/>
    <cellStyle name="Heading 2 10 3" xfId="30630" xr:uid="{34E63C3C-AD5E-46C2-BBC9-888595C4333A}"/>
    <cellStyle name="Heading 2 11" xfId="2270" xr:uid="{716DA6B3-6F53-42B3-90A9-3057D52E69AF}"/>
    <cellStyle name="Heading 2 11 2" xfId="4233" xr:uid="{C20315C4-66A6-4415-B536-1006F2D59B52}"/>
    <cellStyle name="Heading 2 11 3" xfId="30631" xr:uid="{3364E50D-7EB5-4C73-9A32-6CAAD8101492}"/>
    <cellStyle name="Heading 2 12" xfId="2271" xr:uid="{44D3EEA6-5F9A-4787-8A4B-32CD55A7760C}"/>
    <cellStyle name="Heading 2 12 2" xfId="4234" xr:uid="{CD662D87-B028-41FC-90D1-479B583DE232}"/>
    <cellStyle name="Heading 2 12 3" xfId="30235" xr:uid="{A305DCD1-119E-4C21-B35D-0978F0566913}"/>
    <cellStyle name="Heading 2 13" xfId="2272" xr:uid="{904B4072-5646-4CE6-B6D4-38537F8F1CF0}"/>
    <cellStyle name="Heading 2 13 2" xfId="4235" xr:uid="{266360ED-10D0-47D4-AC13-7C792FA7B463}"/>
    <cellStyle name="Heading 2 14" xfId="2273" xr:uid="{5FE65B20-7312-464D-A319-9D7652662936}"/>
    <cellStyle name="Heading 2 14 2" xfId="4236" xr:uid="{CCD3C201-9587-4617-AA45-1CAE976F553B}"/>
    <cellStyle name="Heading 2 15" xfId="2274" xr:uid="{61CF0828-510A-486E-A97A-5E21568F0828}"/>
    <cellStyle name="Heading 2 15 2" xfId="4237" xr:uid="{7D540A9C-D93A-43AE-A5A1-F6D0E78A63DF}"/>
    <cellStyle name="Heading 2 16" xfId="2275" xr:uid="{2F746FFC-D4F9-47BA-8BDB-252EDC0F874A}"/>
    <cellStyle name="Heading 2 16 2" xfId="4238" xr:uid="{099514C3-0073-4054-947F-13F69076333C}"/>
    <cellStyle name="Heading 2 17" xfId="2276" xr:uid="{DFF31B37-B846-491E-9337-DFDF6AC3B273}"/>
    <cellStyle name="Heading 2 17 2" xfId="4239" xr:uid="{D12FBBB2-8A90-4178-973D-C8A062D1EB7A}"/>
    <cellStyle name="Heading 2 18" xfId="2277" xr:uid="{385CC505-8132-4A17-825C-D6856AB88614}"/>
    <cellStyle name="Heading 2 18 2" xfId="4240" xr:uid="{EF4E345C-D0A2-4E98-B270-C124D78A63AC}"/>
    <cellStyle name="Heading 2 19" xfId="4241" xr:uid="{2F54F483-3DEE-41CD-8A2E-9AEFC748A280}"/>
    <cellStyle name="Heading 2 2" xfId="889" xr:uid="{D0F34E0A-F503-4B6A-B1DE-16AA4D307F18}"/>
    <cellStyle name="Heading 2 2 10" xfId="2279" xr:uid="{AB7BDE96-4048-435A-93B4-4E6FD7531BFC}"/>
    <cellStyle name="Heading 2 2 11" xfId="2280" xr:uid="{419C5F8D-4E96-4183-93E6-4186CE6AA26F}"/>
    <cellStyle name="Heading 2 2 12" xfId="4242" xr:uid="{86F9C54B-D1BD-407F-9527-2FE3A4B33BD0}"/>
    <cellStyle name="Heading 2 2 13" xfId="5850" xr:uid="{26C766E3-4C66-4727-95F3-2CA1DF81EDE6}"/>
    <cellStyle name="Heading 2 2 14" xfId="29864" xr:uid="{CCBB3672-9F74-4640-94C5-95A5542829E0}"/>
    <cellStyle name="Heading 2 2 15" xfId="2278" xr:uid="{2C7F6725-5F09-4932-907B-5F8077C8288D}"/>
    <cellStyle name="Heading 2 2 16" xfId="30632" xr:uid="{8E7919BA-4284-45B2-BF77-59D5F0460530}"/>
    <cellStyle name="Heading 2 2 2" xfId="2281" xr:uid="{A6AA5045-7482-49AF-B9AC-7591E377B28E}"/>
    <cellStyle name="Heading 2 2 2 2" xfId="4244" xr:uid="{5D4AAE0A-DD57-4429-9362-D7DCCA380850}"/>
    <cellStyle name="Heading 2 2 2 2 2" xfId="5852" xr:uid="{D90AB8E0-9923-4982-83A2-0CBA4E7B31FE}"/>
    <cellStyle name="Heading 2 2 2 3" xfId="4245" xr:uid="{205FC887-5F42-4792-85B1-9DC668F6EF8F}"/>
    <cellStyle name="Heading 2 2 2 3 2" xfId="5853" xr:uid="{489634AA-B95F-48C4-BCCB-27C52D8D1D09}"/>
    <cellStyle name="Heading 2 2 2 4" xfId="4246" xr:uid="{3F509196-84D8-44C6-B7BA-2527D3279A2F}"/>
    <cellStyle name="Heading 2 2 2 4 2" xfId="5854" xr:uid="{394C4442-97C8-4E00-A3C6-7B1F63ACD3EE}"/>
    <cellStyle name="Heading 2 2 2 5" xfId="4247" xr:uid="{2EB567F7-DCCD-47FC-AD7B-6A47053B7C2D}"/>
    <cellStyle name="Heading 2 2 2 5 2" xfId="5855" xr:uid="{3F12F9A9-D83A-4D9F-9092-96266C5FBA9C}"/>
    <cellStyle name="Heading 2 2 2 6" xfId="4248" xr:uid="{DA9BA4D6-7699-4D2C-9E45-FB22198653B8}"/>
    <cellStyle name="Heading 2 2 2 6 2" xfId="5856" xr:uid="{EEAC3CC2-4B49-4EA7-B8D9-844127C9400F}"/>
    <cellStyle name="Heading 2 2 2 7" xfId="4243" xr:uid="{723D50A8-D308-4FF2-9F47-C4C715BF8603}"/>
    <cellStyle name="Heading 2 2 2 8" xfId="5851" xr:uid="{1092A732-6931-4E4E-A4DE-B80E7BA324FA}"/>
    <cellStyle name="Heading 2 2 3" xfId="2282" xr:uid="{69A2788A-419D-4CC0-9C2A-9C43AA563C82}"/>
    <cellStyle name="Heading 2 2 3 2" xfId="4249" xr:uid="{08301877-D681-4E09-9067-D314BB6998A9}"/>
    <cellStyle name="Heading 2 2 3 3" xfId="5857" xr:uid="{CA0A1E9D-BD70-43C0-9482-40A66492AD76}"/>
    <cellStyle name="Heading 2 2 4" xfId="2283" xr:uid="{15DA4A1D-09E0-4109-894B-D0A01C8CBB65}"/>
    <cellStyle name="Heading 2 2 4 2" xfId="4251" xr:uid="{94561345-DD0A-4D73-BBDA-F9464D2FEE4F}"/>
    <cellStyle name="Heading 2 2 4 3" xfId="4250" xr:uid="{9BC11212-8299-4372-AB1C-8781D75CD712}"/>
    <cellStyle name="Heading 2 2 4 4" xfId="5858" xr:uid="{1DEB68EF-E5DC-4A4F-8D00-48A5BF11A27D}"/>
    <cellStyle name="Heading 2 2 5" xfId="2284" xr:uid="{D0ECBBD2-50A6-4841-BA86-1FB6186F74DB}"/>
    <cellStyle name="Heading 2 2 5 2" xfId="4252" xr:uid="{D1690E6D-EBE5-4651-9758-E5249D09FDB6}"/>
    <cellStyle name="Heading 2 2 5 3" xfId="5859" xr:uid="{4413A4F3-6FC3-4497-8250-30A9F315F53A}"/>
    <cellStyle name="Heading 2 2 6" xfId="2285" xr:uid="{2ACF9312-196C-45F4-8A11-E0290BB9F1C5}"/>
    <cellStyle name="Heading 2 2 6 2" xfId="4253" xr:uid="{3A0D9E83-81EF-4774-B343-6BCBE683689B}"/>
    <cellStyle name="Heading 2 2 6 3" xfId="5860" xr:uid="{D4C6A07F-C8CD-4612-A7D3-9C7E7801AAF7}"/>
    <cellStyle name="Heading 2 2 7" xfId="2286" xr:uid="{B2C6D4DF-FC16-4C1D-BEA5-D968A1054552}"/>
    <cellStyle name="Heading 2 2 7 2" xfId="4254" xr:uid="{45199C28-DA36-4FA7-BABA-9A640EF8A482}"/>
    <cellStyle name="Heading 2 2 7 3" xfId="5861" xr:uid="{1543771A-B295-4983-903A-04E1B7C756B1}"/>
    <cellStyle name="Heading 2 2 8" xfId="2287" xr:uid="{4A6B756F-1FF2-42AF-9356-AACAEAA39018}"/>
    <cellStyle name="Heading 2 2 8 2" xfId="4255" xr:uid="{4EEFD72E-106D-49BF-97B0-4D095853BFF3}"/>
    <cellStyle name="Heading 2 2 8 3" xfId="5862" xr:uid="{785C904E-48BD-4A43-83EA-17B63F203DA0}"/>
    <cellStyle name="Heading 2 2 9" xfId="2288" xr:uid="{809DF232-9079-4849-9F14-76D2A1761AC8}"/>
    <cellStyle name="Heading 2 2 9 2" xfId="4256" xr:uid="{7D898AC7-1485-4AD8-B7F7-4D177F4C03CF}"/>
    <cellStyle name="Heading 2 2 9 3" xfId="5863" xr:uid="{53DB4966-8FAD-4A12-BC87-326BD4227C02}"/>
    <cellStyle name="Heading 2 20" xfId="4257" xr:uid="{46BE8F09-F752-45E5-8F14-2AD33A6D8F9F}"/>
    <cellStyle name="Heading 2 21" xfId="4258" xr:uid="{54042FB3-44F2-4BB7-BABE-BAF3BB42CED4}"/>
    <cellStyle name="Heading 2 22" xfId="4259" xr:uid="{1FD5ADD1-4CAA-4906-9616-17CAC433BA79}"/>
    <cellStyle name="Heading 2 23" xfId="4260" xr:uid="{9C5B9C23-1562-48C0-8CE6-7B40225EF3EE}"/>
    <cellStyle name="Heading 2 24" xfId="4261" xr:uid="{AA840815-C3FD-446D-BE4E-5211BBD04B9F}"/>
    <cellStyle name="Heading 2 25" xfId="4262" xr:uid="{999EAD5D-804B-43BF-99B5-C52801D27221}"/>
    <cellStyle name="Heading 2 26" xfId="4263" xr:uid="{0D323394-578C-47CC-9DF3-AD6EAE16AD46}"/>
    <cellStyle name="Heading 2 27" xfId="4231" xr:uid="{270A0BD5-1DAB-41A0-9DB7-01D0DE272404}"/>
    <cellStyle name="Heading 2 28" xfId="5849" xr:uid="{60620204-1099-4F90-B8FC-938CA231D336}"/>
    <cellStyle name="Heading 2 29" xfId="6425" xr:uid="{29BC0EA1-5F79-4F87-A99E-60E558724657}"/>
    <cellStyle name="Heading 2 3" xfId="862" xr:uid="{239CC140-85A1-4E76-A368-2E7DAAAEAADF}"/>
    <cellStyle name="Heading 2 3 10" xfId="2290" xr:uid="{DFDD532D-C50A-4A27-97F3-93A8BE9EB2C4}"/>
    <cellStyle name="Heading 2 3 11" xfId="2291" xr:uid="{3AF7E15F-8381-4D03-B38C-DD79A1979F18}"/>
    <cellStyle name="Heading 2 3 12" xfId="4264" xr:uid="{A8033C9C-3FFA-4E69-9962-2DDCCEBD49B3}"/>
    <cellStyle name="Heading 2 3 13" xfId="29825" xr:uid="{73AD82B2-D652-4B3B-9320-6D4ACDF33D36}"/>
    <cellStyle name="Heading 2 3 14" xfId="2289" xr:uid="{A6B1D70D-3C8C-42D4-8F00-D3223A6D9C21}"/>
    <cellStyle name="Heading 2 3 2" xfId="2292" xr:uid="{E06E4F08-54CB-4059-9B67-A87260029865}"/>
    <cellStyle name="Heading 2 3 2 2" xfId="4265" xr:uid="{2850C18E-90ED-4F44-9E08-CA2BB28C0947}"/>
    <cellStyle name="Heading 2 3 2 3" xfId="5864" xr:uid="{1A5E67B3-91DB-40F4-88FE-3919103CAB0A}"/>
    <cellStyle name="Heading 2 3 3" xfId="2293" xr:uid="{FE6BC4EC-15B7-4CE5-B5A6-500D05436B10}"/>
    <cellStyle name="Heading 2 3 3 2" xfId="4266" xr:uid="{2AE2642B-6FE4-43BC-8F53-7215A2103488}"/>
    <cellStyle name="Heading 2 3 3 3" xfId="5865" xr:uid="{D4624BA4-BA22-4E72-93A8-49327B420F97}"/>
    <cellStyle name="Heading 2 3 4" xfId="2294" xr:uid="{C449A37B-B2AE-4753-A98E-88B115D02A13}"/>
    <cellStyle name="Heading 2 3 4 2" xfId="4267" xr:uid="{741FCAD0-B7C2-40DD-85CF-1145B6206A4F}"/>
    <cellStyle name="Heading 2 3 4 3" xfId="5866" xr:uid="{419FF3D7-2430-4566-BBB1-3CE3D1F68DDB}"/>
    <cellStyle name="Heading 2 3 5" xfId="2295" xr:uid="{651933FB-3964-4461-BD81-02481C1DA903}"/>
    <cellStyle name="Heading 2 3 5 2" xfId="4268" xr:uid="{77101415-901E-49D8-9242-2D8F3AFC145C}"/>
    <cellStyle name="Heading 2 3 5 3" xfId="5867" xr:uid="{DA591F07-3105-4F72-A8BE-2FC122D281B0}"/>
    <cellStyle name="Heading 2 3 6" xfId="2296" xr:uid="{1FFF000A-FD6F-478B-835D-F25BD88012DA}"/>
    <cellStyle name="Heading 2 3 6 2" xfId="4269" xr:uid="{77B1F192-1FE1-427E-85CB-31ACAD84BC01}"/>
    <cellStyle name="Heading 2 3 6 3" xfId="5868" xr:uid="{1B8F0084-B4FB-4F91-9BB1-31C512EF6021}"/>
    <cellStyle name="Heading 2 3 7" xfId="2297" xr:uid="{38032333-60C5-47AD-83E4-045793C5AF58}"/>
    <cellStyle name="Heading 2 3 8" xfId="2298" xr:uid="{7919856C-9CDE-428C-AD1A-AEDC4772E39D}"/>
    <cellStyle name="Heading 2 3 9" xfId="2299" xr:uid="{8470A8D7-9DFA-4B1C-98D7-53CFFEDA7C61}"/>
    <cellStyle name="Heading 2 30" xfId="6468" xr:uid="{16CAC2A8-AA4F-40D3-871C-672280EF91ED}"/>
    <cellStyle name="Heading 2 31" xfId="2268" xr:uid="{617AB619-10C4-423F-A16A-052B765498D3}"/>
    <cellStyle name="Heading 2 32" xfId="6512" xr:uid="{61085F77-8970-4312-8B0F-9DA2D90E7F3C}"/>
    <cellStyle name="Heading 2 33" xfId="884" xr:uid="{BCF7272A-4A7F-406B-A9AB-8BF4122E65D6}"/>
    <cellStyle name="Heading 2 4" xfId="2300" xr:uid="{9B46DFB0-4D77-42F6-BAD6-2F00296D47B0}"/>
    <cellStyle name="Heading 2 4 2" xfId="4271" xr:uid="{6DE6F6E4-60D2-4F3C-A153-21EC328DEA3B}"/>
    <cellStyle name="Heading 2 4 2 2" xfId="5869" xr:uid="{71B5147F-16E5-4B21-B595-BD50C7FBC676}"/>
    <cellStyle name="Heading 2 4 3" xfId="4272" xr:uid="{93A4175F-0029-4D70-81BC-DB090037475D}"/>
    <cellStyle name="Heading 2 4 3 2" xfId="5870" xr:uid="{FDEE3022-6830-44AE-8017-1D1EA91894DA}"/>
    <cellStyle name="Heading 2 4 4" xfId="4273" xr:uid="{609C00CE-F640-4395-8536-A6EA8BD5F1CD}"/>
    <cellStyle name="Heading 2 4 4 2" xfId="5871" xr:uid="{94B64A0B-6E05-4BBE-8B17-80E566683D34}"/>
    <cellStyle name="Heading 2 4 5" xfId="4274" xr:uid="{C4992466-105F-4A29-A65D-F58122BCE0A3}"/>
    <cellStyle name="Heading 2 4 5 2" xfId="5872" xr:uid="{79136200-4C57-472B-A150-7AC4884AC290}"/>
    <cellStyle name="Heading 2 4 6" xfId="4275" xr:uid="{2A214D57-53D4-4526-A5CC-8E32B214217D}"/>
    <cellStyle name="Heading 2 4 6 2" xfId="5873" xr:uid="{BC46AB62-BBC2-451D-87ED-F28CD2843CB7}"/>
    <cellStyle name="Heading 2 4 7" xfId="4270" xr:uid="{687332F7-9605-40A5-92E1-E00E91B2F09F}"/>
    <cellStyle name="Heading 2 4 8" xfId="30633" xr:uid="{22FF3E8C-C42B-45E9-A63B-68A309D12066}"/>
    <cellStyle name="Heading 2 5" xfId="2301" xr:uid="{126F714D-2920-4C88-A7B3-FD38A7E6B34A}"/>
    <cellStyle name="Heading 2 5 2" xfId="4277" xr:uid="{97196730-DA75-468F-AA87-53D48E1507F4}"/>
    <cellStyle name="Heading 2 5 3" xfId="4276" xr:uid="{7ED11095-E8CF-4911-B85D-4ADA92522BDD}"/>
    <cellStyle name="Heading 2 5 4" xfId="30634" xr:uid="{2873419E-A4A3-4279-B23B-4C52C2F6DCAB}"/>
    <cellStyle name="Heading 2 6" xfId="2302" xr:uid="{2BBDFE5D-CDE1-4229-9585-E5A5BD620CF4}"/>
    <cellStyle name="Heading 2 6 2" xfId="4279" xr:uid="{4CC5BCC4-8EB4-4363-991B-E31571DB2746}"/>
    <cellStyle name="Heading 2 6 3" xfId="4280" xr:uid="{7CC8E393-37E0-4B85-9E79-6874CE94F476}"/>
    <cellStyle name="Heading 2 6 4" xfId="4278" xr:uid="{11A5F9BB-CFBA-4DBD-B801-D4ED4728E919}"/>
    <cellStyle name="Heading 2 6 5" xfId="30635" xr:uid="{B836A454-86D3-40B9-8603-5C38D78159A2}"/>
    <cellStyle name="Heading 2 7" xfId="2303" xr:uid="{4572DB6B-7259-4631-B94A-A38B5919B874}"/>
    <cellStyle name="Heading 2 7 2" xfId="4282" xr:uid="{3F8A0E2B-F5D6-46F0-BA28-72E634FE2E4E}"/>
    <cellStyle name="Heading 2 7 3" xfId="4281" xr:uid="{4042F4DD-7929-4F98-A6E6-6BBD3F3A5D92}"/>
    <cellStyle name="Heading 2 7 4" xfId="30636" xr:uid="{766A8BB5-B960-414A-92BC-94357EA36326}"/>
    <cellStyle name="Heading 2 8" xfId="2304" xr:uid="{793BC02A-031B-46D6-82BF-DB7DB8558EE9}"/>
    <cellStyle name="Heading 2 8 2" xfId="4283" xr:uid="{48C43719-51FA-494D-B3D6-B36064DC285D}"/>
    <cellStyle name="Heading 2 8 3" xfId="30637" xr:uid="{35098E7B-EC41-4065-B5EF-E7E23E1C8872}"/>
    <cellStyle name="Heading 2 9" xfId="2305" xr:uid="{EEDD77C5-3DD1-41E3-B974-76B2D10C5AB3}"/>
    <cellStyle name="Heading 2 9 2" xfId="4284" xr:uid="{4AE48BE0-C1D4-4655-A95B-9A83B8324406}"/>
    <cellStyle name="Heading 2 9 3" xfId="30638" xr:uid="{FE074799-19AD-45B2-8D5D-8E9F1D33299B}"/>
    <cellStyle name="Heading 3 10" xfId="2307" xr:uid="{CA57228B-B186-4FB1-B1E8-C363CB69B84C}"/>
    <cellStyle name="Heading 3 10 2" xfId="4286" xr:uid="{23358177-B9F0-4CAF-B1ED-7DBDAFC576F6}"/>
    <cellStyle name="Heading 3 10 3" xfId="30639" xr:uid="{1F23EEF4-7CFE-4508-96F6-5E6B0CE76896}"/>
    <cellStyle name="Heading 3 11" xfId="2308" xr:uid="{0CC7C743-D2C7-42A1-82C1-3908392F6C7A}"/>
    <cellStyle name="Heading 3 11 2" xfId="4287" xr:uid="{0E1273D6-BA9E-41A5-A582-B3BCB6D385EE}"/>
    <cellStyle name="Heading 3 11 3" xfId="30640" xr:uid="{A592BDE8-0718-4091-9A31-A462FBA5F9E0}"/>
    <cellStyle name="Heading 3 12" xfId="2309" xr:uid="{8CB50E8F-B68F-45E7-B197-B14DF1CB9060}"/>
    <cellStyle name="Heading 3 12 2" xfId="4288" xr:uid="{B54483A8-FCC8-42EC-BBEE-56B6582B0C54}"/>
    <cellStyle name="Heading 3 12 3" xfId="30236" xr:uid="{2F8D4C6C-8DC6-4E48-A721-3A7C6555E4D0}"/>
    <cellStyle name="Heading 3 13" xfId="2310" xr:uid="{204FAA82-AE24-4D6E-9A2B-6574F7A3D72A}"/>
    <cellStyle name="Heading 3 13 2" xfId="4289" xr:uid="{0F368119-CE0F-4EDD-9791-44C622FD3F71}"/>
    <cellStyle name="Heading 3 14" xfId="2311" xr:uid="{FEC7A0D7-B66C-4635-AE36-86D7D1320C61}"/>
    <cellStyle name="Heading 3 14 2" xfId="4290" xr:uid="{D7406172-2E79-4E95-978A-8F43040F4CF6}"/>
    <cellStyle name="Heading 3 15" xfId="2312" xr:uid="{7DDDE839-8389-49D4-A7A3-427DB174523F}"/>
    <cellStyle name="Heading 3 15 2" xfId="4291" xr:uid="{6C8B05F8-0E91-4565-A9BA-692B3E6C608C}"/>
    <cellStyle name="Heading 3 16" xfId="2313" xr:uid="{4946D777-8C4E-43D3-B115-76A380DDC813}"/>
    <cellStyle name="Heading 3 16 2" xfId="4292" xr:uid="{19E45673-0BD2-4896-8224-F369A681F8C2}"/>
    <cellStyle name="Heading 3 17" xfId="2314" xr:uid="{6D05804B-BCEC-47E1-B9AF-B598005F769E}"/>
    <cellStyle name="Heading 3 17 2" xfId="4293" xr:uid="{87A9204F-68D5-47B9-A9FC-C37EFEFBA2B0}"/>
    <cellStyle name="Heading 3 18" xfId="2315" xr:uid="{D21831E7-0EDF-4E8B-8525-46FBF03F89D0}"/>
    <cellStyle name="Heading 3 18 2" xfId="4294" xr:uid="{87DDA231-D230-49D6-AB26-B3B6DC3D90AC}"/>
    <cellStyle name="Heading 3 19" xfId="4295" xr:uid="{0C8B336C-DF41-4EB5-9B44-6B878529016D}"/>
    <cellStyle name="Heading 3 2" xfId="380" xr:uid="{1146458A-CAC1-400F-9E2B-D210082258E5}"/>
    <cellStyle name="Heading 3 2 10" xfId="2317" xr:uid="{9FE74F72-CC1A-4750-BB87-4273BCA5E36F}"/>
    <cellStyle name="Heading 3 2 11" xfId="2318" xr:uid="{8254920D-A04A-4787-B836-813661DA76F8}"/>
    <cellStyle name="Heading 3 2 12" xfId="4296" xr:uid="{31FF3518-A258-44BC-BD35-B51AE4DF591A}"/>
    <cellStyle name="Heading 3 2 13" xfId="5875" xr:uid="{1D8FAFF2-1C6F-4BB5-A54B-9DD15BFDD5B5}"/>
    <cellStyle name="Heading 3 2 14" xfId="29703" xr:uid="{72633F9A-55F6-45E3-9950-B71F2D4E145E}"/>
    <cellStyle name="Heading 3 2 15" xfId="2316" xr:uid="{4D1C2D08-E878-4EC6-92F4-6EAC1528E534}"/>
    <cellStyle name="Heading 3 2 16" xfId="30641" xr:uid="{C09E0010-4899-48E2-AFAC-739947CBA2EA}"/>
    <cellStyle name="Heading 3 2 17" xfId="843" xr:uid="{578A369A-486E-4FDB-A570-4EC447CD7C78}"/>
    <cellStyle name="Heading 3 2 2" xfId="868" xr:uid="{780C8B80-5C50-45BB-A366-7B43BF2FD13E}"/>
    <cellStyle name="Heading 3 2 2 10" xfId="2319" xr:uid="{39D61029-82A1-47CA-AFFE-11C49D11A7F8}"/>
    <cellStyle name="Heading 3 2 2 2" xfId="4298" xr:uid="{7FC6A407-A8B3-482F-BB3A-82571FA1CF2B}"/>
    <cellStyle name="Heading 3 2 2 2 2" xfId="5877" xr:uid="{2247D328-1A6B-41F6-BD60-650B9792205A}"/>
    <cellStyle name="Heading 3 2 2 3" xfId="4299" xr:uid="{3676153F-8ADA-4FB6-B19A-CAE06A5FCC2F}"/>
    <cellStyle name="Heading 3 2 2 3 2" xfId="5878" xr:uid="{55DAD76A-3D1F-485D-808B-C105B5AC86C4}"/>
    <cellStyle name="Heading 3 2 2 4" xfId="4300" xr:uid="{977016A8-DAA1-42D8-A37F-BBB36A552D13}"/>
    <cellStyle name="Heading 3 2 2 4 2" xfId="5879" xr:uid="{52AD18AB-ED07-43DB-8BC9-CC7CEB731432}"/>
    <cellStyle name="Heading 3 2 2 5" xfId="4301" xr:uid="{5283DF10-3A35-4460-9867-FDDD2ECE2740}"/>
    <cellStyle name="Heading 3 2 2 5 2" xfId="5880" xr:uid="{A03785C7-16CB-424C-A4AB-5F136BC84AED}"/>
    <cellStyle name="Heading 3 2 2 6" xfId="4302" xr:uid="{11A9E59C-3CB8-401E-BED6-41A5BD6EF67D}"/>
    <cellStyle name="Heading 3 2 2 6 2" xfId="5881" xr:uid="{1FEEBC41-A37E-474B-9A54-0B2AAB4D4761}"/>
    <cellStyle name="Heading 3 2 2 7" xfId="4297" xr:uid="{4EB55DCF-BAD6-4B14-90E7-5AB3E3544501}"/>
    <cellStyle name="Heading 3 2 2 8" xfId="5876" xr:uid="{20523DA8-3D85-492E-9B63-4183C1732155}"/>
    <cellStyle name="Heading 3 2 2 9" xfId="29865" xr:uid="{68CEA31E-9276-425B-85D0-1661AAF707FF}"/>
    <cellStyle name="Heading 3 2 3" xfId="2320" xr:uid="{ED120868-5DAC-4C39-BA9B-3473C573E4BF}"/>
    <cellStyle name="Heading 3 2 3 2" xfId="4303" xr:uid="{A82DDF47-5918-4082-93C6-4DAC7534B9DD}"/>
    <cellStyle name="Heading 3 2 3 3" xfId="5882" xr:uid="{D8F5CA52-20AE-4691-98CA-302F32C85485}"/>
    <cellStyle name="Heading 3 2 4" xfId="2321" xr:uid="{AFB52B5E-EFCA-439F-A1AE-7042461A5177}"/>
    <cellStyle name="Heading 3 2 4 2" xfId="4305" xr:uid="{0FD6648D-3939-4B1E-B77F-2DE4B818A136}"/>
    <cellStyle name="Heading 3 2 4 3" xfId="4304" xr:uid="{C5322653-A3CC-4E51-B64C-D970CA2100F1}"/>
    <cellStyle name="Heading 3 2 4 4" xfId="5883" xr:uid="{0E2B2789-ED0F-4395-B878-46A43BD14E02}"/>
    <cellStyle name="Heading 3 2 5" xfId="2322" xr:uid="{F61A3E2E-6F92-4FA2-A64F-36AE89BC479C}"/>
    <cellStyle name="Heading 3 2 5 2" xfId="4306" xr:uid="{CC002258-F49C-40CE-91D4-CD1297C272AC}"/>
    <cellStyle name="Heading 3 2 5 3" xfId="5884" xr:uid="{E9934E3D-8539-44F7-B05D-D6E62F5E5A31}"/>
    <cellStyle name="Heading 3 2 6" xfId="2323" xr:uid="{6630CB7B-111E-4552-A7B4-A4071A593A9B}"/>
    <cellStyle name="Heading 3 2 6 2" xfId="4307" xr:uid="{1ADE13C9-BC45-4140-A44F-713EB0F5C0DD}"/>
    <cellStyle name="Heading 3 2 6 3" xfId="5885" xr:uid="{FC9A3F62-7FF2-4107-84C2-963A1CBB4853}"/>
    <cellStyle name="Heading 3 2 7" xfId="2324" xr:uid="{8BD2F861-584B-4E00-9F24-8B7BB116F3E4}"/>
    <cellStyle name="Heading 3 2 7 2" xfId="4308" xr:uid="{FFD5858B-4DDF-4270-B5FF-B519B558A79B}"/>
    <cellStyle name="Heading 3 2 7 3" xfId="5886" xr:uid="{C33CCE50-78D2-475B-8E86-1F2E96597EED}"/>
    <cellStyle name="Heading 3 2 8" xfId="2325" xr:uid="{10D8D582-A0C1-4266-AC14-8A3C712F9A38}"/>
    <cellStyle name="Heading 3 2 8 2" xfId="4309" xr:uid="{377DE7F3-EDEC-439D-9C7D-B237A3D69388}"/>
    <cellStyle name="Heading 3 2 8 3" xfId="5887" xr:uid="{B203AB2F-059D-415D-9D3B-E7EC11142405}"/>
    <cellStyle name="Heading 3 2 9" xfId="2326" xr:uid="{0252870E-F404-4EC3-8A3E-EE0594AC419D}"/>
    <cellStyle name="Heading 3 2 9 2" xfId="4310" xr:uid="{106CEB1B-E822-49CE-9719-01DC2065AD36}"/>
    <cellStyle name="Heading 3 2 9 3" xfId="5888" xr:uid="{5BFACB2C-BD8C-43AB-A4F8-4020AE881192}"/>
    <cellStyle name="Heading 3 20" xfId="4311" xr:uid="{339D6F73-64A8-4F66-8DAB-109D9A038B73}"/>
    <cellStyle name="Heading 3 21" xfId="4312" xr:uid="{4B693F44-2C94-4DEB-8D70-08D286FFB361}"/>
    <cellStyle name="Heading 3 22" xfId="4313" xr:uid="{822E3773-6CAA-4163-9A88-F9C613D70A64}"/>
    <cellStyle name="Heading 3 23" xfId="4314" xr:uid="{3A8A08D0-967E-47CD-80CC-2D9C3769F984}"/>
    <cellStyle name="Heading 3 24" xfId="4315" xr:uid="{A5E21F77-7D31-40D5-A684-F2231E01E0C2}"/>
    <cellStyle name="Heading 3 25" xfId="4316" xr:uid="{E10C397A-9C62-4EE3-A2D3-E453F1807642}"/>
    <cellStyle name="Heading 3 26" xfId="4317" xr:uid="{B4E440E6-2F64-4A41-9996-9B182F6EA9F7}"/>
    <cellStyle name="Heading 3 27" xfId="4285" xr:uid="{91A15657-0685-4FDF-808D-B8248AD898A6}"/>
    <cellStyle name="Heading 3 28" xfId="5874" xr:uid="{15F75B58-32BC-4819-BCD4-D9996B6F10A0}"/>
    <cellStyle name="Heading 3 29" xfId="6426" xr:uid="{8D340439-4C30-4E77-9829-6195B95FC2CC}"/>
    <cellStyle name="Heading 3 3" xfId="2327" xr:uid="{B4A5F1AE-E9AF-4D07-84ED-5DD876BA7ACF}"/>
    <cellStyle name="Heading 3 3 10" xfId="2328" xr:uid="{05425B86-5B16-44A4-A9E9-86E3120BC6AB}"/>
    <cellStyle name="Heading 3 3 11" xfId="2329" xr:uid="{F91ECCC2-7EE3-4E1B-B978-FC7F8F00360D}"/>
    <cellStyle name="Heading 3 3 12" xfId="4318" xr:uid="{15D90D0B-4C67-4752-A34D-AF57B0A5E8C8}"/>
    <cellStyle name="Heading 3 3 13" xfId="30642" xr:uid="{69AC4F9A-E689-44AD-8108-7290E932744E}"/>
    <cellStyle name="Heading 3 3 2" xfId="2330" xr:uid="{81C5B9CC-44F0-4BB7-8E81-B16D87B119F0}"/>
    <cellStyle name="Heading 3 3 2 2" xfId="4319" xr:uid="{B95DDE92-2ED5-4209-8312-722443196781}"/>
    <cellStyle name="Heading 3 3 2 3" xfId="5889" xr:uid="{DD0E9DDF-88D8-496E-A884-F8C0882AD7F8}"/>
    <cellStyle name="Heading 3 3 3" xfId="2331" xr:uid="{D4A2DC94-3FC5-419D-8337-4D8443A08552}"/>
    <cellStyle name="Heading 3 3 3 2" xfId="4320" xr:uid="{F38A0532-1C80-45D1-AAEA-B08AD9B68160}"/>
    <cellStyle name="Heading 3 3 3 3" xfId="5890" xr:uid="{BED67FFB-5370-4E85-8295-EB56A8C27A5B}"/>
    <cellStyle name="Heading 3 3 4" xfId="2332" xr:uid="{0EF76676-012D-4AFB-A4B9-A5076EF6B068}"/>
    <cellStyle name="Heading 3 3 4 2" xfId="4321" xr:uid="{22089E58-A102-4AC8-AF1C-451D9DA3837C}"/>
    <cellStyle name="Heading 3 3 4 3" xfId="5891" xr:uid="{2051E391-BD89-45C0-8B0E-79659CC113B0}"/>
    <cellStyle name="Heading 3 3 5" xfId="2333" xr:uid="{8A56E2FF-F532-4FE9-963D-963DEBF73D5F}"/>
    <cellStyle name="Heading 3 3 5 2" xfId="4322" xr:uid="{06D3CDB3-AE9C-4669-8A19-F232E5831B4D}"/>
    <cellStyle name="Heading 3 3 5 3" xfId="5892" xr:uid="{24AF419C-9959-47CD-96E1-0FF26877F4C4}"/>
    <cellStyle name="Heading 3 3 6" xfId="2334" xr:uid="{15CB90D5-85CA-447A-9C24-01E5EFB284F4}"/>
    <cellStyle name="Heading 3 3 6 2" xfId="4323" xr:uid="{F5868A99-08AD-4072-A248-6520236C65CD}"/>
    <cellStyle name="Heading 3 3 6 3" xfId="5893" xr:uid="{FFF116D0-C5DE-43CC-ACF5-12CE5D5F541C}"/>
    <cellStyle name="Heading 3 3 7" xfId="2335" xr:uid="{F868DEB3-60EF-4E05-A236-B9FF55459456}"/>
    <cellStyle name="Heading 3 3 8" xfId="2336" xr:uid="{0FED90DE-BBCF-492F-866F-5FE35A18FC8A}"/>
    <cellStyle name="Heading 3 3 9" xfId="2337" xr:uid="{EB5DCDCF-14F0-4C7C-A819-A3579494CE12}"/>
    <cellStyle name="Heading 3 30" xfId="6469" xr:uid="{9B472DDA-8A36-4700-83C7-2C8D34796E57}"/>
    <cellStyle name="Heading 3 31" xfId="2306" xr:uid="{7FC710A4-FCD3-4D0E-9488-5B6C30898B4A}"/>
    <cellStyle name="Heading 3 32" xfId="6513" xr:uid="{D0351A34-DDEC-4FF8-8BD0-F98C419BD569}"/>
    <cellStyle name="Heading 3 33" xfId="818" xr:uid="{328D2C24-251A-4A9F-970B-75D53F6DE173}"/>
    <cellStyle name="Heading 3 4" xfId="2338" xr:uid="{ED8FCFCE-33DE-4F3D-94EA-24A2FAB07467}"/>
    <cellStyle name="Heading 3 4 2" xfId="4325" xr:uid="{1E54BBBE-0B93-44CF-B576-B48F2E7EEAEA}"/>
    <cellStyle name="Heading 3 4 2 2" xfId="5894" xr:uid="{78126F2D-3646-4F6D-9152-9575C568D300}"/>
    <cellStyle name="Heading 3 4 3" xfId="4326" xr:uid="{DF99CEFC-14E1-4C49-BDA5-B79FCDA67DE2}"/>
    <cellStyle name="Heading 3 4 3 2" xfId="5895" xr:uid="{9155E6F9-AC74-4FE2-9AB2-0B3F4D785E08}"/>
    <cellStyle name="Heading 3 4 4" xfId="4327" xr:uid="{05575625-5E9D-432D-8B5C-01A3D7AB5F27}"/>
    <cellStyle name="Heading 3 4 4 2" xfId="5896" xr:uid="{9E9E12B3-EEBA-4978-A1D1-5258B7E7FD2D}"/>
    <cellStyle name="Heading 3 4 5" xfId="4328" xr:uid="{01A5C87C-6890-423A-9C71-DA86CF8CEA98}"/>
    <cellStyle name="Heading 3 4 5 2" xfId="5897" xr:uid="{A0F8EC44-1EE2-4580-BD73-B7258B00C04F}"/>
    <cellStyle name="Heading 3 4 6" xfId="4329" xr:uid="{C9F3C971-ABC1-4B31-94AF-870F02ACF2DA}"/>
    <cellStyle name="Heading 3 4 6 2" xfId="5898" xr:uid="{EF1A17FB-1153-43D3-9463-375B47DD3E7B}"/>
    <cellStyle name="Heading 3 4 7" xfId="4324" xr:uid="{78F4D530-97E7-4D4D-ADA1-73DDC9F1A73A}"/>
    <cellStyle name="Heading 3 4 8" xfId="30643" xr:uid="{4B87D0F6-25D7-4ACA-828B-12E611C4976C}"/>
    <cellStyle name="Heading 3 5" xfId="2339" xr:uid="{13D33318-56F0-4FDC-A1D7-EC22E869AE03}"/>
    <cellStyle name="Heading 3 5 2" xfId="4331" xr:uid="{5266C42E-A0C3-496F-BF60-2B856B597B53}"/>
    <cellStyle name="Heading 3 5 3" xfId="4330" xr:uid="{400C60A8-B22D-4284-88DF-A10E67800ADB}"/>
    <cellStyle name="Heading 3 5 4" xfId="30644" xr:uid="{17413B62-EDE1-4CD4-BC30-477914867042}"/>
    <cellStyle name="Heading 3 6" xfId="2340" xr:uid="{64FACD0C-A8E6-4C8F-AC43-3AB631EE12A5}"/>
    <cellStyle name="Heading 3 6 2" xfId="4333" xr:uid="{3F873318-5628-48C9-92A1-022CD5BD61BE}"/>
    <cellStyle name="Heading 3 6 3" xfId="4334" xr:uid="{AF81809D-8CA2-4E8B-B12C-437E9BC66659}"/>
    <cellStyle name="Heading 3 6 4" xfId="4332" xr:uid="{68245378-62D1-4233-BC1D-6389BF93A74E}"/>
    <cellStyle name="Heading 3 6 5" xfId="30645" xr:uid="{D443178D-4722-43FC-A929-2B14D637C559}"/>
    <cellStyle name="Heading 3 7" xfId="2341" xr:uid="{0A588979-F7B1-490B-8F4F-AC1A87110AEA}"/>
    <cellStyle name="Heading 3 7 2" xfId="4336" xr:uid="{71336D32-0A70-4032-ADEF-B4DC1479CD0A}"/>
    <cellStyle name="Heading 3 7 3" xfId="4335" xr:uid="{EBC80F2F-9AF1-4AFA-8F79-8B0549898741}"/>
    <cellStyle name="Heading 3 7 4" xfId="30646" xr:uid="{21557037-483B-49F8-847E-B2035AE60368}"/>
    <cellStyle name="Heading 3 8" xfId="2342" xr:uid="{E5ED81B6-1D54-4A6C-9FD0-73DF9664C1A3}"/>
    <cellStyle name="Heading 3 8 2" xfId="4337" xr:uid="{17402B55-CFFC-4829-ACB9-EF31751D5DD3}"/>
    <cellStyle name="Heading 3 8 3" xfId="30647" xr:uid="{1587AD45-923B-4546-B477-5F18FB3D2AFA}"/>
    <cellStyle name="Heading 3 9" xfId="2343" xr:uid="{3DFBC301-9FE1-4816-BAA8-F36C87064008}"/>
    <cellStyle name="Heading 3 9 2" xfId="4338" xr:uid="{70E3B17F-6DCA-4D93-87CD-A01B834F65AE}"/>
    <cellStyle name="Heading 3 9 3" xfId="30648" xr:uid="{DB417669-B80C-4B92-99AD-5D752957CBBC}"/>
    <cellStyle name="Heading 4 10" xfId="2345" xr:uid="{67446F12-3F10-4FE4-9842-A7B317B5D846}"/>
    <cellStyle name="Heading 4 10 2" xfId="4340" xr:uid="{1DE64B24-020A-4692-A4EF-9DEEA1EAB661}"/>
    <cellStyle name="Heading 4 10 3" xfId="30649" xr:uid="{245EC859-034F-4D5F-824B-65487E029441}"/>
    <cellStyle name="Heading 4 11" xfId="2346" xr:uid="{1B804CFA-0B31-4BAE-A729-0BEE37CE822D}"/>
    <cellStyle name="Heading 4 11 2" xfId="4341" xr:uid="{1FFA46E2-8368-4557-9E0E-BE0112C708DF}"/>
    <cellStyle name="Heading 4 11 3" xfId="30650" xr:uid="{1252A419-F6C1-45EF-A5CF-4BA77B6C79ED}"/>
    <cellStyle name="Heading 4 12" xfId="2347" xr:uid="{85170D70-C3BF-4AFE-95A1-5A850FA65316}"/>
    <cellStyle name="Heading 4 12 2" xfId="4342" xr:uid="{828FE385-447E-452E-BF6C-91F5801C6A45}"/>
    <cellStyle name="Heading 4 12 3" xfId="30237" xr:uid="{AFB7EC1F-C665-4B41-B6FD-FF460A56A653}"/>
    <cellStyle name="Heading 4 13" xfId="2348" xr:uid="{AC52F5DD-0108-4358-B1FC-D32DF41D3A05}"/>
    <cellStyle name="Heading 4 13 2" xfId="4343" xr:uid="{48555409-CE3F-49FF-83DC-DA7DDEF6774D}"/>
    <cellStyle name="Heading 4 14" xfId="2349" xr:uid="{DBCB6E76-F05D-4A37-8F5C-93A65FE5A9CE}"/>
    <cellStyle name="Heading 4 14 2" xfId="4344" xr:uid="{F3F1F839-F781-4AE2-8E93-B64A44942CDB}"/>
    <cellStyle name="Heading 4 15" xfId="2350" xr:uid="{6B6DC5CC-DC10-479A-87AB-6C80E73A53BD}"/>
    <cellStyle name="Heading 4 15 2" xfId="4345" xr:uid="{90FA9280-CA2E-4C56-A516-0216E7F78D58}"/>
    <cellStyle name="Heading 4 16" xfId="2351" xr:uid="{A86A85F3-A4EC-4F97-A24E-E7C531F71C24}"/>
    <cellStyle name="Heading 4 16 2" xfId="4346" xr:uid="{5CF9660D-A5D0-4E5F-8B44-1CB39888F5AE}"/>
    <cellStyle name="Heading 4 17" xfId="2352" xr:uid="{D05516D4-AAED-4663-B801-DE2D0D46A561}"/>
    <cellStyle name="Heading 4 17 2" xfId="4347" xr:uid="{21F0E152-2AD3-4EDB-9171-815F4BF3FA5B}"/>
    <cellStyle name="Heading 4 18" xfId="2353" xr:uid="{74C450CE-F5A7-4EED-BAF4-C05402EF6E84}"/>
    <cellStyle name="Heading 4 18 2" xfId="4348" xr:uid="{BDC81533-1187-4FC5-BB2E-B60A276E75A7}"/>
    <cellStyle name="Heading 4 19" xfId="4349" xr:uid="{2771A165-58C0-4E43-A853-9B5B623E8972}"/>
    <cellStyle name="Heading 4 2" xfId="794" xr:uid="{764FA5CE-06B4-49A2-B99B-304315C2CD6C}"/>
    <cellStyle name="Heading 4 2 10" xfId="2355" xr:uid="{1A2E000C-C0D8-4647-9107-10E81DEB944A}"/>
    <cellStyle name="Heading 4 2 11" xfId="2356" xr:uid="{98C24363-22C4-4E54-9D36-6EA3F212D3D3}"/>
    <cellStyle name="Heading 4 2 12" xfId="4350" xr:uid="{3178010B-6C36-4397-87E7-D3273094527B}"/>
    <cellStyle name="Heading 4 2 13" xfId="5900" xr:uid="{FFC3AD1C-2048-458F-8DE6-1FB5710F2FD2}"/>
    <cellStyle name="Heading 4 2 14" xfId="29866" xr:uid="{CF1F75EC-D144-49F4-8ECF-C77A2C871B04}"/>
    <cellStyle name="Heading 4 2 15" xfId="2354" xr:uid="{E890B7E3-998E-4FB2-97CC-66201D69C728}"/>
    <cellStyle name="Heading 4 2 16" xfId="30651" xr:uid="{2F65104E-32EF-48D4-B989-FB906987B1ED}"/>
    <cellStyle name="Heading 4 2 2" xfId="2357" xr:uid="{5E0B5489-32A7-4BEA-8B7C-373EA34CCB2C}"/>
    <cellStyle name="Heading 4 2 2 2" xfId="4352" xr:uid="{79CF002C-7365-40DD-BF36-94446F4639A9}"/>
    <cellStyle name="Heading 4 2 2 2 2" xfId="5902" xr:uid="{E5A2D83B-B68F-4186-9E35-B93B7C08EF73}"/>
    <cellStyle name="Heading 4 2 2 3" xfId="4353" xr:uid="{1A2014A6-2CAF-42E8-9D0F-9736497CC1A7}"/>
    <cellStyle name="Heading 4 2 2 3 2" xfId="5903" xr:uid="{C63A6366-B92B-495D-B333-1B6DA3FC756D}"/>
    <cellStyle name="Heading 4 2 2 4" xfId="4354" xr:uid="{0A5E5FD7-64D3-4739-8550-F3767716EC8A}"/>
    <cellStyle name="Heading 4 2 2 4 2" xfId="5904" xr:uid="{09BADB7D-74E8-47F2-B2F5-175A8640663A}"/>
    <cellStyle name="Heading 4 2 2 5" xfId="4355" xr:uid="{33A35035-5785-41B1-B182-AFD4D65AB415}"/>
    <cellStyle name="Heading 4 2 2 5 2" xfId="5905" xr:uid="{833BA47E-6CBF-47F7-84E8-A367E8C3F30E}"/>
    <cellStyle name="Heading 4 2 2 6" xfId="4356" xr:uid="{F0D4116A-DEA5-4C81-9999-C0CFB49F928E}"/>
    <cellStyle name="Heading 4 2 2 6 2" xfId="5906" xr:uid="{181BF100-501E-486B-B2B8-F2A3439D09FB}"/>
    <cellStyle name="Heading 4 2 2 7" xfId="4351" xr:uid="{8F22E358-A33D-49B0-ABC7-979CA8653C97}"/>
    <cellStyle name="Heading 4 2 2 8" xfId="5901" xr:uid="{2AD4CC8C-4672-443B-84E5-084C123C4D2D}"/>
    <cellStyle name="Heading 4 2 3" xfId="2358" xr:uid="{72E9E246-4805-47D4-9387-1307A78ED371}"/>
    <cellStyle name="Heading 4 2 3 2" xfId="4357" xr:uid="{36D38252-CC7A-40B4-AFBE-ACC18ADA16B9}"/>
    <cellStyle name="Heading 4 2 3 3" xfId="5907" xr:uid="{F056D621-14BD-464E-9934-F7D7D4EF133C}"/>
    <cellStyle name="Heading 4 2 4" xfId="2359" xr:uid="{615A4EE9-A893-4372-935A-D7CF8A05174A}"/>
    <cellStyle name="Heading 4 2 4 2" xfId="4359" xr:uid="{E8148B54-71CE-4396-BA74-E854B907521F}"/>
    <cellStyle name="Heading 4 2 4 3" xfId="4358" xr:uid="{0E814F19-D474-460D-9FF6-D53ED23AFD8F}"/>
    <cellStyle name="Heading 4 2 4 4" xfId="5908" xr:uid="{AD0DDA23-E69C-4F05-A33B-1C1A3763C3C3}"/>
    <cellStyle name="Heading 4 2 5" xfId="2360" xr:uid="{3B9D12F2-400D-42B3-BCDA-B65931F0E420}"/>
    <cellStyle name="Heading 4 2 5 2" xfId="4360" xr:uid="{9437EC2B-A8A6-484B-BDF7-42DF0A02B135}"/>
    <cellStyle name="Heading 4 2 5 3" xfId="5909" xr:uid="{9238790E-FA6E-41E0-9C97-5FE5DC754C59}"/>
    <cellStyle name="Heading 4 2 6" xfId="2361" xr:uid="{3BA370B6-C865-420E-99E8-BD646A7DE7DF}"/>
    <cellStyle name="Heading 4 2 6 2" xfId="4361" xr:uid="{20908E74-2E45-498C-9E14-34B205BC04CA}"/>
    <cellStyle name="Heading 4 2 6 3" xfId="5910" xr:uid="{50238471-24B9-4425-9A31-4ACA425F928D}"/>
    <cellStyle name="Heading 4 2 7" xfId="2362" xr:uid="{DE447514-989D-48AE-AFA8-3678721E2A55}"/>
    <cellStyle name="Heading 4 2 7 2" xfId="4362" xr:uid="{016A966F-23A9-4784-94C0-EA40D2BC9D7F}"/>
    <cellStyle name="Heading 4 2 7 3" xfId="5911" xr:uid="{E51ECED8-1460-4778-B610-24E7CE2B6674}"/>
    <cellStyle name="Heading 4 2 8" xfId="2363" xr:uid="{78C3DF45-D27F-4988-B78D-309F4CC87DFA}"/>
    <cellStyle name="Heading 4 2 8 2" xfId="4363" xr:uid="{43FEF59F-C6AD-467E-A80A-A79C9A5CA39B}"/>
    <cellStyle name="Heading 4 2 8 3" xfId="5912" xr:uid="{1D112E97-0A51-45D8-9B7A-693710ED8E72}"/>
    <cellStyle name="Heading 4 2 9" xfId="2364" xr:uid="{CD73B956-E7C2-491A-9697-E93E715A391A}"/>
    <cellStyle name="Heading 4 2 9 2" xfId="4364" xr:uid="{E6DD4DE0-7A7E-43B1-91E8-E90B516C7900}"/>
    <cellStyle name="Heading 4 2 9 3" xfId="5913" xr:uid="{48CEF928-2CBE-4443-8673-AAE4BDE8C56A}"/>
    <cellStyle name="Heading 4 20" xfId="4365" xr:uid="{8FF9D811-5B0D-43B9-9217-D80CCBACF6AF}"/>
    <cellStyle name="Heading 4 21" xfId="4366" xr:uid="{F815F605-E8AB-465B-927D-1CF014240702}"/>
    <cellStyle name="Heading 4 22" xfId="4367" xr:uid="{76587C0F-61B4-4BB3-9D54-92722772D3EA}"/>
    <cellStyle name="Heading 4 23" xfId="4368" xr:uid="{E6685713-0E24-4225-81EA-7104B6B9D811}"/>
    <cellStyle name="Heading 4 24" xfId="4369" xr:uid="{29D4D1B8-7AF2-4C26-8C9A-5B4962A95CC3}"/>
    <cellStyle name="Heading 4 25" xfId="4370" xr:uid="{C7606AF9-B08D-42CB-96AB-36511A0EBBBC}"/>
    <cellStyle name="Heading 4 26" xfId="4371" xr:uid="{7E4D947C-2BDE-49AC-86E4-B1481C56879E}"/>
    <cellStyle name="Heading 4 27" xfId="4339" xr:uid="{8A1369BD-EBE3-4D9C-B36B-B8C4B3366EFD}"/>
    <cellStyle name="Heading 4 28" xfId="5899" xr:uid="{93417B2C-1BBB-4B48-A4AC-A3315F2F2049}"/>
    <cellStyle name="Heading 4 29" xfId="6427" xr:uid="{1DBAC55D-8C72-41D8-AEC3-C7241061BB87}"/>
    <cellStyle name="Heading 4 3" xfId="793" xr:uid="{73116506-4272-4B6F-8416-B804F5376978}"/>
    <cellStyle name="Heading 4 3 10" xfId="2366" xr:uid="{D7891D0D-5246-4B78-9BAC-3A4274ED30DB}"/>
    <cellStyle name="Heading 4 3 11" xfId="2367" xr:uid="{A12CAE69-3AE9-4313-9487-6BD368601ACF}"/>
    <cellStyle name="Heading 4 3 12" xfId="4372" xr:uid="{25D593D7-D7E1-4507-A9AA-FAA11C5A444F}"/>
    <cellStyle name="Heading 4 3 13" xfId="29826" xr:uid="{250962EF-A9F5-4CF6-A67D-45AAD9ABC02E}"/>
    <cellStyle name="Heading 4 3 14" xfId="2365" xr:uid="{E3A3DD15-4236-4A7B-8916-CE8A1158EE39}"/>
    <cellStyle name="Heading 4 3 2" xfId="2368" xr:uid="{BBAFD2C8-13CD-408E-BB9C-86B9C8C8B5EA}"/>
    <cellStyle name="Heading 4 3 2 2" xfId="4373" xr:uid="{2F284E45-FD5A-4D4B-B0EC-26D8E355345D}"/>
    <cellStyle name="Heading 4 3 2 3" xfId="5914" xr:uid="{3C5CB8DA-C1D3-4EBE-AD68-79B04DDB7FF3}"/>
    <cellStyle name="Heading 4 3 3" xfId="2369" xr:uid="{E9C86A26-D405-421F-BBEB-57F0B20DABD3}"/>
    <cellStyle name="Heading 4 3 3 2" xfId="4374" xr:uid="{77833E07-56CA-407E-BFC2-77E794488FCB}"/>
    <cellStyle name="Heading 4 3 3 3" xfId="5915" xr:uid="{C6C51F8C-FEAD-4BCF-8DB8-3C6C6A37125F}"/>
    <cellStyle name="Heading 4 3 4" xfId="2370" xr:uid="{BD90794D-757A-4F3E-97F7-89A275118E08}"/>
    <cellStyle name="Heading 4 3 4 2" xfId="4375" xr:uid="{D11F884E-D5C7-46F9-AB25-0F1E4BC0D10F}"/>
    <cellStyle name="Heading 4 3 4 3" xfId="5916" xr:uid="{1828BA41-C00F-4F5C-873B-8B2A456312C5}"/>
    <cellStyle name="Heading 4 3 5" xfId="2371" xr:uid="{832AD305-FDAB-4761-BB3F-8A7AA3E4C02D}"/>
    <cellStyle name="Heading 4 3 5 2" xfId="4376" xr:uid="{710A1D00-D36F-41B2-8755-BF42EE465F8B}"/>
    <cellStyle name="Heading 4 3 5 3" xfId="5917" xr:uid="{C81724E3-D103-4967-A89C-579990EC6D38}"/>
    <cellStyle name="Heading 4 3 6" xfId="2372" xr:uid="{71333347-7696-4E97-A6CD-9FD672DF766A}"/>
    <cellStyle name="Heading 4 3 6 2" xfId="4377" xr:uid="{E9870D9C-2182-43CB-AEFF-51C5254BC670}"/>
    <cellStyle name="Heading 4 3 6 3" xfId="5918" xr:uid="{4888BFE0-EE37-43E3-881B-59B6A2D2182B}"/>
    <cellStyle name="Heading 4 3 7" xfId="2373" xr:uid="{96779B9E-6F65-4B44-B1D3-16459031FB60}"/>
    <cellStyle name="Heading 4 3 8" xfId="2374" xr:uid="{9FED21AE-93FA-45E4-9895-D31816FA3CBD}"/>
    <cellStyle name="Heading 4 3 9" xfId="2375" xr:uid="{377752FA-0626-482D-8899-EC61AB869731}"/>
    <cellStyle name="Heading 4 30" xfId="6470" xr:uid="{9A567034-58B5-4070-AF0E-171E340C1895}"/>
    <cellStyle name="Heading 4 31" xfId="2344" xr:uid="{A6AC8E21-9CAA-474F-B9B0-5C5234D96581}"/>
    <cellStyle name="Heading 4 32" xfId="6514" xr:uid="{FBCA167E-82FD-4940-8651-39253A2AFBEA}"/>
    <cellStyle name="Heading 4 33" xfId="1019" xr:uid="{A4512B84-8625-4642-A671-8640A284D929}"/>
    <cellStyle name="Heading 4 4" xfId="2376" xr:uid="{F11E1717-2EB9-4F3C-849F-7A7CB99A33F7}"/>
    <cellStyle name="Heading 4 4 2" xfId="4379" xr:uid="{ADAD60F6-0380-43AD-A778-787EE51FD5DB}"/>
    <cellStyle name="Heading 4 4 2 2" xfId="5919" xr:uid="{086FC345-F681-43CA-A5B4-0EADFBD8BDE9}"/>
    <cellStyle name="Heading 4 4 3" xfId="4380" xr:uid="{B4583DF3-C9B6-4E6E-961D-DDB7B0A9BD76}"/>
    <cellStyle name="Heading 4 4 3 2" xfId="5920" xr:uid="{BD860902-3B21-4969-BCC7-B1A943A807A3}"/>
    <cellStyle name="Heading 4 4 4" xfId="4381" xr:uid="{6D273989-C0DC-4219-97AD-916169E20480}"/>
    <cellStyle name="Heading 4 4 4 2" xfId="5921" xr:uid="{53EBD66E-B074-47C9-BBE7-75DF4A2157B3}"/>
    <cellStyle name="Heading 4 4 5" xfId="4382" xr:uid="{4CBBD593-EFAB-4EBC-9EC8-3B3970D95B25}"/>
    <cellStyle name="Heading 4 4 5 2" xfId="5922" xr:uid="{7289D94B-510E-47DC-A33D-31F9D03A8ABF}"/>
    <cellStyle name="Heading 4 4 6" xfId="4383" xr:uid="{5B4A79CA-67D2-4756-BE2F-F8A266AF6C28}"/>
    <cellStyle name="Heading 4 4 6 2" xfId="5923" xr:uid="{D33CF375-AF85-46AA-B86D-23D48F8F9BDC}"/>
    <cellStyle name="Heading 4 4 7" xfId="4378" xr:uid="{AF569700-98F5-4214-A228-CA028BFB0D2C}"/>
    <cellStyle name="Heading 4 4 8" xfId="30652" xr:uid="{3914FEA0-CF1E-4F6E-9008-A1CF8DDC2FC7}"/>
    <cellStyle name="Heading 4 5" xfId="2377" xr:uid="{29CD2401-2554-4A1F-918D-CE8741D2BD9C}"/>
    <cellStyle name="Heading 4 5 2" xfId="4385" xr:uid="{F67D57B6-8060-4AD5-960A-3A1A407E780F}"/>
    <cellStyle name="Heading 4 5 3" xfId="4384" xr:uid="{3F6E88AD-485D-468B-A731-629593E8C7F0}"/>
    <cellStyle name="Heading 4 5 4" xfId="30653" xr:uid="{3857C4E0-1CFF-433F-BC62-C8D7E620654B}"/>
    <cellStyle name="Heading 4 6" xfId="2378" xr:uid="{EF2A7119-9CF3-49AE-934B-68F4A5BABC2E}"/>
    <cellStyle name="Heading 4 6 2" xfId="4387" xr:uid="{21C58D8C-BEAF-4B1B-AA56-C32241D15933}"/>
    <cellStyle name="Heading 4 6 3" xfId="4388" xr:uid="{CE91ECC8-FED1-4F56-8E27-CDD5D6C2C028}"/>
    <cellStyle name="Heading 4 6 4" xfId="4386" xr:uid="{B3B393B2-D3C6-41CC-8113-F6BA3C80E59F}"/>
    <cellStyle name="Heading 4 6 5" xfId="30654" xr:uid="{C0AAC74F-63B5-4C73-B75C-BD27F0A82370}"/>
    <cellStyle name="Heading 4 7" xfId="2379" xr:uid="{41B505AA-9776-426C-ADFF-0909CB419303}"/>
    <cellStyle name="Heading 4 7 2" xfId="4390" xr:uid="{C5970A63-F214-4999-BAA2-C9D7E6978FD4}"/>
    <cellStyle name="Heading 4 7 3" xfId="4389" xr:uid="{C799D6C1-919D-4F18-8C60-5376946DFD13}"/>
    <cellStyle name="Heading 4 7 4" xfId="30655" xr:uid="{CF36EC07-24BC-4F10-9466-64276854434F}"/>
    <cellStyle name="Heading 4 8" xfId="2380" xr:uid="{14392E17-3485-4ADE-8163-BF42206FEEEA}"/>
    <cellStyle name="Heading 4 8 2" xfId="4391" xr:uid="{8426B4EC-D70F-4202-AAB2-7EE98266EDE6}"/>
    <cellStyle name="Heading 4 8 3" xfId="30656" xr:uid="{E626F968-20FC-44A3-9AE8-4541012FC4DB}"/>
    <cellStyle name="Heading 4 9" xfId="2381" xr:uid="{07A8574F-6754-4252-8D3C-402E30304126}"/>
    <cellStyle name="Heading 4 9 2" xfId="4392" xr:uid="{CEC0C682-383B-4DC9-A195-627AA0662A7C}"/>
    <cellStyle name="Heading 4 9 3" xfId="30657" xr:uid="{98F70126-D159-4A00-BDF1-789E907A5602}"/>
    <cellStyle name="Hyperlink 2" xfId="257" xr:uid="{82752AD8-2B1F-4DDA-B87A-1B75D6A7C9F5}"/>
    <cellStyle name="Hyperlink 2 2" xfId="5129" xr:uid="{FF7C1444-AB15-4875-92DA-D7B04D877BE9}"/>
    <cellStyle name="Hyperlink 2 3" xfId="3071" xr:uid="{24C8FE29-593B-4176-A2B3-DE04A08BC8C5}"/>
    <cellStyle name="Hyperlink 2 4" xfId="5924" xr:uid="{89CF0B56-9534-4624-84F4-348923F91D43}"/>
    <cellStyle name="Hyperlink 2 5" xfId="4393" xr:uid="{E9F5BC0F-D88E-4BD9-9EE2-437FD7BFF875}"/>
    <cellStyle name="Hyperlink 3" xfId="5128" xr:uid="{A9D6BDF5-4B3A-4FDD-834A-C5DD3CBF3E6F}"/>
    <cellStyle name="Input 10" xfId="2383" xr:uid="{8CBA27BE-1E40-4DCC-A612-6563C20CA5CA}"/>
    <cellStyle name="Input 10 10" xfId="10157" xr:uid="{0E2952C8-EC25-40B1-A01D-1737A91FA14A}"/>
    <cellStyle name="Input 10 10 2" xfId="15856" xr:uid="{9E7063AA-D4FC-4FD8-A31A-85424F758A67}"/>
    <cellStyle name="Input 10 10 2 2" xfId="25303" xr:uid="{0ED33ADF-838A-461C-8C1F-28E2EBE2E841}"/>
    <cellStyle name="Input 10 10 3" xfId="19602" xr:uid="{766E38E7-68E8-4B71-9E5F-225309A31C46}"/>
    <cellStyle name="Input 10 11" xfId="27772" xr:uid="{9BF74DF9-8AA2-43F2-9B62-835981D8EAF5}"/>
    <cellStyle name="Input 10 12" xfId="28317" xr:uid="{F9F2ABFD-DF7B-4F54-8346-5A1B654AF741}"/>
    <cellStyle name="Input 10 13" xfId="30658" xr:uid="{91A43E24-17A0-45E7-92C0-C81C49800263}"/>
    <cellStyle name="Input 10 2" xfId="4396" xr:uid="{BF80DAD4-1DAD-4B43-8912-7DEB071FAD95}"/>
    <cellStyle name="Input 10 3" xfId="4395" xr:uid="{B8B0DCF4-25A5-4CE0-AA8B-A7F40CC905E2}"/>
    <cellStyle name="Input 10 4" xfId="6624" xr:uid="{63EB838A-782B-49DC-A7E7-0D9E79A81607}"/>
    <cellStyle name="Input 10 4 2" xfId="7292" xr:uid="{4E2AD1C4-2DD3-4994-AC8E-DB8F7042884E}"/>
    <cellStyle name="Input 10 4 2 2" xfId="11022" xr:uid="{DA8E1126-9CE4-4FE6-AE1F-7BC51E7537A6}"/>
    <cellStyle name="Input 10 4 2 2 2" xfId="20468" xr:uid="{49233491-BD09-438A-B4A5-FF82AECD8A7B}"/>
    <cellStyle name="Input 10 4 2 3" xfId="16739" xr:uid="{84DE1C1F-2F1A-4058-89DF-2202077C1522}"/>
    <cellStyle name="Input 10 4 3" xfId="10353" xr:uid="{CCCF8C61-2D86-4D4A-8BC5-8102ED2B9103}"/>
    <cellStyle name="Input 10 4 3 2" xfId="19798" xr:uid="{366BCC73-94E7-45B0-A82E-DF9C3B7DF5EA}"/>
    <cellStyle name="Input 10 4 4" xfId="16069" xr:uid="{2E069434-6D37-4102-A955-04726173E07C}"/>
    <cellStyle name="Input 10 4 5" xfId="28802" xr:uid="{4CAF0514-755C-4D6D-8038-C869A76BBA3B}"/>
    <cellStyle name="Input 10 4 6" xfId="28190" xr:uid="{B2C92EEB-D1AA-4A12-AAE6-625A3092BA7D}"/>
    <cellStyle name="Input 10 4 7" xfId="27635" xr:uid="{88D43C46-1C88-4954-8E2A-018BC33C5405}"/>
    <cellStyle name="Input 10 4 8" xfId="29336" xr:uid="{E63D0E46-8385-40E0-9CCE-C2A98C3AE97E}"/>
    <cellStyle name="Input 10 5" xfId="8144" xr:uid="{F03BCBC9-1FB3-42A3-81BE-33027A015367}"/>
    <cellStyle name="Input 10 5 2" xfId="11873" xr:uid="{01E21DDB-27C6-40FB-9B3C-8386A0E97471}"/>
    <cellStyle name="Input 10 5 2 2" xfId="21320" xr:uid="{C66D2DF2-B823-4227-B2EB-F232DD7CABF8}"/>
    <cellStyle name="Input 10 5 2 3" xfId="25744" xr:uid="{FC1D3CFB-ADD7-47FD-BB31-A62B8F460E93}"/>
    <cellStyle name="Input 10 5 3" xfId="13879" xr:uid="{F952A2EE-7342-4C82-843D-894BD8E59BE9}"/>
    <cellStyle name="Input 10 5 3 2" xfId="23326" xr:uid="{42442B09-3358-4BC4-A055-4913349DC74F}"/>
    <cellStyle name="Input 10 5 4" xfId="17591" xr:uid="{03BBF1BC-FB73-4F0A-900D-331646AC41CD}"/>
    <cellStyle name="Input 10 6" xfId="9359" xr:uid="{FF14DACB-7695-46FA-BEA8-43343D5805AC}"/>
    <cellStyle name="Input 10 6 2" xfId="12908" xr:uid="{D5917AF3-6DC3-4C34-ACC2-415060B0CB95}"/>
    <cellStyle name="Input 10 6 2 2" xfId="22355" xr:uid="{06C142A2-F72C-4F37-96BA-FBDC4A5451B4}"/>
    <cellStyle name="Input 10 6 2 3" xfId="26749" xr:uid="{3E2AB56F-89BA-4C0A-8C96-9F06B2DB515C}"/>
    <cellStyle name="Input 10 6 3" xfId="15062" xr:uid="{6FE20FA6-FA98-4DCC-9688-47B087C4C8BB}"/>
    <cellStyle name="Input 10 6 3 2" xfId="24509" xr:uid="{41FC7CD9-C42F-438D-96BF-E2D6721A90A8}"/>
    <cellStyle name="Input 10 6 4" xfId="18804" xr:uid="{B5A43600-817B-4F26-96B9-48E99EDC2B12}"/>
    <cellStyle name="Input 10 7" xfId="9036" xr:uid="{3F7B2C3B-C239-40C0-BE60-B5A2CF816BD6}"/>
    <cellStyle name="Input 10 7 2" xfId="12633" xr:uid="{0CD09BEB-83F4-4B9A-86C8-E173875F629F}"/>
    <cellStyle name="Input 10 7 2 2" xfId="22080" xr:uid="{B3723F8C-5CE3-4CAD-BC17-F05F2CA84B3F}"/>
    <cellStyle name="Input 10 7 2 3" xfId="26494" xr:uid="{823134EB-2166-48CB-8D74-9696DF498339}"/>
    <cellStyle name="Input 10 7 3" xfId="14759" xr:uid="{44BE3576-4EBA-4421-BA91-7D61FB19B819}"/>
    <cellStyle name="Input 10 7 3 2" xfId="24206" xr:uid="{1729AD92-6171-41BD-972F-BE6C30406BDF}"/>
    <cellStyle name="Input 10 7 4" xfId="18481" xr:uid="{28F7DABD-C17C-4150-B06C-04A1B675761D}"/>
    <cellStyle name="Input 10 8" xfId="8743" xr:uid="{7CBB35F5-84C2-4A24-BBF9-B83E5B1A3676}"/>
    <cellStyle name="Input 10 8 2" xfId="12391" xr:uid="{0ACFD751-FA3E-475A-B671-21159A479259}"/>
    <cellStyle name="Input 10 8 2 2" xfId="21838" xr:uid="{4633ACAD-25B5-4BCB-AA53-814D687D7B5A}"/>
    <cellStyle name="Input 10 8 2 3" xfId="26256" xr:uid="{828D76F1-1F0F-4801-8013-1D0035FA451E}"/>
    <cellStyle name="Input 10 8 3" xfId="14470" xr:uid="{DEFB69FD-2EA4-44FA-B43D-5A3D78B61BD9}"/>
    <cellStyle name="Input 10 8 3 2" xfId="23917" xr:uid="{3F4F36AA-C80C-424A-8097-6F4014848ED4}"/>
    <cellStyle name="Input 10 8 4" xfId="18188" xr:uid="{6D62D055-37D0-4EF6-AB5D-8BFF55813A09}"/>
    <cellStyle name="Input 10 9" xfId="9184" xr:uid="{439A085D-9A7E-48B7-8116-40060060965B}"/>
    <cellStyle name="Input 10 9 2" xfId="12756" xr:uid="{E724BCCC-A65F-45C3-A8BF-8311517356ED}"/>
    <cellStyle name="Input 10 9 2 2" xfId="22203" xr:uid="{0C76016D-4FB6-4DD7-8B92-4BEAEE53ABD2}"/>
    <cellStyle name="Input 10 9 2 3" xfId="26598" xr:uid="{5CF5F338-F23B-4DD1-8B69-DCA495A664EF}"/>
    <cellStyle name="Input 10 9 3" xfId="14888" xr:uid="{CA049C4E-5471-4A49-8394-6E58C9A4A988}"/>
    <cellStyle name="Input 10 9 3 2" xfId="24335" xr:uid="{4DB92980-9F14-4D80-B4EB-0156BC4F91A6}"/>
    <cellStyle name="Input 10 9 4" xfId="18629" xr:uid="{BB5252C5-E31C-4E11-A9B1-D2FE5F6BB093}"/>
    <cellStyle name="Input 11" xfId="2384" xr:uid="{8E805A8A-DF7B-4F23-8319-89FC7F7EDA87}"/>
    <cellStyle name="Input 11 10" xfId="27773" xr:uid="{E8A18B38-DC42-41BC-A761-BB8C7559D5D8}"/>
    <cellStyle name="Input 11 11" xfId="28318" xr:uid="{B09DDB64-568D-41A7-8956-AC189405ACB2}"/>
    <cellStyle name="Input 11 12" xfId="30659" xr:uid="{4A536477-B2DD-4BF2-9283-0822104E0E0F}"/>
    <cellStyle name="Input 11 2" xfId="4397" xr:uid="{62ADFF36-9F17-416A-9C83-9DFAEC9A6C14}"/>
    <cellStyle name="Input 11 2 2" xfId="31000" xr:uid="{1F1E7FDB-BA02-4A01-B14C-E44C295009E8}"/>
    <cellStyle name="Input 11 3" xfId="6625" xr:uid="{BD41012D-33DA-4A70-B4EE-01CFDCDC9AFD}"/>
    <cellStyle name="Input 11 3 2" xfId="7293" xr:uid="{4EDBF04A-D761-4EE0-A8BF-A0294D8510CF}"/>
    <cellStyle name="Input 11 3 2 2" xfId="11023" xr:uid="{776D8748-3443-400D-90BC-90F5129FF1C9}"/>
    <cellStyle name="Input 11 3 2 2 2" xfId="20469" xr:uid="{DF2E5B06-71BC-434F-ADFC-28ADD10D61F4}"/>
    <cellStyle name="Input 11 3 2 3" xfId="16740" xr:uid="{1F2D2179-0CAA-4BFD-9A9F-4237C5CC3709}"/>
    <cellStyle name="Input 11 3 3" xfId="10354" xr:uid="{23275053-922C-41DE-B3ED-91C164A07213}"/>
    <cellStyle name="Input 11 3 3 2" xfId="19799" xr:uid="{DAF0D78E-B65B-4AEC-9F09-49B2FB580CF7}"/>
    <cellStyle name="Input 11 3 4" xfId="16070" xr:uid="{E20E2BF2-C042-4FFF-A341-0A7F07B62DE3}"/>
    <cellStyle name="Input 11 3 5" xfId="28803" xr:uid="{635DA210-78A8-4D8C-BC96-8F24D89DC0ED}"/>
    <cellStyle name="Input 11 3 6" xfId="28451" xr:uid="{3C9772A6-D17A-4250-9906-D681780A1BB0}"/>
    <cellStyle name="Input 11 3 7" xfId="29101" xr:uid="{FF01D042-DB73-4D7D-93BF-9ED70CC3423D}"/>
    <cellStyle name="Input 11 3 8" xfId="29337" xr:uid="{A70BC467-EAF7-4D0F-BAE3-25CCE63938A8}"/>
    <cellStyle name="Input 11 4" xfId="8232" xr:uid="{2F9B3FBA-BED9-4603-B761-75C828D82E5D}"/>
    <cellStyle name="Input 11 4 2" xfId="11961" xr:uid="{A176A17C-334B-4436-ABB9-322DBD39EC4D}"/>
    <cellStyle name="Input 11 4 2 2" xfId="21408" xr:uid="{C8CD8290-1A5F-4BAA-BA4E-151CECBD3A8D}"/>
    <cellStyle name="Input 11 4 2 3" xfId="25832" xr:uid="{D6E3B4ED-F0FB-459A-BBA3-49383E3A9E44}"/>
    <cellStyle name="Input 11 4 3" xfId="13967" xr:uid="{9AE21EC3-E8EE-4890-A5BB-B20980E4BEC4}"/>
    <cellStyle name="Input 11 4 3 2" xfId="23414" xr:uid="{ABEF7F9C-6D24-44F4-99CC-668610066954}"/>
    <cellStyle name="Input 11 4 4" xfId="17679" xr:uid="{C14EAED5-6FCC-495D-A296-3B1579E3C2C7}"/>
    <cellStyle name="Input 11 5" xfId="9792" xr:uid="{33228F9F-9C3D-4810-B5D9-847B2E47CC89}"/>
    <cellStyle name="Input 11 5 2" xfId="13274" xr:uid="{34173FA2-B2D6-46D2-8D58-4F671A4DE84A}"/>
    <cellStyle name="Input 11 5 2 2" xfId="22721" xr:uid="{7952DCCE-C14E-43D3-B000-4FD0BEB0AC43}"/>
    <cellStyle name="Input 11 5 2 3" xfId="27113" xr:uid="{7D614B46-A3D6-4A45-90D7-7055D027A6E5}"/>
    <cellStyle name="Input 11 5 3" xfId="15493" xr:uid="{DC280747-4358-4041-9827-70A5C92CF576}"/>
    <cellStyle name="Input 11 5 3 2" xfId="24940" xr:uid="{BA5B9F9F-277D-4897-991D-6A820D253348}"/>
    <cellStyle name="Input 11 5 4" xfId="19237" xr:uid="{965886EE-8DC6-420A-9782-0F1DA12B9E0C}"/>
    <cellStyle name="Input 11 6" xfId="8487" xr:uid="{E430A1D5-2CD4-469E-A941-54781C29E88F}"/>
    <cellStyle name="Input 11 6 2" xfId="12162" xr:uid="{AB3D5BF4-1752-4A77-93F9-62D540A9A641}"/>
    <cellStyle name="Input 11 6 2 2" xfId="21609" xr:uid="{C72031C2-58A6-4D80-87E0-36838F690445}"/>
    <cellStyle name="Input 11 6 2 3" xfId="26028" xr:uid="{38CAA44D-D8E6-4B3A-99C6-426A9B12D255}"/>
    <cellStyle name="Input 11 6 3" xfId="14215" xr:uid="{1DE8A791-FDDF-4211-BA53-C018746F5821}"/>
    <cellStyle name="Input 11 6 3 2" xfId="23662" xr:uid="{2B146311-1982-475B-85C4-09BAEE30B093}"/>
    <cellStyle name="Input 11 6 4" xfId="17932" xr:uid="{C861D073-B41B-48D7-814D-52EC1DF461F0}"/>
    <cellStyle name="Input 11 7" xfId="8364" xr:uid="{9F3C07F5-2D9F-4943-B122-984DBFAA79BA}"/>
    <cellStyle name="Input 11 7 2" xfId="12074" xr:uid="{418454BB-382B-4C99-83BA-FBB3313CD357}"/>
    <cellStyle name="Input 11 7 2 2" xfId="21521" xr:uid="{F4C2FDD9-3CE4-4AD4-980F-74CDADD5B99A}"/>
    <cellStyle name="Input 11 7 2 3" xfId="25940" xr:uid="{6CAECBA9-A0AC-4DD0-BBFB-5220F114FC17}"/>
    <cellStyle name="Input 11 7 3" xfId="14092" xr:uid="{75E7E0C7-929E-4214-82BA-DDA060461C5E}"/>
    <cellStyle name="Input 11 7 3 2" xfId="23539" xr:uid="{B76D523F-75C0-4F9B-950E-DB6FF0739647}"/>
    <cellStyle name="Input 11 7 4" xfId="17809" xr:uid="{F564FF96-82C0-45F4-8373-C3872B4BC308}"/>
    <cellStyle name="Input 11 8" xfId="9749" xr:uid="{6C9621DC-685B-4F97-9D31-F96EDA23F7CD}"/>
    <cellStyle name="Input 11 8 2" xfId="13231" xr:uid="{9AAB8F9E-0FAF-47BE-A176-573DF1E3253B}"/>
    <cellStyle name="Input 11 8 2 2" xfId="22678" xr:uid="{9441DF19-EEEF-4555-8D0E-F27BF180F1AC}"/>
    <cellStyle name="Input 11 8 2 3" xfId="27070" xr:uid="{B9C4FA34-F891-478B-BD95-0B2EEF3D256E}"/>
    <cellStyle name="Input 11 8 3" xfId="15450" xr:uid="{A12BC25C-16EB-44CB-B0B5-E2F378CFF19D}"/>
    <cellStyle name="Input 11 8 3 2" xfId="24897" xr:uid="{DF68B6DD-AFD9-4F7D-B7CB-0741B3119020}"/>
    <cellStyle name="Input 11 8 4" xfId="19194" xr:uid="{6C4858B4-4A9D-473C-A015-0EABBA5D1390}"/>
    <cellStyle name="Input 11 9" xfId="8467" xr:uid="{0C7EE146-D45B-42CA-AE8B-7A7DE7D7F01F}"/>
    <cellStyle name="Input 11 9 2" xfId="14195" xr:uid="{774DAECB-0024-4D7A-93DD-A2E6883738CB}"/>
    <cellStyle name="Input 11 9 2 2" xfId="23642" xr:uid="{223B987E-3AAD-4BF6-9D12-57AA244825CA}"/>
    <cellStyle name="Input 11 9 3" xfId="17912" xr:uid="{6E667F10-0BB2-44C8-842C-C9FA7D60EEE0}"/>
    <cellStyle name="Input 12" xfId="2385" xr:uid="{CBA7A81D-D59B-4661-B0AB-8C77C594E8E4}"/>
    <cellStyle name="Input 12 10" xfId="27774" xr:uid="{DFA5A419-4D1D-4836-BBFF-FB804DE7D091}"/>
    <cellStyle name="Input 12 11" xfId="27833" xr:uid="{1C9A3F91-26D2-40C5-8BE2-62363DC49144}"/>
    <cellStyle name="Input 12 12" xfId="30241" xr:uid="{CCD99F14-ABFF-44FB-B2F4-F75513C5471A}"/>
    <cellStyle name="Input 12 2" xfId="4398" xr:uid="{E31470CE-8D1C-474D-8BD2-2C177E67C537}"/>
    <cellStyle name="Input 12 3" xfId="6626" xr:uid="{940FCC36-0E03-4964-A7D0-7437BD0DEDA7}"/>
    <cellStyle name="Input 12 3 2" xfId="7294" xr:uid="{E19E039E-080C-4C31-B104-37101D6444B0}"/>
    <cellStyle name="Input 12 3 2 2" xfId="11024" xr:uid="{28BF5941-6797-4BDE-A5DE-FA47E0D4F42C}"/>
    <cellStyle name="Input 12 3 2 2 2" xfId="20470" xr:uid="{309FCCD5-C9BF-4629-A972-AF3F0DF7C565}"/>
    <cellStyle name="Input 12 3 2 3" xfId="16741" xr:uid="{5D34B610-9FE8-4ADA-A2C5-E8B5288D8E06}"/>
    <cellStyle name="Input 12 3 3" xfId="10355" xr:uid="{75DB3547-426C-47AF-B48A-F0DDE78D4B35}"/>
    <cellStyle name="Input 12 3 3 2" xfId="19800" xr:uid="{380EB3D3-FB95-4C86-8DF8-C8804890155C}"/>
    <cellStyle name="Input 12 3 4" xfId="16071" xr:uid="{5123B5A8-546E-4B68-B189-B662EF6E8DAB}"/>
    <cellStyle name="Input 12 3 5" xfId="28804" xr:uid="{E615E6B5-0E49-4FAF-8C14-1EAF62D1AA46}"/>
    <cellStyle name="Input 12 3 6" xfId="29179" xr:uid="{FE68F416-81EB-4A6E-A49D-BF92036365C9}"/>
    <cellStyle name="Input 12 3 7" xfId="27712" xr:uid="{D2CA405F-4335-4725-BDF1-6A5E9C5D4D16}"/>
    <cellStyle name="Input 12 3 8" xfId="29338" xr:uid="{D18083F2-7259-491D-B3E1-99FD95836A77}"/>
    <cellStyle name="Input 12 4" xfId="8143" xr:uid="{04DBCD9D-0F27-4E91-91C2-3CE240A60DF3}"/>
    <cellStyle name="Input 12 4 2" xfId="11872" xr:uid="{68937F98-1E30-4737-9381-937D187AE81D}"/>
    <cellStyle name="Input 12 4 2 2" xfId="21319" xr:uid="{9976FB70-CECF-4F8E-9137-A3C4AF6D48C7}"/>
    <cellStyle name="Input 12 4 2 3" xfId="25743" xr:uid="{E40E54D5-B828-4A13-98AF-46A4531D8383}"/>
    <cellStyle name="Input 12 4 3" xfId="13878" xr:uid="{248B2A71-AFE8-4F18-B976-BAFC3EF7FEF4}"/>
    <cellStyle name="Input 12 4 3 2" xfId="23325" xr:uid="{B2CE9AB8-4A9D-46CB-96E9-8A1D1D239528}"/>
    <cellStyle name="Input 12 4 4" xfId="17590" xr:uid="{01E7A918-3508-47A8-84A0-C95E0D05341C}"/>
    <cellStyle name="Input 12 5" xfId="9358" xr:uid="{895CEB26-55C3-405B-87C4-F3A6A153CCBE}"/>
    <cellStyle name="Input 12 5 2" xfId="12907" xr:uid="{5F575674-B6E1-42E3-B8B1-494B183F9017}"/>
    <cellStyle name="Input 12 5 2 2" xfId="22354" xr:uid="{165E9B14-09C8-47AC-B044-BA0495E613FD}"/>
    <cellStyle name="Input 12 5 2 3" xfId="26748" xr:uid="{FB5E2BA2-596A-4165-BF49-89D0EAB17E7A}"/>
    <cellStyle name="Input 12 5 3" xfId="15061" xr:uid="{90A44F1A-394A-4359-8998-19169A1106B7}"/>
    <cellStyle name="Input 12 5 3 2" xfId="24508" xr:uid="{8865A1FE-78EB-4F7D-832E-3B78536526A4}"/>
    <cellStyle name="Input 12 5 4" xfId="18803" xr:uid="{3CDDB1DC-7253-4526-A5D3-5E4B2511BFF6}"/>
    <cellStyle name="Input 12 6" xfId="9339" xr:uid="{56F4B46D-66DC-4805-9639-A4A948A363E1}"/>
    <cellStyle name="Input 12 6 2" xfId="12888" xr:uid="{890B0C38-D127-4F25-BFB5-C42219256961}"/>
    <cellStyle name="Input 12 6 2 2" xfId="22335" xr:uid="{8CB5B6CD-A029-4577-BEE8-98F3B7FBFD6E}"/>
    <cellStyle name="Input 12 6 2 3" xfId="26729" xr:uid="{0DE5346F-7E71-46C6-9DE6-1F4199D582B1}"/>
    <cellStyle name="Input 12 6 3" xfId="15042" xr:uid="{F61B2859-9E2F-48BD-B281-B279AD6CE58E}"/>
    <cellStyle name="Input 12 6 3 2" xfId="24489" xr:uid="{C82FB174-677C-4FA2-AFAA-2804D4B4A34B}"/>
    <cellStyle name="Input 12 6 4" xfId="18784" xr:uid="{B03812DD-17D9-4150-8F59-83C49AE75E28}"/>
    <cellStyle name="Input 12 7" xfId="9044" xr:uid="{9807F480-ED91-40D4-8E6B-1923336BDD50}"/>
    <cellStyle name="Input 12 7 2" xfId="12641" xr:uid="{B1DE1372-44AB-446A-A193-2E20A5349AEE}"/>
    <cellStyle name="Input 12 7 2 2" xfId="22088" xr:uid="{D34E59D4-86AD-4FE3-B10F-1252AACF9A82}"/>
    <cellStyle name="Input 12 7 2 3" xfId="26502" xr:uid="{1D952A2F-91A4-4635-9024-95377CD644D9}"/>
    <cellStyle name="Input 12 7 3" xfId="14767" xr:uid="{6C8E3FA3-1522-4F50-87C0-F976CCA6DD5A}"/>
    <cellStyle name="Input 12 7 3 2" xfId="24214" xr:uid="{258E4C95-147A-4156-9D33-913B615A933F}"/>
    <cellStyle name="Input 12 7 4" xfId="18489" xr:uid="{C70ADAF1-F072-4DAA-93C2-51AE6B8377AE}"/>
    <cellStyle name="Input 12 8" xfId="9656" xr:uid="{50075323-08E9-4EC9-92BD-35DEEAF9531B}"/>
    <cellStyle name="Input 12 8 2" xfId="13149" xr:uid="{24E92DFA-2853-40C6-85DE-3B797B445706}"/>
    <cellStyle name="Input 12 8 2 2" xfId="22596" xr:uid="{2D30DFEF-882A-4A36-9352-E3361445BE0E}"/>
    <cellStyle name="Input 12 8 2 3" xfId="26988" xr:uid="{E717D62B-E5AF-4467-9775-64B72165F58E}"/>
    <cellStyle name="Input 12 8 3" xfId="15357" xr:uid="{28D36F0B-D832-48F6-9CE8-4ACA26B740D5}"/>
    <cellStyle name="Input 12 8 3 2" xfId="24804" xr:uid="{2A69FAA8-9575-4A2C-A524-1B50E6AEFC3B}"/>
    <cellStyle name="Input 12 8 4" xfId="19101" xr:uid="{B7791C62-D410-470A-8C6A-41DE7D3DF842}"/>
    <cellStyle name="Input 12 9" xfId="9820" xr:uid="{C40BBD2C-E057-42CC-86BF-9814D68047D5}"/>
    <cellStyle name="Input 12 9 2" xfId="15521" xr:uid="{7013331F-CD90-4B49-9715-BCAB4FCDC703}"/>
    <cellStyle name="Input 12 9 2 2" xfId="24968" xr:uid="{0B1F0617-DFA9-4AA3-B14B-CE28953F6AA7}"/>
    <cellStyle name="Input 12 9 3" xfId="19265" xr:uid="{B019F2AF-FA81-4186-8A66-1F9532AF8519}"/>
    <cellStyle name="Input 13" xfId="2386" xr:uid="{D59FCD1C-120E-4CEB-BDD5-B27F128D23CA}"/>
    <cellStyle name="Input 13 10" xfId="27775" xr:uid="{8CEF6890-B3F3-4108-8B35-E1B76BFA7869}"/>
    <cellStyle name="Input 13 11" xfId="27809" xr:uid="{5835BC3E-77E0-4ECE-8183-B763ABD29960}"/>
    <cellStyle name="Input 13 2" xfId="4399" xr:uid="{A22BA8DF-44EB-4550-9EF6-D583E1A986D8}"/>
    <cellStyle name="Input 13 3" xfId="6627" xr:uid="{5F1D3A20-07D8-45A7-8A04-F21014C442FC}"/>
    <cellStyle name="Input 13 3 2" xfId="7295" xr:uid="{AD9C05F8-FD87-4161-B02F-E70B8B15C13A}"/>
    <cellStyle name="Input 13 3 2 2" xfId="11025" xr:uid="{A7B961AE-DF4C-43CB-9A24-2FBB240226A4}"/>
    <cellStyle name="Input 13 3 2 2 2" xfId="20471" xr:uid="{BB49158C-BBA7-4665-810C-DB2D39F6E698}"/>
    <cellStyle name="Input 13 3 2 3" xfId="16742" xr:uid="{246D8E0D-1392-4FC0-B19E-A9ADD00E9413}"/>
    <cellStyle name="Input 13 3 3" xfId="10356" xr:uid="{1AA3AB5E-2CA4-4D7A-A8D6-C6F7E6317E99}"/>
    <cellStyle name="Input 13 3 3 2" xfId="19801" xr:uid="{C3E1D864-EFFB-4265-9396-579E8DE84103}"/>
    <cellStyle name="Input 13 3 4" xfId="16072" xr:uid="{3AA907C8-24B7-4F01-B7B2-BEFCAC562AA5}"/>
    <cellStyle name="Input 13 3 5" xfId="28805" xr:uid="{2F77EA09-7EF0-43BC-8496-718C68085816}"/>
    <cellStyle name="Input 13 3 6" xfId="28049" xr:uid="{82E68F3B-5A50-4A0A-8113-AC26A8741CF6}"/>
    <cellStyle name="Input 13 3 7" xfId="28299" xr:uid="{2B11FFCB-81A7-4103-A074-1A8C97F476F5}"/>
    <cellStyle name="Input 13 3 8" xfId="29339" xr:uid="{D0CE89A3-8C1B-4EB6-9D64-2DFF80A6E4D6}"/>
    <cellStyle name="Input 13 4" xfId="8231" xr:uid="{791E3D6C-C0A4-4E0C-AFBA-9FF5F7669EBD}"/>
    <cellStyle name="Input 13 4 2" xfId="11960" xr:uid="{8DB85C8B-6BF1-43B8-B640-3DAC564F235F}"/>
    <cellStyle name="Input 13 4 2 2" xfId="21407" xr:uid="{7DF32834-2AF2-4463-9CC7-B1016366C59B}"/>
    <cellStyle name="Input 13 4 2 3" xfId="25831" xr:uid="{8726C7C2-2DF2-449F-8DFE-B58720A0E90A}"/>
    <cellStyle name="Input 13 4 3" xfId="13966" xr:uid="{317CEA91-9E40-488B-AB76-B25E0DB8B885}"/>
    <cellStyle name="Input 13 4 3 2" xfId="23413" xr:uid="{CEBDFDCB-5BB7-426F-9113-F5C24546E49E}"/>
    <cellStyle name="Input 13 4 4" xfId="17678" xr:uid="{ACEC6243-25F1-433B-BEAD-2DFC228886B2}"/>
    <cellStyle name="Input 13 5" xfId="9791" xr:uid="{906E4F4A-928B-4C73-8225-CD4F6A5EE290}"/>
    <cellStyle name="Input 13 5 2" xfId="13273" xr:uid="{9A135BB0-7456-4AD5-AB08-43F00D7DD7AC}"/>
    <cellStyle name="Input 13 5 2 2" xfId="22720" xr:uid="{1224C7F7-E536-4024-A0E4-E19074651058}"/>
    <cellStyle name="Input 13 5 2 3" xfId="27112" xr:uid="{EA19BDF3-34A2-42C9-AA19-45358DB7D79E}"/>
    <cellStyle name="Input 13 5 3" xfId="15492" xr:uid="{B64B38A8-C00D-4D76-A4AD-CDA91AF314B9}"/>
    <cellStyle name="Input 13 5 3 2" xfId="24939" xr:uid="{F8F3FB6B-1104-4FB7-8DD4-DB4201496BFF}"/>
    <cellStyle name="Input 13 5 4" xfId="19236" xr:uid="{9876BF31-5979-4552-9CD2-21C5915D3E85}"/>
    <cellStyle name="Input 13 6" xfId="9767" xr:uid="{4BD24E9D-7D26-437B-8581-61F1063F64C1}"/>
    <cellStyle name="Input 13 6 2" xfId="13249" xr:uid="{4EB5E61C-93E3-4A80-9D59-308E98A13057}"/>
    <cellStyle name="Input 13 6 2 2" xfId="22696" xr:uid="{82B2A0ED-D78D-4D48-81C2-AC4826DB1F22}"/>
    <cellStyle name="Input 13 6 2 3" xfId="27088" xr:uid="{9B8D6087-196D-403A-AC42-B9BA093B9751}"/>
    <cellStyle name="Input 13 6 3" xfId="15468" xr:uid="{4833D941-F1D0-4AA7-A73C-8F57F4066CCD}"/>
    <cellStyle name="Input 13 6 3 2" xfId="24915" xr:uid="{B7B8CDB7-5BF0-401D-8FC8-0A79F0972263}"/>
    <cellStyle name="Input 13 6 4" xfId="19212" xr:uid="{2A7C9C72-718F-4AD6-9086-119E4C91155C}"/>
    <cellStyle name="Input 13 7" xfId="8338" xr:uid="{8A198C63-199E-43A6-848E-B365D4803F86}"/>
    <cellStyle name="Input 13 7 2" xfId="12051" xr:uid="{6C299B29-5B3C-4988-8A9D-BDA601603035}"/>
    <cellStyle name="Input 13 7 2 2" xfId="21498" xr:uid="{0021FFBD-6131-45B4-87C9-DA1E61913FD4}"/>
    <cellStyle name="Input 13 7 2 3" xfId="25917" xr:uid="{8FAA5A3F-AFB0-47D8-8217-B9F7FA4E33AA}"/>
    <cellStyle name="Input 13 7 3" xfId="14066" xr:uid="{3A8096B4-35E7-481F-BABA-B237002E4D91}"/>
    <cellStyle name="Input 13 7 3 2" xfId="23513" xr:uid="{27A1D8B5-12DF-4779-AE42-62BBB7A95F84}"/>
    <cellStyle name="Input 13 7 4" xfId="17783" xr:uid="{9712F504-4E13-4669-8FC2-87B4A32A5389}"/>
    <cellStyle name="Input 13 8" xfId="9710" xr:uid="{707337FF-B23A-4536-863D-F5D5ECED5B28}"/>
    <cellStyle name="Input 13 8 2" xfId="13195" xr:uid="{7E4C12E8-A971-48D8-8FA3-8B23B91A353F}"/>
    <cellStyle name="Input 13 8 2 2" xfId="22642" xr:uid="{CBE4D228-D34E-465F-BF9E-37F77D8482F0}"/>
    <cellStyle name="Input 13 8 2 3" xfId="27034" xr:uid="{51F11651-5DC5-49A2-8A07-B5B3918B73B8}"/>
    <cellStyle name="Input 13 8 3" xfId="15411" xr:uid="{F194C8E6-4331-41D5-ACF1-E1331611B861}"/>
    <cellStyle name="Input 13 8 3 2" xfId="24858" xr:uid="{67E82E4F-157C-47AA-9741-61437FF622F0}"/>
    <cellStyle name="Input 13 8 4" xfId="19155" xr:uid="{36719E26-BDBD-4C43-AAF2-1E2F141D79AB}"/>
    <cellStyle name="Input 13 9" xfId="8764" xr:uid="{0B928CFF-499B-40A1-A4FB-09A222C84138}"/>
    <cellStyle name="Input 13 9 2" xfId="14491" xr:uid="{9AB87234-B596-4212-B77C-C7F84E9B14FC}"/>
    <cellStyle name="Input 13 9 2 2" xfId="23938" xr:uid="{9F590C8C-EDCE-4252-8D4B-69B991F99B22}"/>
    <cellStyle name="Input 13 9 3" xfId="18209" xr:uid="{BCDFF89E-341F-439A-9D5E-782A2CBA62AE}"/>
    <cellStyle name="Input 14" xfId="2387" xr:uid="{558B087D-D67C-4CA6-BE56-8A98B5DCA6CE}"/>
    <cellStyle name="Input 14 10" xfId="27776" xr:uid="{9626DFC4-0276-4EA1-9F7A-7C5406E50407}"/>
    <cellStyle name="Input 14 11" xfId="28746" xr:uid="{E94B4F06-58EC-4922-A16A-8C59634D6D2F}"/>
    <cellStyle name="Input 14 2" xfId="4400" xr:uid="{B5761B6F-FA32-48E8-8692-2DEAE103C629}"/>
    <cellStyle name="Input 14 3" xfId="6628" xr:uid="{75E08D29-98D2-4168-B5C2-63FC975DBD8B}"/>
    <cellStyle name="Input 14 3 2" xfId="7296" xr:uid="{91CFC2A5-B63B-40F8-A7AD-18B1E5E0BB8D}"/>
    <cellStyle name="Input 14 3 2 2" xfId="11026" xr:uid="{51340C68-79FE-45F5-A83F-9145B7CC83D8}"/>
    <cellStyle name="Input 14 3 2 2 2" xfId="20472" xr:uid="{2DDE48A7-D92B-4560-B1DC-26D46014D24F}"/>
    <cellStyle name="Input 14 3 2 3" xfId="16743" xr:uid="{349F428B-34A4-4163-978A-FC5B91BAC13F}"/>
    <cellStyle name="Input 14 3 3" xfId="10357" xr:uid="{758324F1-4966-460B-846B-C55AED093B9F}"/>
    <cellStyle name="Input 14 3 3 2" xfId="19802" xr:uid="{5BB7C176-5115-44E9-A6CA-7E2B5A59A3CD}"/>
    <cellStyle name="Input 14 3 4" xfId="16073" xr:uid="{DCD29623-303B-442F-97BC-F07DB5532D22}"/>
    <cellStyle name="Input 14 3 5" xfId="28806" xr:uid="{9986438E-E0A3-47D9-9DF7-F5EE01A42739}"/>
    <cellStyle name="Input 14 3 6" xfId="28735" xr:uid="{E3DE19C2-264C-41C1-B609-4AD21E587515}"/>
    <cellStyle name="Input 14 3 7" xfId="28352" xr:uid="{D1215DBA-97EC-49A9-AD48-BD5783B23582}"/>
    <cellStyle name="Input 14 3 8" xfId="29340" xr:uid="{972D916C-E193-4E78-8523-0633A0057E4F}"/>
    <cellStyle name="Input 14 4" xfId="8142" xr:uid="{B52C45CA-6F25-4352-9ED0-2E2DA22F5210}"/>
    <cellStyle name="Input 14 4 2" xfId="11871" xr:uid="{879A4B72-FE3C-4D05-AD5B-7CA285924E7E}"/>
    <cellStyle name="Input 14 4 2 2" xfId="21318" xr:uid="{F69E66BF-B804-4F13-9CCC-FB7E6C33B509}"/>
    <cellStyle name="Input 14 4 2 3" xfId="25742" xr:uid="{44B3C34A-F369-4E3B-A3B4-787B154D4853}"/>
    <cellStyle name="Input 14 4 3" xfId="13877" xr:uid="{66D7D680-49F6-493C-9649-00997004D2FC}"/>
    <cellStyle name="Input 14 4 3 2" xfId="23324" xr:uid="{B3BA36C0-5E2F-41AC-A46C-9AE38AAEC308}"/>
    <cellStyle name="Input 14 4 4" xfId="17589" xr:uid="{E0B559B9-8BBD-45A4-AC51-E3477E02157A}"/>
    <cellStyle name="Input 14 5" xfId="9357" xr:uid="{7B602048-9ABA-4775-A708-957EB034CC94}"/>
    <cellStyle name="Input 14 5 2" xfId="12906" xr:uid="{7317665E-CBB3-4F0C-AADA-68FD8A56A4AE}"/>
    <cellStyle name="Input 14 5 2 2" xfId="22353" xr:uid="{41236792-BAD0-4BC2-B55B-AF70279E7128}"/>
    <cellStyle name="Input 14 5 2 3" xfId="26747" xr:uid="{5C085E24-4A43-465B-8A90-D406F1AA33B8}"/>
    <cellStyle name="Input 14 5 3" xfId="15060" xr:uid="{4C7E441A-E80F-4718-9BC3-115FDBA4B25D}"/>
    <cellStyle name="Input 14 5 3 2" xfId="24507" xr:uid="{61D0EC94-BBA8-40E2-A4DD-19E1240CAA51}"/>
    <cellStyle name="Input 14 5 4" xfId="18802" xr:uid="{903BCA9F-C1EC-4658-A439-F9D739376674}"/>
    <cellStyle name="Input 14 6" xfId="8274" xr:uid="{0966A199-E821-48F4-ABB9-86E1F26E7066}"/>
    <cellStyle name="Input 14 6 2" xfId="11998" xr:uid="{04D65EDF-644A-444E-9C90-717E248273BC}"/>
    <cellStyle name="Input 14 6 2 2" xfId="21445" xr:uid="{A0E040CF-BDF8-4C6A-AEED-7BB03FEAFB44}"/>
    <cellStyle name="Input 14 6 2 3" xfId="25865" xr:uid="{70E9DF48-9E6A-4C6B-A0D2-C794042DB05E}"/>
    <cellStyle name="Input 14 6 3" xfId="14003" xr:uid="{532DD065-4AD2-4CE4-B183-BC4BEFD091EB}"/>
    <cellStyle name="Input 14 6 3 2" xfId="23450" xr:uid="{2F455B5B-E8F9-45D5-B756-F7C61112E488}"/>
    <cellStyle name="Input 14 6 4" xfId="17719" xr:uid="{26115D43-D038-497B-A4C4-EB3B99828DCD}"/>
    <cellStyle name="Input 14 7" xfId="10043" xr:uid="{86A8A52B-7F52-4ECE-AE3F-66F1EEF2AA81}"/>
    <cellStyle name="Input 14 7 2" xfId="13487" xr:uid="{41AA3F1F-BE96-470C-A489-873579E5E658}"/>
    <cellStyle name="Input 14 7 2 2" xfId="22934" xr:uid="{B51BE7FD-7934-4129-9864-47C4ADD0CA3D}"/>
    <cellStyle name="Input 14 7 2 3" xfId="27324" xr:uid="{66DA3A78-DD74-4355-87E4-F385AD8F8E53}"/>
    <cellStyle name="Input 14 7 3" xfId="15742" xr:uid="{D0CE05E0-172A-4488-BAB2-871AE6CF3202}"/>
    <cellStyle name="Input 14 7 3 2" xfId="25189" xr:uid="{A58CE48B-2C7C-4CAA-98EC-692D5B49EF8F}"/>
    <cellStyle name="Input 14 7 4" xfId="19488" xr:uid="{76D33FC7-1A6C-486E-8406-5F4DD2EE2CA6}"/>
    <cellStyle name="Input 14 8" xfId="8797" xr:uid="{57171BE9-8F4C-4257-8F37-3232E6C84B75}"/>
    <cellStyle name="Input 14 8 2" xfId="12437" xr:uid="{8FA13C7D-5E2E-424C-95F3-2A18A073AA93}"/>
    <cellStyle name="Input 14 8 2 2" xfId="21884" xr:uid="{1CC8A481-9171-45D7-AC37-DFC10CA6109C}"/>
    <cellStyle name="Input 14 8 2 3" xfId="26300" xr:uid="{9C67E116-9D02-4B7D-AE99-0F266A2D216E}"/>
    <cellStyle name="Input 14 8 3" xfId="14522" xr:uid="{A1C4EF94-A131-4123-A2D6-1BB0AB3A8698}"/>
    <cellStyle name="Input 14 8 3 2" xfId="23969" xr:uid="{7FB998DD-0867-479E-949D-B25CD411404A}"/>
    <cellStyle name="Input 14 8 4" xfId="18242" xr:uid="{5B383FA2-C344-4FFE-966E-5BE4650E2B93}"/>
    <cellStyle name="Input 14 9" xfId="10178" xr:uid="{4D648FA8-E578-47BA-A8F0-7AF0AF2DAB3B}"/>
    <cellStyle name="Input 14 9 2" xfId="15877" xr:uid="{88E180BD-5C0D-4A9D-8D42-173FA2AA37FF}"/>
    <cellStyle name="Input 14 9 2 2" xfId="25324" xr:uid="{34C2E38E-DBE7-4333-96BF-5308CE2C92DA}"/>
    <cellStyle name="Input 14 9 3" xfId="19623" xr:uid="{3737087F-E970-4914-AA10-F7989A2C7B14}"/>
    <cellStyle name="Input 15" xfId="2388" xr:uid="{5BA3C615-6BBC-4CD8-B045-4A26171662FE}"/>
    <cellStyle name="Input 15 10" xfId="27777" xr:uid="{BADF0547-CDA3-4C15-956A-BF88FF8F8DCE}"/>
    <cellStyle name="Input 15 11" xfId="27832" xr:uid="{DE1991A7-7DDC-4C58-A9A9-0F9BB83680CC}"/>
    <cellStyle name="Input 15 2" xfId="4401" xr:uid="{6DE3CC26-54F3-4DE8-8389-D8A26AA72B75}"/>
    <cellStyle name="Input 15 3" xfId="6629" xr:uid="{BE9A399A-DF78-4B05-B9E6-3C088D5B7AF4}"/>
    <cellStyle name="Input 15 3 2" xfId="7297" xr:uid="{C263838E-4DE2-43FA-A3D4-C3B43E658D8C}"/>
    <cellStyle name="Input 15 3 2 2" xfId="11027" xr:uid="{9AE6B0FC-EFAF-4569-A3E2-2BAACF1A39E2}"/>
    <cellStyle name="Input 15 3 2 2 2" xfId="20473" xr:uid="{F8B66C1D-9FCE-4AC7-B1A0-50908C242A35}"/>
    <cellStyle name="Input 15 3 2 3" xfId="16744" xr:uid="{80B78A1E-6C5B-44E8-89D9-2361A47FD047}"/>
    <cellStyle name="Input 15 3 3" xfId="10358" xr:uid="{7717A367-5FBB-4D72-A6CD-9B665BD1DA25}"/>
    <cellStyle name="Input 15 3 3 2" xfId="19803" xr:uid="{95FB1483-EDFB-49F4-AD41-A24776088392}"/>
    <cellStyle name="Input 15 3 4" xfId="16074" xr:uid="{A68A7AB2-63CC-4F38-8FBB-2BE19AD715B9}"/>
    <cellStyle name="Input 15 3 5" xfId="28807" xr:uid="{6E12F853-12C5-4ACF-8CCD-927C913FC496}"/>
    <cellStyle name="Input 15 3 6" xfId="28452" xr:uid="{06FE5741-BC16-40A1-B43F-C0B6D57F957E}"/>
    <cellStyle name="Input 15 3 7" xfId="27715" xr:uid="{43DC4FBB-83A5-4DAC-94F0-9B81320AAEF4}"/>
    <cellStyle name="Input 15 3 8" xfId="29341" xr:uid="{7A98C461-9F1A-4C65-A3D4-8F032A40E0C1}"/>
    <cellStyle name="Input 15 4" xfId="8141" xr:uid="{65695C85-9E9E-45BC-A3B5-082E0FEF5254}"/>
    <cellStyle name="Input 15 4 2" xfId="11870" xr:uid="{7A8F88EE-6D4C-4AE0-8CB9-7236134B6530}"/>
    <cellStyle name="Input 15 4 2 2" xfId="21317" xr:uid="{8F8853AF-9CE2-4567-8737-71A3B689CBAB}"/>
    <cellStyle name="Input 15 4 2 3" xfId="25741" xr:uid="{32294220-35C4-4633-868E-5FE3F2DA50D8}"/>
    <cellStyle name="Input 15 4 3" xfId="13876" xr:uid="{7675F3EF-26E9-44FF-BDC5-D7CD9475CFD1}"/>
    <cellStyle name="Input 15 4 3 2" xfId="23323" xr:uid="{9C8BA0F0-B72A-41E1-BF95-52055B0D5424}"/>
    <cellStyle name="Input 15 4 4" xfId="17588" xr:uid="{3462C244-C191-434C-B013-2D65BBE9D56E}"/>
    <cellStyle name="Input 15 5" xfId="9790" xr:uid="{6C9AD334-C06C-4BA2-BA43-A8BF92B9E0FC}"/>
    <cellStyle name="Input 15 5 2" xfId="13272" xr:uid="{293B2EB2-0CFC-4492-8D28-60AE7705CA80}"/>
    <cellStyle name="Input 15 5 2 2" xfId="22719" xr:uid="{8B52F672-90E5-4199-A754-5DE8ECA3B0CD}"/>
    <cellStyle name="Input 15 5 2 3" xfId="27111" xr:uid="{CDAD4289-B659-48DE-90A7-92E552C86422}"/>
    <cellStyle name="Input 15 5 3" xfId="15491" xr:uid="{07CCD9F2-3D13-40FA-A974-56C49EC82ADB}"/>
    <cellStyle name="Input 15 5 3 2" xfId="24938" xr:uid="{69B0D530-1E2C-4F1B-8662-539274FBABBC}"/>
    <cellStyle name="Input 15 5 4" xfId="19235" xr:uid="{5C235627-1DA5-471B-9BE6-CF5FBBEBD0FF}"/>
    <cellStyle name="Input 15 6" xfId="9755" xr:uid="{0761E1A4-9CA9-453A-A0DF-54534720BFDD}"/>
    <cellStyle name="Input 15 6 2" xfId="13237" xr:uid="{6096E5FF-53E2-4471-A8B7-C4021314950D}"/>
    <cellStyle name="Input 15 6 2 2" xfId="22684" xr:uid="{74BC4A5C-DFB3-4691-8885-BACF87E4FC85}"/>
    <cellStyle name="Input 15 6 2 3" xfId="27076" xr:uid="{5E1E759A-47AB-4A56-B685-04420702DD68}"/>
    <cellStyle name="Input 15 6 3" xfId="15456" xr:uid="{DFE4B1FE-3859-42CC-BD8E-6B9E2D306F05}"/>
    <cellStyle name="Input 15 6 3 2" xfId="24903" xr:uid="{485F6F24-9BA9-4ED3-80EB-1ECF0CB74DCF}"/>
    <cellStyle name="Input 15 6 4" xfId="19200" xr:uid="{70E3A688-5693-4D1E-A8B7-073F24F04850}"/>
    <cellStyle name="Input 15 7" xfId="9766" xr:uid="{77928F46-269D-494C-9FFA-FC3C97116147}"/>
    <cellStyle name="Input 15 7 2" xfId="13248" xr:uid="{11CC82F5-67E5-44FE-A284-9E603AE8ADE7}"/>
    <cellStyle name="Input 15 7 2 2" xfId="22695" xr:uid="{41D476CB-5DF4-4E71-B57C-9904CEE31098}"/>
    <cellStyle name="Input 15 7 2 3" xfId="27087" xr:uid="{180FE970-335E-4ADE-B2A8-AEEF9BF02D6A}"/>
    <cellStyle name="Input 15 7 3" xfId="15467" xr:uid="{995CE4F1-BC06-419D-BCC7-86D40AD665E2}"/>
    <cellStyle name="Input 15 7 3 2" xfId="24914" xr:uid="{DD50E918-A2EB-421E-BFF4-7B618E40554E}"/>
    <cellStyle name="Input 15 7 4" xfId="19211" xr:uid="{E0F90B53-A3A9-491F-96FD-8F6BAEC7EBFD}"/>
    <cellStyle name="Input 15 8" xfId="8532" xr:uid="{46381115-4CE9-40FA-A76A-FDD2F8A4ACD3}"/>
    <cellStyle name="Input 15 8 2" xfId="12206" xr:uid="{C137953B-07BC-4B33-B014-D120945D464C}"/>
    <cellStyle name="Input 15 8 2 2" xfId="21653" xr:uid="{596DA560-C873-45DA-89E3-01E5E86E0128}"/>
    <cellStyle name="Input 15 8 2 3" xfId="26072" xr:uid="{C1605D58-4E22-4E73-A309-4EF30CA1D383}"/>
    <cellStyle name="Input 15 8 3" xfId="14260" xr:uid="{3029F037-F522-406D-A946-715A2512C553}"/>
    <cellStyle name="Input 15 8 3 2" xfId="23707" xr:uid="{B70FFFE9-C043-4644-A2EB-CE6A257085F9}"/>
    <cellStyle name="Input 15 8 4" xfId="17977" xr:uid="{1EEAF0FF-738F-40FA-914B-4BD8C5474CB3}"/>
    <cellStyle name="Input 15 9" xfId="8944" xr:uid="{97D9826B-DFAA-454A-81E8-23224880D925}"/>
    <cellStyle name="Input 15 9 2" xfId="14667" xr:uid="{7582392D-76E8-46EA-AAE8-B40812CCF1A0}"/>
    <cellStyle name="Input 15 9 2 2" xfId="24114" xr:uid="{BF6AD598-C5A9-4F8D-8FEF-EF20D2E8B030}"/>
    <cellStyle name="Input 15 9 3" xfId="18389" xr:uid="{7A2A5E37-75AC-47B4-A4CC-E96F71E39F11}"/>
    <cellStyle name="Input 16" xfId="2389" xr:uid="{2EA6D271-EBD5-4F56-8622-D3C921F9185A}"/>
    <cellStyle name="Input 16 10" xfId="27778" xr:uid="{336771A0-6D46-4D95-9956-7722481976AC}"/>
    <cellStyle name="Input 16 11" xfId="27831" xr:uid="{FBB0FF79-7693-4B27-B0A2-9F18F0AF3385}"/>
    <cellStyle name="Input 16 2" xfId="4402" xr:uid="{6EA7FBCF-9CAD-4206-9296-5BF6B8888DC8}"/>
    <cellStyle name="Input 16 3" xfId="6630" xr:uid="{3EF70D87-C15E-4300-85BE-1F865569C303}"/>
    <cellStyle name="Input 16 3 2" xfId="7298" xr:uid="{ED8589AE-3731-4ED7-A33F-49A1AEA50292}"/>
    <cellStyle name="Input 16 3 2 2" xfId="11028" xr:uid="{BCD21BD7-0B95-4F73-AF7F-C4EB6FA461BC}"/>
    <cellStyle name="Input 16 3 2 2 2" xfId="20474" xr:uid="{BCB59205-9E1F-4665-B60D-90FB29964EB1}"/>
    <cellStyle name="Input 16 3 2 3" xfId="16745" xr:uid="{05C4A44B-8728-4460-A7E7-1EA63B8C0732}"/>
    <cellStyle name="Input 16 3 3" xfId="10359" xr:uid="{49B0E985-6B29-4671-9D4C-AA4237198601}"/>
    <cellStyle name="Input 16 3 3 2" xfId="19804" xr:uid="{F9DE0EF2-5692-46E2-B4FE-BF143A748CCA}"/>
    <cellStyle name="Input 16 3 4" xfId="16075" xr:uid="{FD17CAEA-8FFE-4AC8-9D6A-2280DBDCB9DA}"/>
    <cellStyle name="Input 16 3 5" xfId="28808" xr:uid="{E66B5A36-D13A-4B7C-A75D-B03868744A16}"/>
    <cellStyle name="Input 16 3 6" xfId="28050" xr:uid="{092C3C24-1FE5-477C-BEE2-057DBF1A0669}"/>
    <cellStyle name="Input 16 3 7" xfId="27636" xr:uid="{072316EF-B478-4FD5-B5A6-16EF00B51313}"/>
    <cellStyle name="Input 16 3 8" xfId="29342" xr:uid="{057F3B46-4B5B-4B81-B72A-06E0ED94BC87}"/>
    <cellStyle name="Input 16 4" xfId="8230" xr:uid="{3FC784FD-066A-4A47-A508-5A3E3ACF6935}"/>
    <cellStyle name="Input 16 4 2" xfId="11959" xr:uid="{62F88D43-ADD8-42CB-8125-6A1181CCD51B}"/>
    <cellStyle name="Input 16 4 2 2" xfId="21406" xr:uid="{01A2DBB5-CDB8-4C92-93D1-EF381EF51617}"/>
    <cellStyle name="Input 16 4 2 3" xfId="25830" xr:uid="{5EF2004C-A294-4C2C-91E8-4EE6F07CFEEE}"/>
    <cellStyle name="Input 16 4 3" xfId="13965" xr:uid="{FF1BA9A2-A9D9-4FE2-B868-AC21B103E322}"/>
    <cellStyle name="Input 16 4 3 2" xfId="23412" xr:uid="{C472C7DE-2D3C-4F75-BBD1-20D1BADEE3CB}"/>
    <cellStyle name="Input 16 4 4" xfId="17677" xr:uid="{F80B8669-F76D-433F-83EF-E547C11B27A8}"/>
    <cellStyle name="Input 16 5" xfId="9356" xr:uid="{AA10C9ED-367E-48B0-83CC-8EF3503CFA75}"/>
    <cellStyle name="Input 16 5 2" xfId="12905" xr:uid="{59600252-8BA9-4C1E-A79A-1C8A4CE3EDFE}"/>
    <cellStyle name="Input 16 5 2 2" xfId="22352" xr:uid="{125CFED5-1A33-4FBA-9FB0-67E2C98AF239}"/>
    <cellStyle name="Input 16 5 2 3" xfId="26746" xr:uid="{BB4BFB81-CC93-4751-8BB1-432A878C0823}"/>
    <cellStyle name="Input 16 5 3" xfId="15059" xr:uid="{C22696A0-5866-499F-B207-BA49431E1DC3}"/>
    <cellStyle name="Input 16 5 3 2" xfId="24506" xr:uid="{CE0287DA-A296-4B53-9D40-80689F023E58}"/>
    <cellStyle name="Input 16 5 4" xfId="18801" xr:uid="{01ACB36A-C118-40DA-922F-389D6B3C8C68}"/>
    <cellStyle name="Input 16 6" xfId="9340" xr:uid="{9515AB91-14D2-461B-9538-9F6799CA9FA9}"/>
    <cellStyle name="Input 16 6 2" xfId="12889" xr:uid="{505D756B-ED42-4D5B-A7C8-0DC75B998C05}"/>
    <cellStyle name="Input 16 6 2 2" xfId="22336" xr:uid="{0B4CD31B-70DE-44A2-A340-6BD3C69482EB}"/>
    <cellStyle name="Input 16 6 2 3" xfId="26730" xr:uid="{06F27537-517B-41FD-95C5-DA704E7332A2}"/>
    <cellStyle name="Input 16 6 3" xfId="15043" xr:uid="{1EAE451A-548C-42D8-9E27-F4A0F918FA90}"/>
    <cellStyle name="Input 16 6 3 2" xfId="24490" xr:uid="{228B075E-F339-4992-88E6-FB7F61EFC487}"/>
    <cellStyle name="Input 16 6 4" xfId="18785" xr:uid="{6F22A4C2-ACF3-458B-BC63-DEBDFC6650F2}"/>
    <cellStyle name="Input 16 7" xfId="9045" xr:uid="{9F00D966-9936-4CE0-9720-DFB9CB46F2F4}"/>
    <cellStyle name="Input 16 7 2" xfId="12642" xr:uid="{5E5546BC-7264-4873-934A-DE36A3DF3547}"/>
    <cellStyle name="Input 16 7 2 2" xfId="22089" xr:uid="{CDC6D500-60ED-456A-B671-501717BD4ECF}"/>
    <cellStyle name="Input 16 7 2 3" xfId="26503" xr:uid="{A09914F3-2282-4234-81EA-C3A648EE1CD8}"/>
    <cellStyle name="Input 16 7 3" xfId="14768" xr:uid="{36946140-CCE6-4A30-83C1-998EF30BC9B5}"/>
    <cellStyle name="Input 16 7 3 2" xfId="24215" xr:uid="{9697CE10-9E80-46F5-9FE8-B694BB3AD243}"/>
    <cellStyle name="Input 16 7 4" xfId="18490" xr:uid="{0986A0BE-9E27-44DA-B086-00B7FA600706}"/>
    <cellStyle name="Input 16 8" xfId="8950" xr:uid="{BAF270D5-B6FF-400E-B45C-E2AEFE6474F8}"/>
    <cellStyle name="Input 16 8 2" xfId="12560" xr:uid="{2D0593E0-DB20-4F1D-8742-36330D604FB8}"/>
    <cellStyle name="Input 16 8 2 2" xfId="22007" xr:uid="{D40BEA6B-C08B-463A-B80A-EF5395F3641D}"/>
    <cellStyle name="Input 16 8 2 3" xfId="26421" xr:uid="{A4E4758E-A110-4943-90BA-3DC449D2779E}"/>
    <cellStyle name="Input 16 8 3" xfId="14673" xr:uid="{A626209F-C992-4468-9949-10BEF626A3B4}"/>
    <cellStyle name="Input 16 8 3 2" xfId="24120" xr:uid="{521753DF-67A3-43F0-A680-E7A3C982A2B7}"/>
    <cellStyle name="Input 16 8 4" xfId="18395" xr:uid="{7F6D1BBD-4AE0-4D8C-AD58-70A2AB963B32}"/>
    <cellStyle name="Input 16 9" xfId="10115" xr:uid="{2983C6BC-D44E-4849-B735-49C3DA9B5BFB}"/>
    <cellStyle name="Input 16 9 2" xfId="15814" xr:uid="{6E77EA1D-0B31-4BBE-8215-92E01BC3BDC3}"/>
    <cellStyle name="Input 16 9 2 2" xfId="25261" xr:uid="{ED9F5626-0738-4C6C-8ADD-43EA366FD149}"/>
    <cellStyle name="Input 16 9 3" xfId="19560" xr:uid="{1772C16D-421B-4CD7-93A2-7792DA60DDA8}"/>
    <cellStyle name="Input 17" xfId="2390" xr:uid="{662C424F-D157-4E20-AAA6-C6D05241DC83}"/>
    <cellStyle name="Input 17 10" xfId="27779" xr:uid="{C0973B1B-09BA-4CA6-B194-A94221474BB9}"/>
    <cellStyle name="Input 17 11" xfId="27830" xr:uid="{24C00F6D-452E-4040-A9BC-6E6E6D51A4D2}"/>
    <cellStyle name="Input 17 2" xfId="4403" xr:uid="{7B510817-BF05-4930-B375-87BC6BC23A5C}"/>
    <cellStyle name="Input 17 3" xfId="6631" xr:uid="{DD57C128-AE13-4EAD-8C18-605EFF0D4BD8}"/>
    <cellStyle name="Input 17 3 2" xfId="7299" xr:uid="{9A319C26-8CC0-41B7-857F-7720AC68774F}"/>
    <cellStyle name="Input 17 3 2 2" xfId="11029" xr:uid="{07844A2A-4E4D-49B2-821F-36037CD60D95}"/>
    <cellStyle name="Input 17 3 2 2 2" xfId="20475" xr:uid="{4B14F327-803C-4B8F-A3E6-0A088117F2D4}"/>
    <cellStyle name="Input 17 3 2 3" xfId="16746" xr:uid="{3B417C65-EDCE-4AE3-B3CB-807C7F3B0173}"/>
    <cellStyle name="Input 17 3 3" xfId="10360" xr:uid="{847546B3-D1B2-415A-8E93-B16EC3DB8E02}"/>
    <cellStyle name="Input 17 3 3 2" xfId="19805" xr:uid="{814822E8-6F82-46F4-B54E-29BD81B3AC1F}"/>
    <cellStyle name="Input 17 3 4" xfId="16076" xr:uid="{B1FFF227-0055-4CD0-B39D-8C71BB7A91EF}"/>
    <cellStyle name="Input 17 3 5" xfId="28809" xr:uid="{3078AC61-2134-4C91-A33A-E1699FE2C329}"/>
    <cellStyle name="Input 17 3 6" xfId="27724" xr:uid="{EC802491-A710-45D1-A45D-18BAAC8138DA}"/>
    <cellStyle name="Input 17 3 7" xfId="28987" xr:uid="{DCE146D6-81FD-4927-870D-5074DAC0B755}"/>
    <cellStyle name="Input 17 3 8" xfId="29343" xr:uid="{25715DB5-3199-4795-BD5D-BE71712D6CC5}"/>
    <cellStyle name="Input 17 4" xfId="8229" xr:uid="{7B34ED33-0F9C-4E29-8A1D-0659D9850E84}"/>
    <cellStyle name="Input 17 4 2" xfId="11958" xr:uid="{2171AD0B-C9E5-4651-9E78-8D64CB2A06FD}"/>
    <cellStyle name="Input 17 4 2 2" xfId="21405" xr:uid="{E5DD8895-50F6-4AAA-BAFC-B6D1EF72E321}"/>
    <cellStyle name="Input 17 4 2 3" xfId="25829" xr:uid="{D8BAC066-5C53-42FD-AD0D-E7AB64716210}"/>
    <cellStyle name="Input 17 4 3" xfId="13964" xr:uid="{6076237C-2277-493F-A4F7-1E54FE4400BE}"/>
    <cellStyle name="Input 17 4 3 2" xfId="23411" xr:uid="{F6C57C39-3737-40BA-BBE9-859DD5CA6FD6}"/>
    <cellStyle name="Input 17 4 4" xfId="17676" xr:uid="{27387A89-B419-4C72-B152-0304A2F41160}"/>
    <cellStyle name="Input 17 5" xfId="9789" xr:uid="{EF8FB447-6845-4FB8-BAA6-147526089C40}"/>
    <cellStyle name="Input 17 5 2" xfId="13271" xr:uid="{CA040783-4A62-4972-9456-60FEAFC37516}"/>
    <cellStyle name="Input 17 5 2 2" xfId="22718" xr:uid="{A7CCD3E2-CE93-479B-AF4C-B152908CEE42}"/>
    <cellStyle name="Input 17 5 2 3" xfId="27110" xr:uid="{AA658CEC-267B-4DA8-A869-809A9AE98338}"/>
    <cellStyle name="Input 17 5 3" xfId="15490" xr:uid="{830350AC-DBBB-48AA-9712-10E412102F4B}"/>
    <cellStyle name="Input 17 5 3 2" xfId="24937" xr:uid="{4F3FC646-CA1B-40DB-B70B-56DCD6BC0B13}"/>
    <cellStyle name="Input 17 5 4" xfId="19234" xr:uid="{739C61EC-316E-43A1-ABFF-D5615764DB7B}"/>
    <cellStyle name="Input 17 6" xfId="9756" xr:uid="{9ABE9AA1-FBE1-4E02-A2BB-2757F8E1324D}"/>
    <cellStyle name="Input 17 6 2" xfId="13238" xr:uid="{9FEA2027-F832-4711-8922-BD8D20A407BE}"/>
    <cellStyle name="Input 17 6 2 2" xfId="22685" xr:uid="{4D07D883-D293-443B-846D-7843D2AD13CD}"/>
    <cellStyle name="Input 17 6 2 3" xfId="27077" xr:uid="{9D3FA2F6-1478-4682-82EB-A26C793EB9A7}"/>
    <cellStyle name="Input 17 6 3" xfId="15457" xr:uid="{27393070-F22B-406C-AE2E-D67D3A3D1ED7}"/>
    <cellStyle name="Input 17 6 3 2" xfId="24904" xr:uid="{0534ECA8-CAEF-4242-91DC-66BEF4F165CD}"/>
    <cellStyle name="Input 17 6 4" xfId="19201" xr:uid="{D328FFE6-98CB-48D0-87DF-59D9D4589890}"/>
    <cellStyle name="Input 17 7" xfId="9347" xr:uid="{30C98C55-CCEE-4DF8-88B5-C011C3B30CA4}"/>
    <cellStyle name="Input 17 7 2" xfId="12896" xr:uid="{5E2FC1E8-9049-4806-B95C-50CCC68A0230}"/>
    <cellStyle name="Input 17 7 2 2" xfId="22343" xr:uid="{EDF19FE3-49E4-4665-B1DF-24FF16E0B33A}"/>
    <cellStyle name="Input 17 7 2 3" xfId="26737" xr:uid="{9C9F6C49-4DEB-4BAD-AC28-CD08BFA5DA92}"/>
    <cellStyle name="Input 17 7 3" xfId="15050" xr:uid="{180B1D4A-98A0-4372-99FD-9AEDED8DF8F6}"/>
    <cellStyle name="Input 17 7 3 2" xfId="24497" xr:uid="{BDDD8508-CA3F-471F-93FF-4953CB507906}"/>
    <cellStyle name="Input 17 7 4" xfId="18792" xr:uid="{2A09BECA-B84F-499D-956C-311830A830E6}"/>
    <cellStyle name="Input 17 8" xfId="8627" xr:uid="{27B95085-5965-4045-B0DF-AB5AB3582129}"/>
    <cellStyle name="Input 17 8 2" xfId="12288" xr:uid="{64FF1981-8E48-40FD-9C78-B873A378E996}"/>
    <cellStyle name="Input 17 8 2 2" xfId="21735" xr:uid="{4E97480A-0D7A-4F93-A006-A2899C5E78F5}"/>
    <cellStyle name="Input 17 8 2 3" xfId="26153" xr:uid="{0B7DA3FD-EB91-4B4F-AD94-3706A6774B72}"/>
    <cellStyle name="Input 17 8 3" xfId="14354" xr:uid="{58A82383-273C-45D2-80DB-6B0EE23BF7BE}"/>
    <cellStyle name="Input 17 8 3 2" xfId="23801" xr:uid="{EA9F19A9-356C-4033-871D-40C58000B9E6}"/>
    <cellStyle name="Input 17 8 4" xfId="18072" xr:uid="{8CD5448A-378D-43F5-B248-50D0E54D1333}"/>
    <cellStyle name="Input 17 9" xfId="10052" xr:uid="{AE6749DF-F1E1-4B53-AF64-C8FBBCACE780}"/>
    <cellStyle name="Input 17 9 2" xfId="15751" xr:uid="{5D9B9DB4-0612-4332-846B-30E3123A884A}"/>
    <cellStyle name="Input 17 9 2 2" xfId="25198" xr:uid="{A26D3C7A-BF19-42E7-924B-0DC441C49A18}"/>
    <cellStyle name="Input 17 9 3" xfId="19497" xr:uid="{137F8548-4225-4B64-9B60-CA67BF71167B}"/>
    <cellStyle name="Input 18" xfId="2391" xr:uid="{AE25F69A-CAAB-4301-9FCA-7D55336A1C8C}"/>
    <cellStyle name="Input 18 10" xfId="27780" xr:uid="{767694B0-7F46-46BF-8568-230A994A9214}"/>
    <cellStyle name="Input 18 11" xfId="27829" xr:uid="{F59B7AD8-412B-480C-BE5B-0DA050A92CD2}"/>
    <cellStyle name="Input 18 2" xfId="4404" xr:uid="{ADEF0CF0-626D-4960-B4B0-C9091E82ECBB}"/>
    <cellStyle name="Input 18 3" xfId="6632" xr:uid="{AB215E0A-3D83-4A52-97A8-BF42C7F9675F}"/>
    <cellStyle name="Input 18 3 2" xfId="7300" xr:uid="{ED5107C5-BC9D-4598-AB98-26919D01B641}"/>
    <cellStyle name="Input 18 3 2 2" xfId="11030" xr:uid="{FD6F3B85-C839-49A6-B4C6-47724190B25E}"/>
    <cellStyle name="Input 18 3 2 2 2" xfId="20476" xr:uid="{F2E8897D-CB2B-4F15-8128-C3B12DE86A38}"/>
    <cellStyle name="Input 18 3 2 3" xfId="16747" xr:uid="{04E7AAC8-01DD-4236-BEDF-365EC3E07E05}"/>
    <cellStyle name="Input 18 3 3" xfId="10361" xr:uid="{108CCD35-C778-4B93-8F3E-E7220B221EEB}"/>
    <cellStyle name="Input 18 3 3 2" xfId="19806" xr:uid="{71DD60C5-54F6-43D2-80DA-BD6E8C561600}"/>
    <cellStyle name="Input 18 3 4" xfId="16077" xr:uid="{BE4100B1-BB15-4C44-BA22-44C2F0E1706C}"/>
    <cellStyle name="Input 18 3 5" xfId="28810" xr:uid="{DB45062B-265D-468F-8FBB-FB26A0AAD343}"/>
    <cellStyle name="Input 18 3 6" xfId="28453" xr:uid="{CE5FA711-AEE3-4B98-A3BF-0D459D6A53CD}"/>
    <cellStyle name="Input 18 3 7" xfId="28032" xr:uid="{F5C8E0E4-94CD-4B55-BEE8-7753B2121D82}"/>
    <cellStyle name="Input 18 3 8" xfId="29344" xr:uid="{98058896-9135-4F67-9DA5-F276C90C0441}"/>
    <cellStyle name="Input 18 4" xfId="8228" xr:uid="{453D7B0C-1B32-4085-8299-A8768FF506F9}"/>
    <cellStyle name="Input 18 4 2" xfId="11957" xr:uid="{8BA55DB8-DC1D-40AE-9EE2-72C3C4968F47}"/>
    <cellStyle name="Input 18 4 2 2" xfId="21404" xr:uid="{2C812F35-5289-4106-9F35-2BB942930BC6}"/>
    <cellStyle name="Input 18 4 2 3" xfId="25828" xr:uid="{0E8267F4-F771-49A4-B084-0B7B6DEDE83A}"/>
    <cellStyle name="Input 18 4 3" xfId="13963" xr:uid="{B27D68ED-14E4-4E91-A7C0-084E8D9CEF04}"/>
    <cellStyle name="Input 18 4 3 2" xfId="23410" xr:uid="{C3382827-066D-48F3-A77B-7E5E25DFE220}"/>
    <cellStyle name="Input 18 4 4" xfId="17675" xr:uid="{90C4A68E-82A3-45E0-B5C9-A46EEA55349C}"/>
    <cellStyle name="Input 18 5" xfId="9355" xr:uid="{C877B98E-451A-4A87-A5DD-E2ED1DB4D087}"/>
    <cellStyle name="Input 18 5 2" xfId="12904" xr:uid="{0E3F65F8-4E26-495E-9D52-210E82343B29}"/>
    <cellStyle name="Input 18 5 2 2" xfId="22351" xr:uid="{9D5420B2-9C70-478E-9E82-B8EC041B4CEB}"/>
    <cellStyle name="Input 18 5 2 3" xfId="26745" xr:uid="{EF06EA84-3A66-47F0-B572-53B76BB0DD6E}"/>
    <cellStyle name="Input 18 5 3" xfId="15058" xr:uid="{B70AC991-FC85-487B-BA65-B484C1F8B96E}"/>
    <cellStyle name="Input 18 5 3 2" xfId="24505" xr:uid="{20FA6E55-6928-4B56-878F-4B3453662751}"/>
    <cellStyle name="Input 18 5 4" xfId="18800" xr:uid="{7CEAD5C9-A238-4958-B6C8-F7B5A1122107}"/>
    <cellStyle name="Input 18 6" xfId="9514" xr:uid="{031DE02D-6566-4B7F-9B37-3BD88172E5A4}"/>
    <cellStyle name="Input 18 6 2" xfId="13030" xr:uid="{6646BAF9-D6B4-46BE-837C-BCAC73DDB2C3}"/>
    <cellStyle name="Input 18 6 2 2" xfId="22477" xr:uid="{AF232A03-36AF-43FC-A100-9B8DC35C174C}"/>
    <cellStyle name="Input 18 6 2 3" xfId="26870" xr:uid="{70F8AE7D-F85E-47D7-A154-3CCC280BF6D1}"/>
    <cellStyle name="Input 18 6 3" xfId="15216" xr:uid="{0FF6CE30-B9DB-4446-AF3D-781FD650C631}"/>
    <cellStyle name="Input 18 6 3 2" xfId="24663" xr:uid="{8C22EC8C-AA79-4A0D-BC83-0B875CA1C434}"/>
    <cellStyle name="Input 18 6 4" xfId="18959" xr:uid="{F5E89955-5098-4500-8DD1-F3E85CDB74E8}"/>
    <cellStyle name="Input 18 7" xfId="8497" xr:uid="{42E5FBBF-2CDC-402A-9227-94E4089B7711}"/>
    <cellStyle name="Input 18 7 2" xfId="12172" xr:uid="{9BDBD09F-DFEC-4E4C-A134-5815AC7FC5AF}"/>
    <cellStyle name="Input 18 7 2 2" xfId="21619" xr:uid="{D0DDE2BD-0217-412C-B245-1831C65A6061}"/>
    <cellStyle name="Input 18 7 2 3" xfId="26038" xr:uid="{526371BE-A9AB-497E-96EE-548F20FB0BB0}"/>
    <cellStyle name="Input 18 7 3" xfId="14225" xr:uid="{580CDC6E-7D96-4D12-BA19-769EBC6A1A24}"/>
    <cellStyle name="Input 18 7 3 2" xfId="23672" xr:uid="{BD49C379-0AE6-47FF-AC46-DE071DE4F2EC}"/>
    <cellStyle name="Input 18 7 4" xfId="17942" xr:uid="{B1514B8E-D0E0-4F50-B5C2-BB97627272B9}"/>
    <cellStyle name="Input 18 8" xfId="8791" xr:uid="{749367C7-1ABB-4A88-8938-F38705C6D67E}"/>
    <cellStyle name="Input 18 8 2" xfId="12432" xr:uid="{2EC125A5-58D6-43C2-B777-6392210F65F3}"/>
    <cellStyle name="Input 18 8 2 2" xfId="21879" xr:uid="{12663671-134E-4D0E-9EAC-E0C1E9283356}"/>
    <cellStyle name="Input 18 8 2 3" xfId="26295" xr:uid="{1B86DD41-65AF-4CDD-B78A-84D7C6C599CE}"/>
    <cellStyle name="Input 18 8 3" xfId="14516" xr:uid="{20342FB3-7893-4A7A-B721-9DA3A4AB48A1}"/>
    <cellStyle name="Input 18 8 3 2" xfId="23963" xr:uid="{D7CA0985-6E1C-45DF-AAEC-24BAC2554F9D}"/>
    <cellStyle name="Input 18 8 4" xfId="18236" xr:uid="{9B02CB58-A69F-4EDE-B197-15972946C034}"/>
    <cellStyle name="Input 18 9" xfId="10184" xr:uid="{C9688D36-D46C-49BF-9101-3FC751C7885E}"/>
    <cellStyle name="Input 18 9 2" xfId="15883" xr:uid="{150D0B25-69A9-4BCF-9EA9-64CFD2023AD4}"/>
    <cellStyle name="Input 18 9 2 2" xfId="25330" xr:uid="{624C5432-61C5-4308-8C35-6F50BB83D583}"/>
    <cellStyle name="Input 18 9 3" xfId="19629" xr:uid="{CE897CFC-0972-477A-A25A-BFE1F1FC4061}"/>
    <cellStyle name="Input 19" xfId="4405" xr:uid="{4B68A9FA-E7DA-454A-BF35-F2138D72EB14}"/>
    <cellStyle name="Input 2" xfId="934" xr:uid="{911C5D24-37A2-4904-92A1-E948767AC378}"/>
    <cellStyle name="Input 2 10" xfId="2393" xr:uid="{89F78CF7-E0BA-47D8-8AD2-A9952F855EC2}"/>
    <cellStyle name="Input 2 10 10" xfId="9602" xr:uid="{A91AA203-B744-473B-807E-5F7EFF871BDF}"/>
    <cellStyle name="Input 2 10 10 2" xfId="15303" xr:uid="{233F1102-1660-4E9D-9E4D-168DBB4AE7CB}"/>
    <cellStyle name="Input 2 10 10 2 2" xfId="24750" xr:uid="{819A8534-1DCC-425D-85CB-B8886C4A5C0E}"/>
    <cellStyle name="Input 2 10 10 3" xfId="19047" xr:uid="{A5B1AF46-7C87-4B2B-BDA0-8478AFA4636A}"/>
    <cellStyle name="Input 2 10 11" xfId="27782" xr:uid="{65CDBE51-44CD-4CC1-99FD-4C63810879DF}"/>
    <cellStyle name="Input 2 10 12" xfId="27827" xr:uid="{F813FD7D-4AE7-4C09-B33E-637F768398C7}"/>
    <cellStyle name="Input 2 10 2" xfId="4407" xr:uid="{3E048892-94B9-408B-9DA7-153506ACE3A9}"/>
    <cellStyle name="Input 2 10 2 10" xfId="28754" xr:uid="{D1B41F4C-328F-4F61-8179-E5A24E6FE80F}"/>
    <cellStyle name="Input 2 10 2 2" xfId="6985" xr:uid="{724D042F-427D-4047-8EDA-2C8C13312C99}"/>
    <cellStyle name="Input 2 10 2 2 2" xfId="7653" xr:uid="{3C04AB3F-CA80-4096-85DD-47F3B9E3D004}"/>
    <cellStyle name="Input 2 10 2 2 2 2" xfId="11383" xr:uid="{361014C1-00DC-4755-9D04-A4A0C57287CA}"/>
    <cellStyle name="Input 2 10 2 2 2 2 2" xfId="20830" xr:uid="{A8625CE1-B007-4453-821C-DB2CEF557727}"/>
    <cellStyle name="Input 2 10 2 2 2 3" xfId="17101" xr:uid="{B049774B-3A3B-4558-9774-B4EC1F21D92D}"/>
    <cellStyle name="Input 2 10 2 2 3" xfId="10714" xr:uid="{4C1D3EE3-8D79-4160-AB0D-6D671822A1BC}"/>
    <cellStyle name="Input 2 10 2 2 3 2" xfId="20160" xr:uid="{FBF77213-8199-46F7-A9BC-70E9C3FD1339}"/>
    <cellStyle name="Input 2 10 2 2 4" xfId="16431" xr:uid="{4BAF7AB5-27D3-4E79-B3F6-DD538C861F5F}"/>
    <cellStyle name="Input 2 10 2 2 5" xfId="28993" xr:uid="{54F95ED0-6483-4BF0-BFC1-3BF51880D11F}"/>
    <cellStyle name="Input 2 10 2 2 6" xfId="29204" xr:uid="{E6E59BB7-999B-4428-8C60-48A07B3A83A3}"/>
    <cellStyle name="Input 2 10 2 2 7" xfId="28512" xr:uid="{62077E6A-83BB-466A-AB6A-CB508E0216EF}"/>
    <cellStyle name="Input 2 10 2 2 8" xfId="29501" xr:uid="{7E18B180-7D3F-4236-8C80-B3A87F57B64D}"/>
    <cellStyle name="Input 2 10 2 3" xfId="7957" xr:uid="{081B83F1-79F4-4CBE-BD1F-FB6C0C7B1837}"/>
    <cellStyle name="Input 2 10 2 3 2" xfId="11686" xr:uid="{83D23A7B-1ED0-4D97-893F-FF95789E3D4D}"/>
    <cellStyle name="Input 2 10 2 3 2 2" xfId="21133" xr:uid="{B4CB9251-875B-4B64-8AC8-F76421CAB31F}"/>
    <cellStyle name="Input 2 10 2 3 2 3" xfId="25557" xr:uid="{074E8D35-FA83-4C2A-A402-6268B05F1FBA}"/>
    <cellStyle name="Input 2 10 2 3 3" xfId="13692" xr:uid="{0935AC1A-7587-4F84-BEDD-68A59480B20C}"/>
    <cellStyle name="Input 2 10 2 3 3 2" xfId="23139" xr:uid="{796DD159-A14F-4E0C-A4DE-A2683C1B0442}"/>
    <cellStyle name="Input 2 10 2 3 4" xfId="17404" xr:uid="{17C277BA-82D0-4547-9F70-AC57400635F5}"/>
    <cellStyle name="Input 2 10 2 4" xfId="9059" xr:uid="{34D8CDDC-BDCA-4B55-BD56-D6005669501D}"/>
    <cellStyle name="Input 2 10 2 4 2" xfId="12656" xr:uid="{528B53B1-283E-47D5-9416-1FCA4586EBE7}"/>
    <cellStyle name="Input 2 10 2 4 2 2" xfId="22103" xr:uid="{493761BF-0AF5-4150-85A9-63713406A462}"/>
    <cellStyle name="Input 2 10 2 4 2 3" xfId="26517" xr:uid="{38EF7EC3-E843-4611-B27B-270F646BD8AA}"/>
    <cellStyle name="Input 2 10 2 4 3" xfId="14782" xr:uid="{89F22F77-316F-4D98-8191-1DB3AF478591}"/>
    <cellStyle name="Input 2 10 2 4 3 2" xfId="24229" xr:uid="{CD2A61DE-1F88-42C1-AE50-F212306808FB}"/>
    <cellStyle name="Input 2 10 2 4 4" xfId="18504" xr:uid="{4B1354F4-7CF5-4CCA-8140-02678AF2BCE5}"/>
    <cellStyle name="Input 2 10 2 5" xfId="9202" xr:uid="{FBC6ACA9-1896-4F65-8F09-488AEE1783B1}"/>
    <cellStyle name="Input 2 10 2 5 2" xfId="12769" xr:uid="{A296D1B1-9DAC-4BB1-B6AB-7BA2E4DBE484}"/>
    <cellStyle name="Input 2 10 2 5 2 2" xfId="22216" xr:uid="{898D5D76-68F3-4AEC-8376-76761C8B605A}"/>
    <cellStyle name="Input 2 10 2 5 2 3" xfId="26611" xr:uid="{E0404BFB-6B8D-4948-A759-72B3F772C9DC}"/>
    <cellStyle name="Input 2 10 2 5 3" xfId="14906" xr:uid="{2C013481-6CA3-494A-9A04-7744E400FC5E}"/>
    <cellStyle name="Input 2 10 2 5 3 2" xfId="24353" xr:uid="{EB69C7BE-3EA1-403F-A658-6F8C5EE916E9}"/>
    <cellStyle name="Input 2 10 2 5 4" xfId="18647" xr:uid="{9F42D55D-61F2-481A-8F6C-7223F0D75BC7}"/>
    <cellStyle name="Input 2 10 2 6" xfId="9915" xr:uid="{8D2C8CE9-00E7-4A01-B30F-D68206B0F246}"/>
    <cellStyle name="Input 2 10 2 6 2" xfId="13376" xr:uid="{29488D15-D59B-452D-9131-E4AC93FF8735}"/>
    <cellStyle name="Input 2 10 2 6 2 2" xfId="22823" xr:uid="{70FC0D18-9043-4862-AB65-6727A986D44D}"/>
    <cellStyle name="Input 2 10 2 6 2 3" xfId="27214" xr:uid="{2815B2A6-846E-447E-B8A1-414062D1D141}"/>
    <cellStyle name="Input 2 10 2 6 3" xfId="15615" xr:uid="{6D8A2F69-62D1-42E9-8F1C-6600CBD7DFE7}"/>
    <cellStyle name="Input 2 10 2 6 3 2" xfId="25062" xr:uid="{6ED4ADE9-6BFB-4E4F-95E1-432B1CFB0D1B}"/>
    <cellStyle name="Input 2 10 2 6 4" xfId="19360" xr:uid="{422AB913-DE8C-4DFD-8DD4-5DE7E9868967}"/>
    <cellStyle name="Input 2 10 2 7" xfId="10185" xr:uid="{854FE2E6-9061-4E8D-A544-32CFFBBA9F60}"/>
    <cellStyle name="Input 2 10 2 7 2" xfId="13582" xr:uid="{52F53DCC-ED64-4B61-BE06-613CBE6C551F}"/>
    <cellStyle name="Input 2 10 2 7 2 2" xfId="23029" xr:uid="{7BE3698A-A1D9-4A00-BAA2-56B2FA98FF52}"/>
    <cellStyle name="Input 2 10 2 7 2 3" xfId="27419" xr:uid="{0C908010-C4E4-452F-9096-BEB2CF3C00F9}"/>
    <cellStyle name="Input 2 10 2 7 3" xfId="15884" xr:uid="{F77CA063-7D39-4FCB-AB7A-B866C5BD9B45}"/>
    <cellStyle name="Input 2 10 2 7 3 2" xfId="25331" xr:uid="{B0AC450F-F367-4379-8571-3C2C65D607CB}"/>
    <cellStyle name="Input 2 10 2 7 4" xfId="19630" xr:uid="{FC693F3E-25BE-4BC1-BFA8-FBA5898F3948}"/>
    <cellStyle name="Input 2 10 2 8" xfId="10033" xr:uid="{9C17A5CB-3D9D-4811-A493-2A890584A753}"/>
    <cellStyle name="Input 2 10 2 8 2" xfId="15732" xr:uid="{21916F75-5028-4BB4-8359-BA2EF4F1DC9A}"/>
    <cellStyle name="Input 2 10 2 8 2 2" xfId="25179" xr:uid="{089FC133-56D6-4899-8F04-4C8BC42DD19C}"/>
    <cellStyle name="Input 2 10 2 8 3" xfId="19478" xr:uid="{03C05E2E-EF99-4AF1-9396-91F88F7DDA3C}"/>
    <cellStyle name="Input 2 10 2 9" xfId="28271" xr:uid="{888B5072-4253-4648-A191-2BACB3A923D8}"/>
    <cellStyle name="Input 2 10 3" xfId="5927" xr:uid="{0B7A1C7B-6BC6-42BD-AD80-C3D947A404FC}"/>
    <cellStyle name="Input 2 10 3 10" xfId="28019" xr:uid="{1DEDBE3C-DFB3-4C37-B723-E6369476004B}"/>
    <cellStyle name="Input 2 10 3 2" xfId="7133" xr:uid="{8BC20E13-D223-4477-98D1-52F9E4805CF1}"/>
    <cellStyle name="Input 2 10 3 2 2" xfId="7802" xr:uid="{DC0DA1D3-EF13-4133-B823-392DE85D52E9}"/>
    <cellStyle name="Input 2 10 3 2 2 2" xfId="11532" xr:uid="{BDF8A211-D2C0-4AA1-9DC6-8A2ADED668F3}"/>
    <cellStyle name="Input 2 10 3 2 2 2 2" xfId="20979" xr:uid="{820A3CFF-626E-41AD-9849-24399F95A4CF}"/>
    <cellStyle name="Input 2 10 3 2 2 3" xfId="17250" xr:uid="{7A57BDA4-49ED-4B70-94F5-805B83FA1416}"/>
    <cellStyle name="Input 2 10 3 2 3" xfId="10863" xr:uid="{9F3510A1-37A0-45FD-8ED2-EB798CA17EB4}"/>
    <cellStyle name="Input 2 10 3 2 3 2" xfId="20309" xr:uid="{79F0B411-82A2-4946-95A6-486565F5365C}"/>
    <cellStyle name="Input 2 10 3 2 4" xfId="16580" xr:uid="{E9F3572F-6B2F-418B-867E-11C2A4E23D0D}"/>
    <cellStyle name="Input 2 10 3 2 5" xfId="29103" xr:uid="{6E2B2995-7087-4618-8C5A-597DFAE828FF}"/>
    <cellStyle name="Input 2 10 3 2 6" xfId="29264" xr:uid="{F20E07FF-6B14-4476-BA0B-90C1EDA97417}"/>
    <cellStyle name="Input 2 10 3 2 7" xfId="28430" xr:uid="{C6EFAA24-E846-4A30-9E5F-CFBB24FA81E5}"/>
    <cellStyle name="Input 2 10 3 2 8" xfId="29609" xr:uid="{AC476988-E60B-46B2-8298-77B2C0A49D70}"/>
    <cellStyle name="Input 2 10 3 3" xfId="8181" xr:uid="{83151D67-9C52-4362-B3C7-2467FD6731D7}"/>
    <cellStyle name="Input 2 10 3 3 2" xfId="11910" xr:uid="{5EA208A4-B3CD-429C-B2FC-F3DBB95108FC}"/>
    <cellStyle name="Input 2 10 3 3 2 2" xfId="21357" xr:uid="{CB9763E9-AACE-4A3F-8F62-D16C4D216996}"/>
    <cellStyle name="Input 2 10 3 3 2 3" xfId="25781" xr:uid="{0B63F1B6-CCCC-4255-95D3-286FACC95012}"/>
    <cellStyle name="Input 2 10 3 3 3" xfId="13916" xr:uid="{AD75D81A-C3C6-4AFA-AC0A-6BC09FEAA96F}"/>
    <cellStyle name="Input 2 10 3 3 3 2" xfId="23363" xr:uid="{0A944AED-028A-4375-A281-B131CA06A1B9}"/>
    <cellStyle name="Input 2 10 3 3 4" xfId="17628" xr:uid="{4306601D-BEB5-4092-BC46-DC4F96C33DF8}"/>
    <cellStyle name="Input 2 10 3 4" xfId="9912" xr:uid="{C1A2077A-7E67-4364-99E0-97B7C44E5BDF}"/>
    <cellStyle name="Input 2 10 3 4 2" xfId="13373" xr:uid="{A848944D-038B-4E0F-A738-C694AB6CCC2B}"/>
    <cellStyle name="Input 2 10 3 4 2 2" xfId="22820" xr:uid="{574D5F58-D2B4-46A4-923D-960B44F83BC8}"/>
    <cellStyle name="Input 2 10 3 4 2 3" xfId="27211" xr:uid="{FFCB2410-CCC8-4AC3-95BC-17F83AE28249}"/>
    <cellStyle name="Input 2 10 3 4 3" xfId="15612" xr:uid="{7B546BEA-E675-499C-9B0C-173988BFB53B}"/>
    <cellStyle name="Input 2 10 3 4 3 2" xfId="25059" xr:uid="{8E29CF59-93DC-4940-806A-4838AF826975}"/>
    <cellStyle name="Input 2 10 3 4 4" xfId="19357" xr:uid="{4D880CC0-992C-4FEE-99AA-ADE90D8D1C0F}"/>
    <cellStyle name="Input 2 10 3 5" xfId="9470" xr:uid="{90C97A47-B445-4C7A-913A-C237C52CD1A4}"/>
    <cellStyle name="Input 2 10 3 5 2" xfId="12991" xr:uid="{41A62C03-9DD5-439C-9DD4-C70412ADEF22}"/>
    <cellStyle name="Input 2 10 3 5 2 2" xfId="22438" xr:uid="{FAD635F6-97E3-4130-B471-78E742850763}"/>
    <cellStyle name="Input 2 10 3 5 2 3" xfId="26832" xr:uid="{6D4E1B83-397C-4569-A263-16DA274DCB5A}"/>
    <cellStyle name="Input 2 10 3 5 3" xfId="15173" xr:uid="{23FA6376-D520-48EC-862C-C3520426FD7C}"/>
    <cellStyle name="Input 2 10 3 5 3 2" xfId="24620" xr:uid="{844C7C00-33A3-4B07-8A53-41AABEFDC58E}"/>
    <cellStyle name="Input 2 10 3 5 4" xfId="18915" xr:uid="{1C0F5AB1-23EB-4928-AD24-44DBA27DD0B9}"/>
    <cellStyle name="Input 2 10 3 6" xfId="8695" xr:uid="{6F7184A2-4263-4C91-8DEE-7225AE9CF577}"/>
    <cellStyle name="Input 2 10 3 6 2" xfId="12347" xr:uid="{4522FF66-D0E2-4C5D-B874-6D156260CE71}"/>
    <cellStyle name="Input 2 10 3 6 2 2" xfId="21794" xr:uid="{39ED64EE-77F4-4B33-8A9C-1AFD695E0A24}"/>
    <cellStyle name="Input 2 10 3 6 2 3" xfId="26212" xr:uid="{EC352C2B-855C-4768-BFBD-040763567A61}"/>
    <cellStyle name="Input 2 10 3 6 3" xfId="14422" xr:uid="{26817737-4667-4AC4-A926-761F16557B78}"/>
    <cellStyle name="Input 2 10 3 6 3 2" xfId="23869" xr:uid="{8E2098F4-4A0C-4D10-A569-D3753E7BF2B8}"/>
    <cellStyle name="Input 2 10 3 6 4" xfId="18140" xr:uid="{012E66AB-0416-438D-A9D9-BC1B608204DF}"/>
    <cellStyle name="Input 2 10 3 7" xfId="8357" xr:uid="{893F2588-EC26-471B-AA7D-48401FF62BD7}"/>
    <cellStyle name="Input 2 10 3 7 2" xfId="12068" xr:uid="{DC1361F9-94F8-4A2B-B5C0-ABADA3C4E636}"/>
    <cellStyle name="Input 2 10 3 7 2 2" xfId="21515" xr:uid="{661B588B-45CF-42C5-8411-B095C16C871B}"/>
    <cellStyle name="Input 2 10 3 7 2 3" xfId="25934" xr:uid="{0BC834B6-54F8-4058-B4BB-7822CE632BC8}"/>
    <cellStyle name="Input 2 10 3 7 3" xfId="14085" xr:uid="{121603A5-1AB9-4162-B243-875B5834C245}"/>
    <cellStyle name="Input 2 10 3 7 3 2" xfId="23532" xr:uid="{9C3EA0FB-E4D3-4953-9652-72C7F6B625F9}"/>
    <cellStyle name="Input 2 10 3 7 4" xfId="17802" xr:uid="{A7F00B09-BA85-4452-A055-429166D6FCE9}"/>
    <cellStyle name="Input 2 10 3 8" xfId="8982" xr:uid="{35FAA16F-4557-496B-BA0C-611502DB3521}"/>
    <cellStyle name="Input 2 10 3 8 2" xfId="14705" xr:uid="{F557EB0C-9CCC-438C-9F73-E71E221865C8}"/>
    <cellStyle name="Input 2 10 3 8 2 2" xfId="24152" xr:uid="{A4D83D97-0171-4764-B2F6-5C890DD068DC}"/>
    <cellStyle name="Input 2 10 3 8 3" xfId="18427" xr:uid="{8E0D26A0-8483-4231-9AF2-FDBE0394251E}"/>
    <cellStyle name="Input 2 10 3 9" xfId="28605" xr:uid="{4B267F84-AB85-473A-9B7D-DB0AF2FBE732}"/>
    <cellStyle name="Input 2 10 4" xfId="6634" xr:uid="{C8A63FFE-9645-4FD4-9F5F-D6E5D1ED2EB5}"/>
    <cellStyle name="Input 2 10 4 2" xfId="7302" xr:uid="{44E0FF77-DEC5-46D2-A047-39CF9A1337E4}"/>
    <cellStyle name="Input 2 10 4 2 2" xfId="11032" xr:uid="{42D8655F-81BF-4426-89AC-5C30A0E706EC}"/>
    <cellStyle name="Input 2 10 4 2 2 2" xfId="20478" xr:uid="{AA106C06-5687-446F-B2AB-BDC42BE46CFB}"/>
    <cellStyle name="Input 2 10 4 2 3" xfId="16749" xr:uid="{2F9D6D61-AFB6-488F-96A2-8AD87F01C727}"/>
    <cellStyle name="Input 2 10 4 3" xfId="10363" xr:uid="{66A50F5B-6D52-4E39-B184-47AC6E492D15}"/>
    <cellStyle name="Input 2 10 4 3 2" xfId="19808" xr:uid="{77CCF23E-7633-4E70-95AF-5BF2C798AF1D}"/>
    <cellStyle name="Input 2 10 4 4" xfId="16079" xr:uid="{436E0271-0901-47AF-9F33-DE42A1B3E3AD}"/>
    <cellStyle name="Input 2 10 4 5" xfId="28812" xr:uid="{EE51DBF5-CA02-4390-8BB3-BA14A6FE1E54}"/>
    <cellStyle name="Input 2 10 4 6" xfId="27726" xr:uid="{23C93F11-998C-44C7-BCA1-1EECC27C934D}"/>
    <cellStyle name="Input 2 10 4 7" xfId="27915" xr:uid="{5DEC67C9-FCA8-4E2A-83D2-E8A05BF623D8}"/>
    <cellStyle name="Input 2 10 4 8" xfId="29346" xr:uid="{4209A8FE-2232-470D-B460-3304A50D339F}"/>
    <cellStyle name="Input 2 10 5" xfId="8226" xr:uid="{10C9768A-C5B6-49F6-A9A9-38D509DFFCEB}"/>
    <cellStyle name="Input 2 10 5 2" xfId="11955" xr:uid="{C4E1DF85-BBC8-465F-835F-613CEA491825}"/>
    <cellStyle name="Input 2 10 5 2 2" xfId="21402" xr:uid="{46011CCC-498B-4F30-9DAC-20FACB4B4E10}"/>
    <cellStyle name="Input 2 10 5 2 3" xfId="25826" xr:uid="{DB165631-1C8E-41A0-871C-1FAC849CCABC}"/>
    <cellStyle name="Input 2 10 5 3" xfId="13961" xr:uid="{B506F3E7-4213-4330-A19B-295ECAF02C83}"/>
    <cellStyle name="Input 2 10 5 3 2" xfId="23408" xr:uid="{2E412357-C7C1-4D7F-8CDE-CC29ACFF6B99}"/>
    <cellStyle name="Input 2 10 5 4" xfId="17673" xr:uid="{7E3449A0-A1C2-47CF-AE86-3C6F4C5A9642}"/>
    <cellStyle name="Input 2 10 6" xfId="9354" xr:uid="{C2F35444-3E5D-4D01-94FC-17FEB54A22BD}"/>
    <cellStyle name="Input 2 10 6 2" xfId="12903" xr:uid="{5DCAD878-8865-4601-B814-879D9E9234D5}"/>
    <cellStyle name="Input 2 10 6 2 2" xfId="22350" xr:uid="{305B2ED3-271F-4239-9539-F87720A76D59}"/>
    <cellStyle name="Input 2 10 6 2 3" xfId="26744" xr:uid="{5DB9F98B-9AD0-42A6-82FD-B33F005CC6F9}"/>
    <cellStyle name="Input 2 10 6 3" xfId="15057" xr:uid="{5224DA36-EB40-4B86-8FB2-41D122CAB76E}"/>
    <cellStyle name="Input 2 10 6 3 2" xfId="24504" xr:uid="{F2ED3DD6-503A-4E52-998A-031CE6B0A8CE}"/>
    <cellStyle name="Input 2 10 6 4" xfId="18799" xr:uid="{9A794439-6809-4F41-AA3C-DC82609C7877}"/>
    <cellStyle name="Input 2 10 7" xfId="9754" xr:uid="{F39A52E2-D3BE-4575-A06C-D58DF0CD6372}"/>
    <cellStyle name="Input 2 10 7 2" xfId="13236" xr:uid="{4E9A9347-DAE9-4F3D-B65C-EAAE0315E6FE}"/>
    <cellStyle name="Input 2 10 7 2 2" xfId="22683" xr:uid="{74EFFEC2-5378-434E-A91B-6FE3BC7FCB5C}"/>
    <cellStyle name="Input 2 10 7 2 3" xfId="27075" xr:uid="{9F23778C-FE31-4B63-AB73-094CB335B8EE}"/>
    <cellStyle name="Input 2 10 7 3" xfId="15455" xr:uid="{2B5D6312-C9AA-4247-906C-BC1B7CADB5C5}"/>
    <cellStyle name="Input 2 10 7 3 2" xfId="24902" xr:uid="{18BBCDE9-89EF-4D1B-A5E8-EC4AC4B236AE}"/>
    <cellStyle name="Input 2 10 7 4" xfId="19199" xr:uid="{B0E09CC0-2B3F-4FC8-A3D9-CB4567058FAB}"/>
    <cellStyle name="Input 2 10 8" xfId="9041" xr:uid="{5B227931-2CE6-4871-9E62-C96F0ACCD79F}"/>
    <cellStyle name="Input 2 10 8 2" xfId="12638" xr:uid="{DA6C9A31-8819-43F6-9025-B6442EB22FD4}"/>
    <cellStyle name="Input 2 10 8 2 2" xfId="22085" xr:uid="{894D6B46-07B9-4364-9721-B5BB5E71A694}"/>
    <cellStyle name="Input 2 10 8 2 3" xfId="26499" xr:uid="{DA59C9AA-939A-46B5-A9A6-18C72AD9D0FB}"/>
    <cellStyle name="Input 2 10 8 3" xfId="14764" xr:uid="{0C506E8F-1A2F-46D8-AD64-A88E3D2DBC8F}"/>
    <cellStyle name="Input 2 10 8 3 2" xfId="24211" xr:uid="{2C039385-4A64-45FD-9A75-B24EB8EFFD66}"/>
    <cellStyle name="Input 2 10 8 4" xfId="18486" xr:uid="{54EE7AF6-AA3E-419F-87E9-CC53FECD51FB}"/>
    <cellStyle name="Input 2 10 9" xfId="9112" xr:uid="{A2B54945-F08D-4298-9742-18CFA66083B8}"/>
    <cellStyle name="Input 2 10 9 2" xfId="12696" xr:uid="{025EFD84-A2D0-4CF4-AC71-C09908BDAB2B}"/>
    <cellStyle name="Input 2 10 9 2 2" xfId="22143" xr:uid="{346A6604-C74B-469D-881B-1B186ADE113B}"/>
    <cellStyle name="Input 2 10 9 2 3" xfId="26556" xr:uid="{B2702894-3E6F-4D03-96CF-DF142BDA1C7B}"/>
    <cellStyle name="Input 2 10 9 3" xfId="14834" xr:uid="{BCF9B0A2-44D0-4E0C-BAB9-FFB362E97A10}"/>
    <cellStyle name="Input 2 10 9 3 2" xfId="24281" xr:uid="{517AE74B-514A-4F93-BD13-F191DB86C261}"/>
    <cellStyle name="Input 2 10 9 4" xfId="18557" xr:uid="{6BB668D8-E9C6-4DF5-A212-7AEA8FD22942}"/>
    <cellStyle name="Input 2 11" xfId="2394" xr:uid="{7A9A5205-822D-4B1E-B894-779970822A8C}"/>
    <cellStyle name="Input 2 11 10" xfId="27826" xr:uid="{3459EDDA-3596-432D-ABB3-F9403A5528EE}"/>
    <cellStyle name="Input 2 11 2" xfId="6635" xr:uid="{64388B2C-17DE-41A6-847F-36842B715860}"/>
    <cellStyle name="Input 2 11 2 2" xfId="7303" xr:uid="{8CC22E11-1028-49E1-BB61-82E0FFE64CF2}"/>
    <cellStyle name="Input 2 11 2 2 2" xfId="11033" xr:uid="{68E9850D-9A21-4C71-9D61-2405B9A65F55}"/>
    <cellStyle name="Input 2 11 2 2 2 2" xfId="20479" xr:uid="{2770E889-959F-48DA-9FC6-AB1D7F88E25A}"/>
    <cellStyle name="Input 2 11 2 2 3" xfId="16750" xr:uid="{FF8D7E4D-923C-4895-99A0-3FDC9D607638}"/>
    <cellStyle name="Input 2 11 2 3" xfId="10364" xr:uid="{2D8B5A4D-F632-44FF-9B10-B245258503B4}"/>
    <cellStyle name="Input 2 11 2 3 2" xfId="19809" xr:uid="{A8E8BCD1-C5AA-48B1-B507-606B30D36E0F}"/>
    <cellStyle name="Input 2 11 2 4" xfId="16080" xr:uid="{B6BC8A1B-F6E8-48F0-8C21-94F30ACB7F55}"/>
    <cellStyle name="Input 2 11 2 5" xfId="28813" xr:uid="{2468BB91-A527-4079-B6B6-B1FE8C8EEEB5}"/>
    <cellStyle name="Input 2 11 2 6" xfId="27725" xr:uid="{562908ED-2343-410A-983B-CFB4C725886C}"/>
    <cellStyle name="Input 2 11 2 7" xfId="28188" xr:uid="{42127EC3-975B-41BA-9185-88E6E40E4733}"/>
    <cellStyle name="Input 2 11 2 8" xfId="29347" xr:uid="{050EFDD5-8D63-4AE3-9B22-11527E189E6F}"/>
    <cellStyle name="Input 2 11 3" xfId="8225" xr:uid="{81BEFA28-8985-4951-A685-E1D708A2634F}"/>
    <cellStyle name="Input 2 11 3 2" xfId="11954" xr:uid="{C2D0D6A2-8CEF-4C9F-A915-FDD427C7F1CF}"/>
    <cellStyle name="Input 2 11 3 2 2" xfId="21401" xr:uid="{196AEFFC-FD23-4B06-840B-806756F10301}"/>
    <cellStyle name="Input 2 11 3 2 3" xfId="25825" xr:uid="{89BA6BBB-387D-47BF-8CD3-285A7DB8068C}"/>
    <cellStyle name="Input 2 11 3 3" xfId="13960" xr:uid="{DA766B17-744C-4C07-9794-01A858662CD0}"/>
    <cellStyle name="Input 2 11 3 3 2" xfId="23407" xr:uid="{062C486B-77EE-4F81-A6F9-71C4C1B9D55B}"/>
    <cellStyle name="Input 2 11 3 4" xfId="17672" xr:uid="{18CB1DEA-880B-48C8-8598-DCF41FE65928}"/>
    <cellStyle name="Input 2 11 4" xfId="9353" xr:uid="{B6F127DA-1A80-4E3F-91B0-3253D1AB69B8}"/>
    <cellStyle name="Input 2 11 4 2" xfId="12902" xr:uid="{0FF9EE10-AECE-4CCC-9525-47F0F83D0DBA}"/>
    <cellStyle name="Input 2 11 4 2 2" xfId="22349" xr:uid="{5076AAF7-A20C-4E03-9FB7-75EEC4D5A7FF}"/>
    <cellStyle name="Input 2 11 4 2 3" xfId="26743" xr:uid="{CED8E241-E370-4718-9ECA-9C75E2FCEB77}"/>
    <cellStyle name="Input 2 11 4 3" xfId="15056" xr:uid="{C5D11A2E-8A8E-4C70-A9E8-B7E04C132759}"/>
    <cellStyle name="Input 2 11 4 3 2" xfId="24503" xr:uid="{6B480FF6-FB87-447E-B319-52F3A9309DFD}"/>
    <cellStyle name="Input 2 11 4 4" xfId="18798" xr:uid="{B10558E1-290C-4863-926D-5B616DBBB84D}"/>
    <cellStyle name="Input 2 11 5" xfId="9757" xr:uid="{15274C84-1737-416E-9E03-C0779AAC1430}"/>
    <cellStyle name="Input 2 11 5 2" xfId="13239" xr:uid="{3F355FAA-2545-4CF4-9C4A-1EB6DC1F47FA}"/>
    <cellStyle name="Input 2 11 5 2 2" xfId="22686" xr:uid="{C44AF107-8C61-4125-ACEA-EA8BCCDCD73E}"/>
    <cellStyle name="Input 2 11 5 2 3" xfId="27078" xr:uid="{08ACE97E-57F5-4453-A485-082F57D8A92F}"/>
    <cellStyle name="Input 2 11 5 3" xfId="15458" xr:uid="{941CABDC-AADF-4A72-8AE4-CAE8781344B2}"/>
    <cellStyle name="Input 2 11 5 3 2" xfId="24905" xr:uid="{8F755CC6-D9F4-4128-85F0-F9B327C08E0B}"/>
    <cellStyle name="Input 2 11 5 4" xfId="19202" xr:uid="{2898F8B5-0096-4120-97D6-007AFDDF670D}"/>
    <cellStyle name="Input 2 11 6" xfId="9346" xr:uid="{2AD45EA6-086A-4C1D-BB25-DD2A3938D602}"/>
    <cellStyle name="Input 2 11 6 2" xfId="12895" xr:uid="{B76D2001-CF11-4F1A-A21F-138D82E80A50}"/>
    <cellStyle name="Input 2 11 6 2 2" xfId="22342" xr:uid="{8A4B8258-F127-4C6C-88BE-AB0E2E4DA546}"/>
    <cellStyle name="Input 2 11 6 2 3" xfId="26736" xr:uid="{F1617C72-96C5-43D1-9756-05991D72F325}"/>
    <cellStyle name="Input 2 11 6 3" xfId="15049" xr:uid="{7EA50A0E-E306-4C0B-8345-C5FF49E9F903}"/>
    <cellStyle name="Input 2 11 6 3 2" xfId="24496" xr:uid="{DC37BE61-6B46-4AFD-9BA8-816A24CAF6CD}"/>
    <cellStyle name="Input 2 11 6 4" xfId="18791" xr:uid="{1BF55BE6-D2C7-42CB-8D10-956EF5CE0185}"/>
    <cellStyle name="Input 2 11 7" xfId="8893" xr:uid="{AF5B5934-1B0D-455B-882A-46972F897BA6}"/>
    <cellStyle name="Input 2 11 7 2" xfId="12518" xr:uid="{9F0D1687-C99A-4237-A891-098E04A7BF4F}"/>
    <cellStyle name="Input 2 11 7 2 2" xfId="21965" xr:uid="{3A2456DC-1AE3-4330-9A94-CF977FF3CD3D}"/>
    <cellStyle name="Input 2 11 7 2 3" xfId="26381" xr:uid="{9F26F915-0004-4642-ADEC-63452869372D}"/>
    <cellStyle name="Input 2 11 7 3" xfId="14618" xr:uid="{DE971F24-FC92-4B87-83A4-C287987B8377}"/>
    <cellStyle name="Input 2 11 7 3 2" xfId="24065" xr:uid="{AE608902-F724-4275-A886-4ADE807553A9}"/>
    <cellStyle name="Input 2 11 7 4" xfId="18338" xr:uid="{58BBC630-C8AF-47A5-BB7C-7ADD44EB485B}"/>
    <cellStyle name="Input 2 11 8" xfId="10112" xr:uid="{B277BE90-4DBE-4F0E-846F-4FAA7497313E}"/>
    <cellStyle name="Input 2 11 8 2" xfId="15811" xr:uid="{6CDB3EFE-99F0-4331-8A61-E1D5E0DF7CBC}"/>
    <cellStyle name="Input 2 11 8 2 2" xfId="25258" xr:uid="{EF9AD45C-D7CD-4DE2-9858-D7F2993214F9}"/>
    <cellStyle name="Input 2 11 8 3" xfId="19557" xr:uid="{EB4C4851-8692-4242-BDD2-FB9421670646}"/>
    <cellStyle name="Input 2 11 9" xfId="27783" xr:uid="{8B6AFD97-792A-4B1C-B896-B7171AD2470D}"/>
    <cellStyle name="Input 2 12" xfId="4406" xr:uid="{0F716770-6569-4B67-8DC8-BF29C1EAAC5C}"/>
    <cellStyle name="Input 2 12 10" xfId="27656" xr:uid="{4D0495F2-778B-4AC2-A00A-AC3DE350B759}"/>
    <cellStyle name="Input 2 12 2" xfId="6984" xr:uid="{8DEB205A-267D-47FD-B6C4-F25FDBD25485}"/>
    <cellStyle name="Input 2 12 2 2" xfId="7652" xr:uid="{2CA5D9A3-7274-4D07-8FD4-779575E3A886}"/>
    <cellStyle name="Input 2 12 2 2 2" xfId="11382" xr:uid="{338126B7-1C7E-4FDE-AD91-2B2B58868259}"/>
    <cellStyle name="Input 2 12 2 2 2 2" xfId="20829" xr:uid="{3102C3EE-7FCF-4C11-85FA-AFBB55BA114D}"/>
    <cellStyle name="Input 2 12 2 2 3" xfId="17100" xr:uid="{6C67C2A8-5FAE-46D8-B9A9-6EF7A4E1D9A2}"/>
    <cellStyle name="Input 2 12 2 3" xfId="10713" xr:uid="{9957CF2D-00CF-4B9B-B7BA-56705B72A52E}"/>
    <cellStyle name="Input 2 12 2 3 2" xfId="20159" xr:uid="{FEC69CD7-43BA-4D4D-A5D7-A03B3B235CFC}"/>
    <cellStyle name="Input 2 12 2 4" xfId="16430" xr:uid="{19CACE03-007E-4509-982D-EE9541268921}"/>
    <cellStyle name="Input 2 12 2 5" xfId="28992" xr:uid="{3B9E239B-1C8E-4A09-90FC-8ED5BDDB837A}"/>
    <cellStyle name="Input 2 12 2 6" xfId="29203" xr:uid="{D4CA42AA-3DC2-4CE3-B818-4C5304F1AF1E}"/>
    <cellStyle name="Input 2 12 2 7" xfId="28347" xr:uid="{A5A21CB7-9020-45BA-98E7-D289A9045340}"/>
    <cellStyle name="Input 2 12 2 8" xfId="29500" xr:uid="{D499369A-3BD6-4452-A8A7-68B20D7AA048}"/>
    <cellStyle name="Input 2 12 3" xfId="8076" xr:uid="{94C34AD3-B833-4F36-9F17-16765D99B1D5}"/>
    <cellStyle name="Input 2 12 3 2" xfId="11805" xr:uid="{A5EE807C-7D4A-48B7-87A5-58968B105BE3}"/>
    <cellStyle name="Input 2 12 3 2 2" xfId="21252" xr:uid="{335AF0B4-9312-4318-9AAE-26D478178265}"/>
    <cellStyle name="Input 2 12 3 2 3" xfId="25676" xr:uid="{FAE74873-9301-43AD-BE2D-25E9DD2E4073}"/>
    <cellStyle name="Input 2 12 3 3" xfId="13811" xr:uid="{1E81CE67-DD5F-4776-A004-D227FC663829}"/>
    <cellStyle name="Input 2 12 3 3 2" xfId="23258" xr:uid="{7C369B5F-9634-4088-8213-03EB76422BFF}"/>
    <cellStyle name="Input 2 12 3 4" xfId="17523" xr:uid="{D02016F8-4DB3-45E5-87D5-0A98AF5E7310}"/>
    <cellStyle name="Input 2 12 4" xfId="9650" xr:uid="{D48AF738-D645-490D-88A6-F76FFE7B05D1}"/>
    <cellStyle name="Input 2 12 4 2" xfId="13143" xr:uid="{BD63EE6F-FCE7-4456-A7F7-5A53D473457D}"/>
    <cellStyle name="Input 2 12 4 2 2" xfId="22590" xr:uid="{E6BC3C6A-A0CE-475A-AB79-52AF3C52B665}"/>
    <cellStyle name="Input 2 12 4 2 3" xfId="26982" xr:uid="{E2B07095-790A-4DF0-B321-5F8B8D3160DA}"/>
    <cellStyle name="Input 2 12 4 3" xfId="15351" xr:uid="{09F2DC96-9FE6-4ED9-94CC-29E470D52F4F}"/>
    <cellStyle name="Input 2 12 4 3 2" xfId="24798" xr:uid="{88038EA0-EFE1-43CD-9701-7A924706499A}"/>
    <cellStyle name="Input 2 12 4 4" xfId="19095" xr:uid="{49B6075C-5D12-4E79-971C-EF4F741FA23B}"/>
    <cellStyle name="Input 2 12 5" xfId="8739" xr:uid="{BF456A6F-3F84-4D34-B8C4-CB7F6B47E663}"/>
    <cellStyle name="Input 2 12 5 2" xfId="12387" xr:uid="{8D254776-4714-4DF0-A64D-93B535B24D8F}"/>
    <cellStyle name="Input 2 12 5 2 2" xfId="21834" xr:uid="{2F881405-4AA2-4B5F-AD1A-EEE95E7E8616}"/>
    <cellStyle name="Input 2 12 5 2 3" xfId="26252" xr:uid="{1A112E2E-6C0F-4372-9669-8C0F25097527}"/>
    <cellStyle name="Input 2 12 5 3" xfId="14466" xr:uid="{3612A123-5263-492B-BFC2-DBB3C0DE2924}"/>
    <cellStyle name="Input 2 12 5 3 2" xfId="23913" xr:uid="{D83CD68F-D2C2-41AB-A9B4-680979EB6901}"/>
    <cellStyle name="Input 2 12 5 4" xfId="18184" xr:uid="{7C58EF69-F80F-4733-B4ED-C338A285C49F}"/>
    <cellStyle name="Input 2 12 6" xfId="8313" xr:uid="{443DC4E6-EB44-4B8B-8553-118257C17F6B}"/>
    <cellStyle name="Input 2 12 6 2" xfId="12034" xr:uid="{7D75BAC5-FC64-4B17-922F-049F8843BC49}"/>
    <cellStyle name="Input 2 12 6 2 2" xfId="21481" xr:uid="{875265FB-B670-4D56-B660-695C168FF615}"/>
    <cellStyle name="Input 2 12 6 2 3" xfId="25901" xr:uid="{3D7932EC-6E12-4AF7-AC25-062FCA5D6EB7}"/>
    <cellStyle name="Input 2 12 6 3" xfId="14042" xr:uid="{3997A962-30A0-4757-8E33-FF6EAE7F7957}"/>
    <cellStyle name="Input 2 12 6 3 2" xfId="23489" xr:uid="{F179C7D2-71E2-4C82-9929-D66F981ABF78}"/>
    <cellStyle name="Input 2 12 6 4" xfId="17758" xr:uid="{FDC7B815-E23E-4EE8-961F-C20DE2ECD65F}"/>
    <cellStyle name="Input 2 12 7" xfId="8908" xr:uid="{9524DD78-AA04-4E79-A2AC-CC297A285223}"/>
    <cellStyle name="Input 2 12 7 2" xfId="12530" xr:uid="{BE770602-679F-47B7-B04F-A4C2278E1980}"/>
    <cellStyle name="Input 2 12 7 2 2" xfId="21977" xr:uid="{7EBD122C-D901-43AC-83A2-214783503018}"/>
    <cellStyle name="Input 2 12 7 2 3" xfId="26391" xr:uid="{D3DD7D82-8D8F-42BB-95B6-3492040BBEE0}"/>
    <cellStyle name="Input 2 12 7 3" xfId="14631" xr:uid="{55C701AB-11A9-4035-9BE5-26C5A6CD4649}"/>
    <cellStyle name="Input 2 12 7 3 2" xfId="24078" xr:uid="{9AEE1AE2-2687-481A-88DE-4529792E2E91}"/>
    <cellStyle name="Input 2 12 7 4" xfId="18353" xr:uid="{5CB34B91-EF84-4F62-BA7C-1C4DF5C89FE6}"/>
    <cellStyle name="Input 2 12 8" xfId="9139" xr:uid="{E3AC91A4-382B-45CB-9EDF-998FAAB6E4E4}"/>
    <cellStyle name="Input 2 12 8 2" xfId="14858" xr:uid="{52B19CF9-E2D7-4C75-8CE8-B93B103BAF93}"/>
    <cellStyle name="Input 2 12 8 2 2" xfId="24305" xr:uid="{AEF3B5C3-B5ED-4F01-8888-4B24D1324D9F}"/>
    <cellStyle name="Input 2 12 8 3" xfId="18584" xr:uid="{9B3B3438-897D-4DBC-846D-C12FADF2901B}"/>
    <cellStyle name="Input 2 12 9" xfId="28270" xr:uid="{0A4BE6A5-C718-4FDA-86FD-0A15A3C6CDD8}"/>
    <cellStyle name="Input 2 13" xfId="5172" xr:uid="{7BCB35F1-BF2E-4616-A521-31E20DCD9A76}"/>
    <cellStyle name="Input 2 14" xfId="5926" xr:uid="{5B95F5C3-00F9-4992-8E2C-EC6CC149D1D6}"/>
    <cellStyle name="Input 2 14 10" xfId="28516" xr:uid="{6AD96836-85A9-47AE-9472-F116929B68BD}"/>
    <cellStyle name="Input 2 14 2" xfId="7132" xr:uid="{19F84660-1BBB-4218-B667-059CAC959E51}"/>
    <cellStyle name="Input 2 14 2 2" xfId="7801" xr:uid="{17B8F6D0-6E67-45EE-BD83-3CB66451F98A}"/>
    <cellStyle name="Input 2 14 2 2 2" xfId="11531" xr:uid="{DBA89224-03DC-4CAE-B195-123780C2C529}"/>
    <cellStyle name="Input 2 14 2 2 2 2" xfId="20978" xr:uid="{8A5751F5-88C0-4CBE-85CA-E23EF1EE9F70}"/>
    <cellStyle name="Input 2 14 2 2 3" xfId="17249" xr:uid="{71D324C9-FB29-4C13-B742-0B26FBC48FBE}"/>
    <cellStyle name="Input 2 14 2 3" xfId="10862" xr:uid="{E9896CE0-7ED9-440A-89F7-D2FE44D7D625}"/>
    <cellStyle name="Input 2 14 2 3 2" xfId="20308" xr:uid="{07393307-F12B-4F3C-987A-B3338915AF95}"/>
    <cellStyle name="Input 2 14 2 4" xfId="16579" xr:uid="{E53F439A-1658-4A47-A644-45FDEE4F0375}"/>
    <cellStyle name="Input 2 14 2 5" xfId="29102" xr:uid="{7147A9DC-1018-4E98-ACE8-BB9A92EBFD67}"/>
    <cellStyle name="Input 2 14 2 6" xfId="29263" xr:uid="{9873B1B0-894C-4C6E-8EC2-F770C171660D}"/>
    <cellStyle name="Input 2 14 2 7" xfId="28627" xr:uid="{2FE35A85-4032-49E2-863E-01EE597916AC}"/>
    <cellStyle name="Input 2 14 2 8" xfId="29608" xr:uid="{676657ED-37BF-4491-B53E-A266E9793146}"/>
    <cellStyle name="Input 2 14 3" xfId="8031" xr:uid="{86BE7913-780E-493D-BE2F-F1F520BAB867}"/>
    <cellStyle name="Input 2 14 3 2" xfId="11760" xr:uid="{F3AD21AD-3FC4-47D2-BF33-40DB9BF40BFC}"/>
    <cellStyle name="Input 2 14 3 2 2" xfId="21207" xr:uid="{8CC12DB7-0C08-4673-9320-063179E307DA}"/>
    <cellStyle name="Input 2 14 3 2 3" xfId="25631" xr:uid="{FD199894-D87C-4BD8-820F-37953D3305D3}"/>
    <cellStyle name="Input 2 14 3 3" xfId="13766" xr:uid="{C01F3A9E-832D-476A-969A-9048B779F5DC}"/>
    <cellStyle name="Input 2 14 3 3 2" xfId="23213" xr:uid="{4E130698-F1C0-46B4-9C0C-7C90B74025C9}"/>
    <cellStyle name="Input 2 14 3 4" xfId="17478" xr:uid="{23507595-1713-49D6-B057-6A2DA3F04C2B}"/>
    <cellStyle name="Input 2 14 4" xfId="8342" xr:uid="{9913EAFC-2267-4117-8796-8A65D2C3CD8E}"/>
    <cellStyle name="Input 2 14 4 2" xfId="12055" xr:uid="{7B13560C-BDC6-4B50-969F-BF8EA06849CB}"/>
    <cellStyle name="Input 2 14 4 2 2" xfId="21502" xr:uid="{AD8F9D44-751B-441B-B512-4A6CAEBD05A2}"/>
    <cellStyle name="Input 2 14 4 2 3" xfId="25921" xr:uid="{ABFB1862-5D82-4786-A2D8-08FE04FD8D96}"/>
    <cellStyle name="Input 2 14 4 3" xfId="14070" xr:uid="{6F3CE68C-6EAD-4FAC-AB05-5974FA6967BC}"/>
    <cellStyle name="Input 2 14 4 3 2" xfId="23517" xr:uid="{74B033D1-8B2A-4D3D-9445-93456C117303}"/>
    <cellStyle name="Input 2 14 4 4" xfId="17787" xr:uid="{39DD10A2-7455-4606-850B-9A71B984618B}"/>
    <cellStyle name="Input 2 14 5" xfId="9480" xr:uid="{B894B208-F2DA-40EA-9CB2-FF427C61EABC}"/>
    <cellStyle name="Input 2 14 5 2" xfId="13000" xr:uid="{BE7C79EC-755E-4629-B0B1-36BC4FFFC9B7}"/>
    <cellStyle name="Input 2 14 5 2 2" xfId="22447" xr:uid="{EBD5D545-7E17-44C5-A378-08280B6EEF09}"/>
    <cellStyle name="Input 2 14 5 2 3" xfId="26841" xr:uid="{39BCC2EE-586E-4401-AA52-3B3485F7463D}"/>
    <cellStyle name="Input 2 14 5 3" xfId="15183" xr:uid="{B4F56552-0BA8-4F68-A4DD-8E2F647F16B0}"/>
    <cellStyle name="Input 2 14 5 3 2" xfId="24630" xr:uid="{1ECE7219-BC58-440A-8076-B1184037C35C}"/>
    <cellStyle name="Input 2 14 5 4" xfId="18925" xr:uid="{176BC8C7-E8C3-4C52-BF17-13C7C0C5D96A}"/>
    <cellStyle name="Input 2 14 6" xfId="8968" xr:uid="{04B52F5D-124D-4D70-879D-BE11A96EE822}"/>
    <cellStyle name="Input 2 14 6 2" xfId="12576" xr:uid="{3F9B6972-6748-499B-AD1B-56873BBF4E88}"/>
    <cellStyle name="Input 2 14 6 2 2" xfId="22023" xr:uid="{592350F7-1095-4A47-8D25-BAE469E7DE30}"/>
    <cellStyle name="Input 2 14 6 2 3" xfId="26437" xr:uid="{2E5BAFB5-0C0D-4B14-873C-77A0850CB18E}"/>
    <cellStyle name="Input 2 14 6 3" xfId="14691" xr:uid="{62EE7834-CB0E-4F09-B459-95C2631F2659}"/>
    <cellStyle name="Input 2 14 6 3 2" xfId="24138" xr:uid="{85FCBE0B-4A9D-48A1-BCDD-10F2B77DD2CA}"/>
    <cellStyle name="Input 2 14 6 4" xfId="18413" xr:uid="{492DEBC2-B8F7-4371-A376-F6E392722FDC}"/>
    <cellStyle name="Input 2 14 7" xfId="8385" xr:uid="{EFDFCE1C-236A-4331-A043-2184D315C728}"/>
    <cellStyle name="Input 2 14 7 2" xfId="12089" xr:uid="{87996153-A522-4785-963F-E938E1D718C4}"/>
    <cellStyle name="Input 2 14 7 2 2" xfId="21536" xr:uid="{A5B002DA-08B7-4B64-82DE-170D79EC93C1}"/>
    <cellStyle name="Input 2 14 7 2 3" xfId="25955" xr:uid="{073EFB34-9D71-4C2B-B227-8CB0B652905C}"/>
    <cellStyle name="Input 2 14 7 3" xfId="14113" xr:uid="{DB062E4D-1D9C-4B76-BA6F-DD009AD98539}"/>
    <cellStyle name="Input 2 14 7 3 2" xfId="23560" xr:uid="{10CE98D0-63FC-4600-A5BD-ACE99D4DDE84}"/>
    <cellStyle name="Input 2 14 7 4" xfId="17830" xr:uid="{0E9E47B0-B14F-4159-8BB7-EBB532983B9B}"/>
    <cellStyle name="Input 2 14 8" xfId="8940" xr:uid="{E8C32CBE-7B2E-4E11-A1B9-4713C49428CB}"/>
    <cellStyle name="Input 2 14 8 2" xfId="14663" xr:uid="{EC679214-A7C1-454C-8F52-9AE817A839B2}"/>
    <cellStyle name="Input 2 14 8 2 2" xfId="24110" xr:uid="{678F3138-822F-4BC6-87F6-246A4CD3E6A0}"/>
    <cellStyle name="Input 2 14 8 3" xfId="18385" xr:uid="{E68B3443-C584-4BDF-8A95-A35C0F478211}"/>
    <cellStyle name="Input 2 14 9" xfId="28604" xr:uid="{9294BADB-654C-47C0-A8AA-54A3B250FD65}"/>
    <cellStyle name="Input 2 15" xfId="6633" xr:uid="{85EE7EFF-FA1B-4813-982E-58FEEADD4D2E}"/>
    <cellStyle name="Input 2 15 2" xfId="7301" xr:uid="{E912887F-B7E3-4372-84B2-384C7E2EE22D}"/>
    <cellStyle name="Input 2 15 2 2" xfId="11031" xr:uid="{8E6188C8-D8B0-4970-ACAA-F8E0B57BA79D}"/>
    <cellStyle name="Input 2 15 2 2 2" xfId="20477" xr:uid="{1EFC91FF-D566-4392-B73A-BB0220AE8932}"/>
    <cellStyle name="Input 2 15 2 3" xfId="16748" xr:uid="{C43E0543-0F33-4106-84CC-2633A5161FAB}"/>
    <cellStyle name="Input 2 15 3" xfId="10362" xr:uid="{95E22BFE-AD16-4CD8-826E-79FE31444157}"/>
    <cellStyle name="Input 2 15 3 2" xfId="19807" xr:uid="{F27DD8C9-6DF1-432F-8049-BB25E9409586}"/>
    <cellStyle name="Input 2 15 4" xfId="16078" xr:uid="{3FFD7E3B-A03C-4618-B0CC-54E46A025A15}"/>
    <cellStyle name="Input 2 15 5" xfId="28811" xr:uid="{DA43D868-4B1D-421F-8C2D-D0BD120F4BB2}"/>
    <cellStyle name="Input 2 15 6" xfId="28051" xr:uid="{7B0A4A41-A056-4919-BC11-4E78A4BFD987}"/>
    <cellStyle name="Input 2 15 7" xfId="29184" xr:uid="{F0C31F40-4880-475F-8507-02C460DB8914}"/>
    <cellStyle name="Input 2 15 8" xfId="29345" xr:uid="{ED9A35DD-B728-4DF6-963A-77DE85F1D045}"/>
    <cellStyle name="Input 2 16" xfId="8227" xr:uid="{E7C2EBC1-9AF2-48C5-9C65-3C49CAEBB96C}"/>
    <cellStyle name="Input 2 16 2" xfId="11956" xr:uid="{95723180-5A14-430D-92D2-F1E0A18A0052}"/>
    <cellStyle name="Input 2 16 2 2" xfId="21403" xr:uid="{3857E948-BA35-4A96-BC97-6C5C9629FAC1}"/>
    <cellStyle name="Input 2 16 2 3" xfId="25827" xr:uid="{35A91335-6130-43E3-9559-BAACE811E7AA}"/>
    <cellStyle name="Input 2 16 3" xfId="13962" xr:uid="{DF278344-2905-4DDD-B46F-EE4A18F02D3C}"/>
    <cellStyle name="Input 2 16 3 2" xfId="23409" xr:uid="{FB7805CF-2F01-47FB-984D-BCA3FC15CA99}"/>
    <cellStyle name="Input 2 16 4" xfId="17674" xr:uid="{F6EA1701-11D5-49B7-84C8-08B7CD3B43FF}"/>
    <cellStyle name="Input 2 17" xfId="9788" xr:uid="{B0C2E803-3960-4485-BA2E-BC77DBB75388}"/>
    <cellStyle name="Input 2 17 2" xfId="13270" xr:uid="{2F1329B5-22DB-40F9-8EF9-2D0CFBDFA73F}"/>
    <cellStyle name="Input 2 17 2 2" xfId="22717" xr:uid="{CEB6478B-8614-4D83-A091-A7AC1D46822D}"/>
    <cellStyle name="Input 2 17 2 3" xfId="27109" xr:uid="{A9C91625-4D0A-48A5-B8CE-6E7AF73462C3}"/>
    <cellStyle name="Input 2 17 3" xfId="15489" xr:uid="{27EA488C-C053-4115-BA1C-6EBEC779D9E1}"/>
    <cellStyle name="Input 2 17 3 2" xfId="24936" xr:uid="{B0DAA847-C755-4233-B9CD-2A4591DF4985}"/>
    <cellStyle name="Input 2 17 4" xfId="19233" xr:uid="{CCC655A2-8D6D-48BA-B0D8-DDB530013102}"/>
    <cellStyle name="Input 2 18" xfId="9547" xr:uid="{2411D5BC-1AB2-45CC-A941-C76FFE9BE7E2}"/>
    <cellStyle name="Input 2 18 2" xfId="13059" xr:uid="{F2495B44-F629-4B01-8E7C-798AEEF5F256}"/>
    <cellStyle name="Input 2 18 2 2" xfId="22506" xr:uid="{FA01908A-4285-46E4-86D6-5DE053E10E3A}"/>
    <cellStyle name="Input 2 18 2 3" xfId="26898" xr:uid="{3B33D835-DAE3-4183-81C9-5D78D12C6A6D}"/>
    <cellStyle name="Input 2 18 3" xfId="15248" xr:uid="{3B0EA1EC-9F0B-4036-8464-7315507C0E92}"/>
    <cellStyle name="Input 2 18 3 2" xfId="24695" xr:uid="{801CE317-905B-4A1C-968E-FF75E95BD182}"/>
    <cellStyle name="Input 2 18 4" xfId="18992" xr:uid="{108BBE93-9B1A-4DB9-A940-043791E21184}"/>
    <cellStyle name="Input 2 19" xfId="9765" xr:uid="{C41FF07E-8687-4600-B0A6-513EE5E10FC2}"/>
    <cellStyle name="Input 2 19 2" xfId="13247" xr:uid="{E68DCA2A-651D-403B-9517-DD68A7FAFA8A}"/>
    <cellStyle name="Input 2 19 2 2" xfId="22694" xr:uid="{38536165-9160-455D-9DF0-E24DD52ED040}"/>
    <cellStyle name="Input 2 19 2 3" xfId="27086" xr:uid="{029F34DF-E35D-4676-8238-0FE84C9FDDF5}"/>
    <cellStyle name="Input 2 19 3" xfId="15466" xr:uid="{0D2FE054-BCCE-4402-B53E-4428D4E96CFC}"/>
    <cellStyle name="Input 2 19 3 2" xfId="24913" xr:uid="{0696161F-BDE1-4558-876F-47DC0E01CFB6}"/>
    <cellStyle name="Input 2 19 4" xfId="19210" xr:uid="{3FD9F9C4-3865-4675-BCD7-2BA87534DA1B}"/>
    <cellStyle name="Input 2 2" xfId="2395" xr:uid="{5D20ADA5-29C1-455F-9F0B-F0AFEEDA33F2}"/>
    <cellStyle name="Input 2 2 10" xfId="9744" xr:uid="{66F9E4C5-3471-4BA1-9D40-E686A779B5B4}"/>
    <cellStyle name="Input 2 2 10 2" xfId="13226" xr:uid="{8BA78880-E2CF-4B2B-A9CA-6B04CBE4F6CC}"/>
    <cellStyle name="Input 2 2 10 2 2" xfId="22673" xr:uid="{A22A634D-B276-49E8-88F0-FE26DF3B8274}"/>
    <cellStyle name="Input 2 2 10 2 3" xfId="27065" xr:uid="{8227AB7D-EEC8-4383-8C6B-026464BA481F}"/>
    <cellStyle name="Input 2 2 10 3" xfId="15445" xr:uid="{ADE150DF-89F4-4B29-8499-9FD6FE044243}"/>
    <cellStyle name="Input 2 2 10 3 2" xfId="24892" xr:uid="{E4DD12F6-A9BF-4C46-8B37-A3583EDED8AF}"/>
    <cellStyle name="Input 2 2 10 4" xfId="19189" xr:uid="{2A4B61AA-C51B-4989-AF36-12C8368DC1A6}"/>
    <cellStyle name="Input 2 2 11" xfId="9007" xr:uid="{5836E406-5703-47B4-B69B-E2D243212C30}"/>
    <cellStyle name="Input 2 2 11 2" xfId="14730" xr:uid="{106E1CC2-953E-4D7D-A666-EC93FCA5ECBE}"/>
    <cellStyle name="Input 2 2 11 2 2" xfId="24177" xr:uid="{42ACAD0D-623C-451A-B33D-72D2895D84A3}"/>
    <cellStyle name="Input 2 2 11 3" xfId="18452" xr:uid="{1FD1FD95-95A5-4B99-81AD-330616F42031}"/>
    <cellStyle name="Input 2 2 12" xfId="27784" xr:uid="{86A83C41-2BCA-4EF1-B42C-EBE121DE5063}"/>
    <cellStyle name="Input 2 2 13" xfId="28316" xr:uid="{6712CDBC-9540-4E47-9202-0FF088B11ACD}"/>
    <cellStyle name="Input 2 2 2" xfId="4409" xr:uid="{2E1C41BD-7BB0-416B-AF02-23852A798942}"/>
    <cellStyle name="Input 2 2 2 10" xfId="28273" xr:uid="{382C7EB3-5950-466A-9D93-5F3DA7A6296E}"/>
    <cellStyle name="Input 2 2 2 11" xfId="27655" xr:uid="{1960E791-15BF-431A-B730-0E86CC777C0D}"/>
    <cellStyle name="Input 2 2 2 2" xfId="5929" xr:uid="{383D3778-83BA-4D4D-A152-AB637ECCEE4A}"/>
    <cellStyle name="Input 2 2 2 2 10" xfId="28514" xr:uid="{267AA6B6-9B55-44B9-B7F8-40E96F63AB11}"/>
    <cellStyle name="Input 2 2 2 2 2" xfId="7135" xr:uid="{23455E7C-47A0-4FDC-8122-8A5BABE959A5}"/>
    <cellStyle name="Input 2 2 2 2 2 2" xfId="7804" xr:uid="{00A6D57F-3208-48C0-949F-7EFCF9980A0F}"/>
    <cellStyle name="Input 2 2 2 2 2 2 2" xfId="11534" xr:uid="{09B6ED2A-85EB-4494-BB9A-A5043F1D26D5}"/>
    <cellStyle name="Input 2 2 2 2 2 2 2 2" xfId="20981" xr:uid="{59DE0772-D52F-4BA9-9ECF-D28DA84C1F99}"/>
    <cellStyle name="Input 2 2 2 2 2 2 3" xfId="17252" xr:uid="{AC28BB39-56CC-45EC-9FFA-61F30304E153}"/>
    <cellStyle name="Input 2 2 2 2 2 3" xfId="10865" xr:uid="{3E06EB78-1B0C-4E4B-BA42-8279B1730517}"/>
    <cellStyle name="Input 2 2 2 2 2 3 2" xfId="20311" xr:uid="{9BAD0491-594A-458C-8806-046380EF8401}"/>
    <cellStyle name="Input 2 2 2 2 2 4" xfId="16582" xr:uid="{EA13ABE7-6FF3-4340-ACF0-9B9CB9F2B7B2}"/>
    <cellStyle name="Input 2 2 2 2 2 5" xfId="29105" xr:uid="{37C05DB1-3721-4710-B286-E4EF107FB833}"/>
    <cellStyle name="Input 2 2 2 2 2 6" xfId="29266" xr:uid="{060A103B-0C3B-4C29-BCAC-2AE9DB36C8C8}"/>
    <cellStyle name="Input 2 2 2 2 2 7" xfId="28189" xr:uid="{7224D9D7-DEA7-4F89-B4A1-70E5FE27B643}"/>
    <cellStyle name="Input 2 2 2 2 2 8" xfId="29611" xr:uid="{095D168D-F411-49F3-BA84-FB9220C9FA77}"/>
    <cellStyle name="Input 2 2 2 2 3" xfId="8180" xr:uid="{7946C68B-9120-4D0C-8155-F4485CE8C537}"/>
    <cellStyle name="Input 2 2 2 2 3 2" xfId="11909" xr:uid="{F2D49DC6-3E71-4B72-98A5-F8E146AB8B0E}"/>
    <cellStyle name="Input 2 2 2 2 3 2 2" xfId="21356" xr:uid="{C7F374A6-3AE6-4598-B4EC-C459F1D71225}"/>
    <cellStyle name="Input 2 2 2 2 3 2 3" xfId="25780" xr:uid="{B4B69F8A-6B3E-45FD-9F8E-7B491E2BA9D5}"/>
    <cellStyle name="Input 2 2 2 2 3 3" xfId="13915" xr:uid="{E179C5F2-17E2-4CC6-B15D-C7F68A2A6AFC}"/>
    <cellStyle name="Input 2 2 2 2 3 3 2" xfId="23362" xr:uid="{DAA17EAC-40F2-46D9-AC30-6EED85BAA124}"/>
    <cellStyle name="Input 2 2 2 2 3 4" xfId="17627" xr:uid="{00FBEE90-8603-467B-A91B-EDD201286100}"/>
    <cellStyle name="Input 2 2 2 2 4" xfId="8840" xr:uid="{99AF4F04-2EB9-4A6C-9D02-433468DF3634}"/>
    <cellStyle name="Input 2 2 2 2 4 2" xfId="12473" xr:uid="{AC3D5FDC-4532-4550-B9F8-7F399AB7A279}"/>
    <cellStyle name="Input 2 2 2 2 4 2 2" xfId="21920" xr:uid="{D1C23A22-65FE-461D-8782-F7148CAA33CA}"/>
    <cellStyle name="Input 2 2 2 2 4 2 3" xfId="26336" xr:uid="{25E1C55E-91BC-4EA9-A44F-3BF4594A9A1E}"/>
    <cellStyle name="Input 2 2 2 2 4 3" xfId="14565" xr:uid="{15173837-E426-41A2-AF20-E05D19DF287E}"/>
    <cellStyle name="Input 2 2 2 2 4 3 2" xfId="24012" xr:uid="{C183D570-8045-4098-BF26-A4A23D7F54FE}"/>
    <cellStyle name="Input 2 2 2 2 4 4" xfId="18285" xr:uid="{E642DC4C-F199-4EE3-9AC2-23E37152E25E}"/>
    <cellStyle name="Input 2 2 2 2 5" xfId="8277" xr:uid="{923DEB9B-682F-4E27-8574-46E5750D07E3}"/>
    <cellStyle name="Input 2 2 2 2 5 2" xfId="12001" xr:uid="{07D96356-081D-46F0-B581-1776BAAE7958}"/>
    <cellStyle name="Input 2 2 2 2 5 2 2" xfId="21448" xr:uid="{736181A6-5E61-4080-83CA-CD103E2FC9C6}"/>
    <cellStyle name="Input 2 2 2 2 5 2 3" xfId="25868" xr:uid="{8A20A7F0-824C-4D99-8C66-B86AC2A9DD02}"/>
    <cellStyle name="Input 2 2 2 2 5 3" xfId="14006" xr:uid="{B8DA3908-A055-4B13-AC05-E0B261996267}"/>
    <cellStyle name="Input 2 2 2 2 5 3 2" xfId="23453" xr:uid="{22DED5C0-ACC5-441C-BF8F-94EF6DD10D50}"/>
    <cellStyle name="Input 2 2 2 2 5 4" xfId="17722" xr:uid="{1C11C558-7651-4B29-B56C-DF98977B465D}"/>
    <cellStyle name="Input 2 2 2 2 6" xfId="10037" xr:uid="{F4E7B9B4-C0E0-4E37-9397-9C216E7E7E78}"/>
    <cellStyle name="Input 2 2 2 2 6 2" xfId="13481" xr:uid="{7DDA1763-57DD-41A2-B385-AD36C2FD78D5}"/>
    <cellStyle name="Input 2 2 2 2 6 2 2" xfId="22928" xr:uid="{81C0BB20-1178-4743-9799-09EB97F6719D}"/>
    <cellStyle name="Input 2 2 2 2 6 2 3" xfId="27318" xr:uid="{E48269AC-AB92-4F7A-826A-FD27CBE94557}"/>
    <cellStyle name="Input 2 2 2 2 6 3" xfId="15736" xr:uid="{CA1E0B88-6F49-485E-9019-BA09345C32D7}"/>
    <cellStyle name="Input 2 2 2 2 6 3 2" xfId="25183" xr:uid="{C6BDD473-2955-4896-93FF-66C5F33410AA}"/>
    <cellStyle name="Input 2 2 2 2 6 4" xfId="19482" xr:uid="{C57114F9-810D-41C2-A728-96D5CA044C71}"/>
    <cellStyle name="Input 2 2 2 2 7" xfId="9526" xr:uid="{2AB01713-8907-4204-AB0B-3A941A1E2B7D}"/>
    <cellStyle name="Input 2 2 2 2 7 2" xfId="13039" xr:uid="{9C386D33-53DE-46BB-88DC-AF3EA4A142E8}"/>
    <cellStyle name="Input 2 2 2 2 7 2 2" xfId="22486" xr:uid="{0192B928-BFF6-452C-AF01-F6FE9836D18D}"/>
    <cellStyle name="Input 2 2 2 2 7 2 3" xfId="26878" xr:uid="{86246B0E-EAF3-4B83-A11E-A45B135D5D9A}"/>
    <cellStyle name="Input 2 2 2 2 7 3" xfId="15227" xr:uid="{9374573F-D002-49AB-9C01-94F8D14DBA73}"/>
    <cellStyle name="Input 2 2 2 2 7 3 2" xfId="24674" xr:uid="{8ACDEE71-EBE8-44D0-9995-01C9BAC2CE99}"/>
    <cellStyle name="Input 2 2 2 2 7 4" xfId="18971" xr:uid="{B997B49C-3594-407A-8C8F-4B3D0334723B}"/>
    <cellStyle name="Input 2 2 2 2 8" xfId="8384" xr:uid="{7CF87DFB-8A65-4AF9-BB4E-892636433367}"/>
    <cellStyle name="Input 2 2 2 2 8 2" xfId="14112" xr:uid="{8411EA0A-940B-4215-871C-89CDDB690D33}"/>
    <cellStyle name="Input 2 2 2 2 8 2 2" xfId="23559" xr:uid="{FAF9E0D2-769C-40CD-9462-C3FEFEE81757}"/>
    <cellStyle name="Input 2 2 2 2 8 3" xfId="17829" xr:uid="{A62737B0-72D0-4AFD-A626-BD8153D19CA2}"/>
    <cellStyle name="Input 2 2 2 2 9" xfId="28607" xr:uid="{1DFF421E-7E57-4902-A2EE-078BCDF8ACF3}"/>
    <cellStyle name="Input 2 2 2 3" xfId="6987" xr:uid="{133019F5-1A72-4803-B9A3-E565CFF61A79}"/>
    <cellStyle name="Input 2 2 2 3 2" xfId="7655" xr:uid="{97ABAF07-4885-4558-898C-CA01ECBD5DBA}"/>
    <cellStyle name="Input 2 2 2 3 2 2" xfId="11385" xr:uid="{A974DE14-10E2-428B-B975-50BC8CD6DD39}"/>
    <cellStyle name="Input 2 2 2 3 2 2 2" xfId="20832" xr:uid="{68B60AFA-D5B3-40EB-9BDE-EB5EB45DEEE7}"/>
    <cellStyle name="Input 2 2 2 3 2 3" xfId="17103" xr:uid="{F96F6136-2A28-4C2C-9997-A2AEC1A1989B}"/>
    <cellStyle name="Input 2 2 2 3 3" xfId="10716" xr:uid="{2FC232CA-B25E-473A-9411-CF1AACE02414}"/>
    <cellStyle name="Input 2 2 2 3 3 2" xfId="20162" xr:uid="{D34B4FA2-3174-4C00-925A-7AEA228115A9}"/>
    <cellStyle name="Input 2 2 2 3 4" xfId="16433" xr:uid="{526C5134-E004-4D8F-A437-E339A5355B47}"/>
    <cellStyle name="Input 2 2 2 3 5" xfId="28995" xr:uid="{055E3F33-D9D0-4A12-A2FF-A036253C4DD9}"/>
    <cellStyle name="Input 2 2 2 3 6" xfId="29206" xr:uid="{1DB805A7-F6DE-450E-9493-546BE8956EE3}"/>
    <cellStyle name="Input 2 2 2 3 7" xfId="28661" xr:uid="{C33A1E4A-C3AA-4E5D-98EF-A166B46B75D2}"/>
    <cellStyle name="Input 2 2 2 3 8" xfId="29503" xr:uid="{75E7E894-D9E3-45EC-A2E4-B8C1FC4C78DC}"/>
    <cellStyle name="Input 2 2 2 4" xfId="7956" xr:uid="{8CA5CDED-E9BA-49EE-A288-4384FFADB770}"/>
    <cellStyle name="Input 2 2 2 4 2" xfId="11685" xr:uid="{5DEDA00A-BBEA-48F6-A85D-47ED89D27179}"/>
    <cellStyle name="Input 2 2 2 4 2 2" xfId="21132" xr:uid="{88B82087-ECBC-46CD-89F7-AF4ABF04647B}"/>
    <cellStyle name="Input 2 2 2 4 2 3" xfId="25556" xr:uid="{BB217FB8-C3A9-43F6-8F86-1B9156B80606}"/>
    <cellStyle name="Input 2 2 2 4 3" xfId="13691" xr:uid="{38C09D4D-E2CE-422F-85C2-24AEF051A88A}"/>
    <cellStyle name="Input 2 2 2 4 3 2" xfId="23138" xr:uid="{63E3C388-9459-4079-8505-DE93332BFBCE}"/>
    <cellStyle name="Input 2 2 2 4 4" xfId="17403" xr:uid="{DEDB2E70-4418-4B19-9A80-97523105B84A}"/>
    <cellStyle name="Input 2 2 2 5" xfId="9649" xr:uid="{6D3D0F93-2E41-4E54-9B04-51958C8805D8}"/>
    <cellStyle name="Input 2 2 2 5 2" xfId="13142" xr:uid="{F23B6F2C-61CF-4814-81CC-25FB3619BCB0}"/>
    <cellStyle name="Input 2 2 2 5 2 2" xfId="22589" xr:uid="{1DC50A3A-93B0-4E36-B922-ADD2A6D1E183}"/>
    <cellStyle name="Input 2 2 2 5 2 3" xfId="26981" xr:uid="{BE18A44D-064C-4D33-9350-CE15E18F04CB}"/>
    <cellStyle name="Input 2 2 2 5 3" xfId="15350" xr:uid="{B85C0E1F-9D15-4375-84EF-0955E21ED769}"/>
    <cellStyle name="Input 2 2 2 5 3 2" xfId="24797" xr:uid="{20349209-E3D8-4577-8656-E05C30EBF56A}"/>
    <cellStyle name="Input 2 2 2 5 4" xfId="19094" xr:uid="{2DE1AC4C-542F-43BD-8735-B113E47CAC7B}"/>
    <cellStyle name="Input 2 2 2 6" xfId="8622" xr:uid="{B287EF9C-7BF2-49FC-BCB8-5F66A5117873}"/>
    <cellStyle name="Input 2 2 2 6 2" xfId="12283" xr:uid="{8C2504D0-1DA3-4FEA-81A4-0F5E5381A517}"/>
    <cellStyle name="Input 2 2 2 6 2 2" xfId="21730" xr:uid="{95993CAE-5FB7-4841-8459-0236CAF92FC1}"/>
    <cellStyle name="Input 2 2 2 6 2 3" xfId="26148" xr:uid="{450AB5AE-A2BB-4BE4-AE17-0721CD383B45}"/>
    <cellStyle name="Input 2 2 2 6 3" xfId="14349" xr:uid="{52E6746C-2E75-49B4-B1E9-4AF313102136}"/>
    <cellStyle name="Input 2 2 2 6 3 2" xfId="23796" xr:uid="{492B6995-55C7-45C9-B15E-35C73923BEC2}"/>
    <cellStyle name="Input 2 2 2 6 4" xfId="18067" xr:uid="{F8FA931D-0D63-47FC-9AE5-0DAE9CC6C4CF}"/>
    <cellStyle name="Input 2 2 2 7" xfId="9906" xr:uid="{3258902F-84A2-460B-AF34-1DFF46771569}"/>
    <cellStyle name="Input 2 2 2 7 2" xfId="13367" xr:uid="{4BE8864C-F51B-4431-9195-73A425B6AAA5}"/>
    <cellStyle name="Input 2 2 2 7 2 2" xfId="22814" xr:uid="{3BC19542-8FA3-40D0-BC1C-F8BF896885AD}"/>
    <cellStyle name="Input 2 2 2 7 2 3" xfId="27205" xr:uid="{58D7FD80-5630-4370-A5BA-88E8E0C1829A}"/>
    <cellStyle name="Input 2 2 2 7 3" xfId="15606" xr:uid="{38E51DDC-7B3E-4840-ACDE-877FC85870BE}"/>
    <cellStyle name="Input 2 2 2 7 3 2" xfId="25053" xr:uid="{BB232CC5-75A0-4400-BEEB-BEB2A74514E2}"/>
    <cellStyle name="Input 2 2 2 7 4" xfId="19351" xr:uid="{F9FCA768-EB04-4D43-AEE1-CC58B249CB87}"/>
    <cellStyle name="Input 2 2 2 8" xfId="10186" xr:uid="{AC143393-72DC-4066-A9DC-4995D58FE411}"/>
    <cellStyle name="Input 2 2 2 8 2" xfId="13583" xr:uid="{E11FAC1C-8DCE-425E-BE4F-C5B1FEEAE39F}"/>
    <cellStyle name="Input 2 2 2 8 2 2" xfId="23030" xr:uid="{9BA537DB-E597-40DA-BCF6-D67A45ABCCD5}"/>
    <cellStyle name="Input 2 2 2 8 2 3" xfId="27420" xr:uid="{DCAF4A09-44D7-4C9F-AE12-986DFB87F925}"/>
    <cellStyle name="Input 2 2 2 8 3" xfId="15885" xr:uid="{A3D50D0E-D85F-4A30-A59A-3AA0271DA7B1}"/>
    <cellStyle name="Input 2 2 2 8 3 2" xfId="25332" xr:uid="{ECF459C9-BAF4-49E0-B98B-52E7F7A58243}"/>
    <cellStyle name="Input 2 2 2 8 4" xfId="19631" xr:uid="{CBFC5103-5F86-4FF3-8D12-3B81C5602BF5}"/>
    <cellStyle name="Input 2 2 2 9" xfId="9404" xr:uid="{F91BF6A1-FF45-4592-94FF-FBE39DF8D2D6}"/>
    <cellStyle name="Input 2 2 2 9 2" xfId="15107" xr:uid="{3840D4C5-FC0C-46FD-A25B-A53CD3124702}"/>
    <cellStyle name="Input 2 2 2 9 2 2" xfId="24554" xr:uid="{28518EF6-6C3C-46CC-BBF4-9BE10983A6F8}"/>
    <cellStyle name="Input 2 2 2 9 3" xfId="18849" xr:uid="{5E931CBA-E633-47A0-9AE8-CFBCE0CC611F}"/>
    <cellStyle name="Input 2 2 3" xfId="4408" xr:uid="{5648B8E2-F58D-4348-84A5-A36937B20EC0}"/>
    <cellStyle name="Input 2 2 3 10" xfId="28125" xr:uid="{F5F00057-D578-4DD2-9B07-275D13BDB3FD}"/>
    <cellStyle name="Input 2 2 3 2" xfId="6986" xr:uid="{D097A095-F700-4DEF-A6F1-E1F2730268AC}"/>
    <cellStyle name="Input 2 2 3 2 2" xfId="7654" xr:uid="{E4D300F2-2D97-4DDE-80A3-D143F6D47262}"/>
    <cellStyle name="Input 2 2 3 2 2 2" xfId="11384" xr:uid="{88FA614D-F903-4842-BCD4-D2D843147F76}"/>
    <cellStyle name="Input 2 2 3 2 2 2 2" xfId="20831" xr:uid="{A8A34DBC-3104-489B-817D-26972856EC45}"/>
    <cellStyle name="Input 2 2 3 2 2 3" xfId="17102" xr:uid="{FC4B777F-FA5A-453A-BDBF-A1682B39BB94}"/>
    <cellStyle name="Input 2 2 3 2 3" xfId="10715" xr:uid="{FD887A9D-663E-4DC4-BC80-68A5096CF822}"/>
    <cellStyle name="Input 2 2 3 2 3 2" xfId="20161" xr:uid="{1C3855A6-6F53-4B2E-8225-C714E67F9840}"/>
    <cellStyle name="Input 2 2 3 2 4" xfId="16432" xr:uid="{69CE9086-0BF2-426F-B739-4352424E2B8D}"/>
    <cellStyle name="Input 2 2 3 2 5" xfId="28994" xr:uid="{4F596613-DCB4-4B19-BDA8-98836CD5C524}"/>
    <cellStyle name="Input 2 2 3 2 6" xfId="29205" xr:uid="{E2EBC680-82CE-4E3F-B750-B11DCEC38AF6}"/>
    <cellStyle name="Input 2 2 3 2 7" xfId="27813" xr:uid="{D430E0AE-FE7B-4C08-930B-B12DA6E8D265}"/>
    <cellStyle name="Input 2 2 3 2 8" xfId="29502" xr:uid="{C7EC4C13-5378-41B0-9AC8-7A2A06F6C1C3}"/>
    <cellStyle name="Input 2 2 3 3" xfId="8075" xr:uid="{A1C4A35A-1A5F-441C-932B-CFA469A19151}"/>
    <cellStyle name="Input 2 2 3 3 2" xfId="11804" xr:uid="{8B29857D-7A85-4505-92F3-8C37D4596CD9}"/>
    <cellStyle name="Input 2 2 3 3 2 2" xfId="21251" xr:uid="{816B172A-211F-456E-A9D9-972746AF166A}"/>
    <cellStyle name="Input 2 2 3 3 2 3" xfId="25675" xr:uid="{AD5F898F-C990-484A-AD15-D5D4E4623AB7}"/>
    <cellStyle name="Input 2 2 3 3 3" xfId="13810" xr:uid="{14925639-C6CB-4849-97B7-C644C9BC75CD}"/>
    <cellStyle name="Input 2 2 3 3 3 2" xfId="23257" xr:uid="{05B10808-DDFF-4F11-9129-E256A3D569A6}"/>
    <cellStyle name="Input 2 2 3 3 4" xfId="17522" xr:uid="{7D8AA243-6B9C-490B-8476-DDDBA042C410}"/>
    <cellStyle name="Input 2 2 3 4" xfId="8511" xr:uid="{4A991933-0E08-4DE8-830C-C4FD23B2451C}"/>
    <cellStyle name="Input 2 2 3 4 2" xfId="12185" xr:uid="{988E662E-0434-47C4-B099-D5E4509AB5CB}"/>
    <cellStyle name="Input 2 2 3 4 2 2" xfId="21632" xr:uid="{9EBB2874-AB0F-4853-B287-776921155CCA}"/>
    <cellStyle name="Input 2 2 3 4 2 3" xfId="26051" xr:uid="{ACC52889-931E-4D74-BD76-EB0C306B0B92}"/>
    <cellStyle name="Input 2 2 3 4 3" xfId="14239" xr:uid="{03668168-BC36-4D9B-8D0D-5F38C23404CF}"/>
    <cellStyle name="Input 2 2 3 4 3 2" xfId="23686" xr:uid="{168B065D-AAA4-4E10-BE17-9E0F674C90E1}"/>
    <cellStyle name="Input 2 2 3 4 4" xfId="17956" xr:uid="{3AFC920F-E3F0-4C12-91C8-F1AD2F4EA992}"/>
    <cellStyle name="Input 2 2 3 5" xfId="9420" xr:uid="{70E33FD7-1952-46C7-8D96-5EA199FEEBDF}"/>
    <cellStyle name="Input 2 2 3 5 2" xfId="12952" xr:uid="{6B590508-2384-4B65-B697-8158F48B03B4}"/>
    <cellStyle name="Input 2 2 3 5 2 2" xfId="22399" xr:uid="{8B4AA992-4071-4FBF-ADF8-C2BE49EC51B6}"/>
    <cellStyle name="Input 2 2 3 5 2 3" xfId="26793" xr:uid="{76B701E9-B239-4BE0-A0D9-FF0CF936A8C2}"/>
    <cellStyle name="Input 2 2 3 5 3" xfId="15123" xr:uid="{E7DA8C9C-11D4-45AA-8038-845B2F3BCFB5}"/>
    <cellStyle name="Input 2 2 3 5 3 2" xfId="24570" xr:uid="{3BDFEA6C-B9B1-49D3-935C-BA8B5F46E490}"/>
    <cellStyle name="Input 2 2 3 5 4" xfId="18865" xr:uid="{2166C51F-9F89-4FA7-AEEE-CF295F91A39B}"/>
    <cellStyle name="Input 2 2 3 6" xfId="9011" xr:uid="{96700864-EADB-4F2D-9A26-195BBC0E96CE}"/>
    <cellStyle name="Input 2 2 3 6 2" xfId="12612" xr:uid="{BB69BCAC-A37F-4311-9A2B-A15746FF6141}"/>
    <cellStyle name="Input 2 2 3 6 2 2" xfId="22059" xr:uid="{CDFACD14-9CE2-42AF-8B74-1EEBD5A239D1}"/>
    <cellStyle name="Input 2 2 3 6 2 3" xfId="26473" xr:uid="{967FF9C9-F46B-4F16-BF42-A7D48D4E6783}"/>
    <cellStyle name="Input 2 2 3 6 3" xfId="14734" xr:uid="{15307ADC-74CB-4172-9654-150CF571FC4D}"/>
    <cellStyle name="Input 2 2 3 6 3 2" xfId="24181" xr:uid="{A1146D75-32BC-4219-9362-3C8CCA36E119}"/>
    <cellStyle name="Input 2 2 3 6 4" xfId="18456" xr:uid="{C4054253-4F81-474C-94FC-8EB4C9C23E22}"/>
    <cellStyle name="Input 2 2 3 7" xfId="10152" xr:uid="{7A6B1F2C-5A4F-4BAF-8C0C-7CE5394CCC75}"/>
    <cellStyle name="Input 2 2 3 7 2" xfId="13562" xr:uid="{31E1B939-C0A0-4918-B0AB-91B729407487}"/>
    <cellStyle name="Input 2 2 3 7 2 2" xfId="23009" xr:uid="{76B34FD7-C9D0-481E-A6EF-A94F10FD3B5B}"/>
    <cellStyle name="Input 2 2 3 7 2 3" xfId="27399" xr:uid="{C9507228-F92F-4728-98B8-96683912690C}"/>
    <cellStyle name="Input 2 2 3 7 3" xfId="15851" xr:uid="{97542488-6214-4A0D-8024-EF0477F4A246}"/>
    <cellStyle name="Input 2 2 3 7 3 2" xfId="25298" xr:uid="{9EB78C1B-91F5-4C07-8AC9-551FF55B48B3}"/>
    <cellStyle name="Input 2 2 3 7 4" xfId="19597" xr:uid="{30E307AC-E20B-4B16-A44E-6BCF198E97EA}"/>
    <cellStyle name="Input 2 2 3 8" xfId="8480" xr:uid="{BC887DD2-94CB-42A0-B608-F08A426F96C1}"/>
    <cellStyle name="Input 2 2 3 8 2" xfId="14208" xr:uid="{D032B4DF-11E3-4E68-A348-608168A125C1}"/>
    <cellStyle name="Input 2 2 3 8 2 2" xfId="23655" xr:uid="{074977CB-BC0A-44D4-85E6-04113747799F}"/>
    <cellStyle name="Input 2 2 3 8 3" xfId="17925" xr:uid="{66086ACF-E498-4D1D-A2AA-893308E634E1}"/>
    <cellStyle name="Input 2 2 3 9" xfId="28272" xr:uid="{EC7C055E-F350-4F0F-B7A7-7442475171C5}"/>
    <cellStyle name="Input 2 2 4" xfId="5928" xr:uid="{EC838719-7258-424D-956F-E4ECB88C7E92}"/>
    <cellStyle name="Input 2 2 4 10" xfId="27562" xr:uid="{D3FE0CBC-DFA3-4185-A0F7-200806E2943A}"/>
    <cellStyle name="Input 2 2 4 2" xfId="7134" xr:uid="{81D357D0-D389-4A53-A174-871B312012B2}"/>
    <cellStyle name="Input 2 2 4 2 2" xfId="7803" xr:uid="{9756063E-E6BC-4059-B6CA-63A591324705}"/>
    <cellStyle name="Input 2 2 4 2 2 2" xfId="11533" xr:uid="{F507F81C-ED01-49EF-A96E-47DBEDBFD543}"/>
    <cellStyle name="Input 2 2 4 2 2 2 2" xfId="20980" xr:uid="{7C52F33B-EC69-4F00-8390-7A38D5C84794}"/>
    <cellStyle name="Input 2 2 4 2 2 3" xfId="17251" xr:uid="{C6BD2828-AD4B-469E-8A5E-2115C19328B1}"/>
    <cellStyle name="Input 2 2 4 2 3" xfId="10864" xr:uid="{CB2B8C15-1380-4BFB-907B-77E6133CC5CA}"/>
    <cellStyle name="Input 2 2 4 2 3 2" xfId="20310" xr:uid="{63C1F438-8C8C-4E69-A535-84659A14BC37}"/>
    <cellStyle name="Input 2 2 4 2 4" xfId="16581" xr:uid="{69F168B3-1E51-496E-8C84-BEA9E75DBF9A}"/>
    <cellStyle name="Input 2 2 4 2 5" xfId="29104" xr:uid="{7C5BA4DE-245E-4F09-8C96-8CFC95EC1D58}"/>
    <cellStyle name="Input 2 2 4 2 6" xfId="29265" xr:uid="{2C4B2C29-C102-49BD-B27F-C794926696E2}"/>
    <cellStyle name="Input 2 2 4 2 7" xfId="27643" xr:uid="{2F011E29-D571-448E-A32F-0B6AFD99EB13}"/>
    <cellStyle name="Input 2 2 4 2 8" xfId="29610" xr:uid="{F3AD62C8-95AD-4609-A6D4-26538370E634}"/>
    <cellStyle name="Input 2 2 4 3" xfId="8030" xr:uid="{2CA3C483-9CC4-49B4-BDD5-1DC891CF6183}"/>
    <cellStyle name="Input 2 2 4 3 2" xfId="11759" xr:uid="{8701E782-F6A4-4F22-B942-3CD077E5CA29}"/>
    <cellStyle name="Input 2 2 4 3 2 2" xfId="21206" xr:uid="{21C7EB86-570D-473C-9896-394CC07E6016}"/>
    <cellStyle name="Input 2 2 4 3 2 3" xfId="25630" xr:uid="{AB820955-1A3C-46F6-990D-89A1A0918E86}"/>
    <cellStyle name="Input 2 2 4 3 3" xfId="13765" xr:uid="{1DCB029C-1F5F-445D-9AE4-6386F0AE6EEA}"/>
    <cellStyle name="Input 2 2 4 3 3 2" xfId="23212" xr:uid="{5ADFE582-52FE-431C-B453-566E7C48CDDE}"/>
    <cellStyle name="Input 2 2 4 3 4" xfId="17477" xr:uid="{B98768A3-EC00-4355-97BA-8DD52706842B}"/>
    <cellStyle name="Input 2 2 4 4" xfId="9579" xr:uid="{AD1752CA-DED4-405E-8E15-52F5DB086C19}"/>
    <cellStyle name="Input 2 2 4 4 2" xfId="13086" xr:uid="{F8E10992-116E-4A49-AA94-9ED3C58D1B65}"/>
    <cellStyle name="Input 2 2 4 4 2 2" xfId="22533" xr:uid="{00873B29-06FD-4FD6-86ED-4F3B23EADC83}"/>
    <cellStyle name="Input 2 2 4 4 2 3" xfId="26925" xr:uid="{74982796-CD52-473E-9707-24D49366CC57}"/>
    <cellStyle name="Input 2 2 4 4 3" xfId="15280" xr:uid="{DC9EE6D0-04E9-4A50-A21A-733CF6907D1F}"/>
    <cellStyle name="Input 2 2 4 4 3 2" xfId="24727" xr:uid="{634B437E-B59C-44A3-8597-AC2EB0B4ABA2}"/>
    <cellStyle name="Input 2 2 4 4 4" xfId="19024" xr:uid="{8D41D031-46CE-41C4-BDB4-CDD7FF5B18B4}"/>
    <cellStyle name="Input 2 2 4 5" xfId="9897" xr:uid="{5492C746-5AF9-4B3E-A624-FA6EB7B6A3B9}"/>
    <cellStyle name="Input 2 2 4 5 2" xfId="13358" xr:uid="{73F91666-68FD-461B-BCE4-EBDCC26F1F85}"/>
    <cellStyle name="Input 2 2 4 5 2 2" xfId="22805" xr:uid="{DD786775-F459-47B9-A8A9-FD303E53DD38}"/>
    <cellStyle name="Input 2 2 4 5 2 3" xfId="27196" xr:uid="{8BF6748E-EAD7-419C-9DD2-DB60E3258BE6}"/>
    <cellStyle name="Input 2 2 4 5 3" xfId="15597" xr:uid="{648D3128-CF11-4C7B-978D-FB6CC4BA96E0}"/>
    <cellStyle name="Input 2 2 4 5 3 2" xfId="25044" xr:uid="{799C229B-8C2D-416A-AB36-0F2EDC801E92}"/>
    <cellStyle name="Input 2 2 4 5 4" xfId="19342" xr:uid="{49BB25B8-9BA5-490E-A709-92117D365002}"/>
    <cellStyle name="Input 2 2 4 6" xfId="9626" xr:uid="{DA5D18A1-A514-42A6-96BE-34C73D91EA37}"/>
    <cellStyle name="Input 2 2 4 6 2" xfId="13121" xr:uid="{DA019A8E-A4D0-4F12-B8DB-9D7B5DA1F3A3}"/>
    <cellStyle name="Input 2 2 4 6 2 2" xfId="22568" xr:uid="{88B6DB5E-2716-416B-A306-515E93B0AAAD}"/>
    <cellStyle name="Input 2 2 4 6 2 3" xfId="26960" xr:uid="{436F9349-3394-4F7B-99ED-373D2FBA819E}"/>
    <cellStyle name="Input 2 2 4 6 3" xfId="15327" xr:uid="{BF6E90F4-CC24-4839-8258-22346ABBAFB7}"/>
    <cellStyle name="Input 2 2 4 6 3 2" xfId="24774" xr:uid="{48E2C7B2-4A27-4A12-9C8D-0718D270E720}"/>
    <cellStyle name="Input 2 2 4 6 4" xfId="19071" xr:uid="{83104243-279D-48DA-80AF-45897F10C913}"/>
    <cellStyle name="Input 2 2 4 7" xfId="8275" xr:uid="{8FAE9112-6CE0-45A3-8603-18A057B7CDF6}"/>
    <cellStyle name="Input 2 2 4 7 2" xfId="11999" xr:uid="{C43954A2-C722-4651-97D0-DD58F6F3C1F8}"/>
    <cellStyle name="Input 2 2 4 7 2 2" xfId="21446" xr:uid="{60E0A489-9139-4A2A-8B12-343125BFBC84}"/>
    <cellStyle name="Input 2 2 4 7 2 3" xfId="25866" xr:uid="{EAD7292E-302C-4157-92FF-8698E998D342}"/>
    <cellStyle name="Input 2 2 4 7 3" xfId="14004" xr:uid="{0314528C-5BDE-4591-BE26-24B1730B6A46}"/>
    <cellStyle name="Input 2 2 4 7 3 2" xfId="23451" xr:uid="{9FAB4857-1C08-4D7A-832E-491EBBFF3000}"/>
    <cellStyle name="Input 2 2 4 7 4" xfId="17720" xr:uid="{3722E443-DF93-45DD-A3ED-B712B00912B3}"/>
    <cellStyle name="Input 2 2 4 8" xfId="8546" xr:uid="{600D4167-62AE-4B91-9CA1-7F0D655E60B3}"/>
    <cellStyle name="Input 2 2 4 8 2" xfId="14274" xr:uid="{9C7B2A87-6CA2-41DF-9D8F-A3D76D258766}"/>
    <cellStyle name="Input 2 2 4 8 2 2" xfId="23721" xr:uid="{EC41165C-4BAD-480B-8293-D18ADF505CFC}"/>
    <cellStyle name="Input 2 2 4 8 3" xfId="17991" xr:uid="{F4396913-F3FF-470B-8F31-FE5A59484BA7}"/>
    <cellStyle name="Input 2 2 4 9" xfId="28606" xr:uid="{B3957C8A-6B0F-4AF5-9700-E8D0BADD3166}"/>
    <cellStyle name="Input 2 2 5" xfId="6636" xr:uid="{3B0C6910-A341-4C34-94AE-D7C0A180C209}"/>
    <cellStyle name="Input 2 2 5 2" xfId="7304" xr:uid="{2C0F057B-1F2B-4963-A877-1131C1435F11}"/>
    <cellStyle name="Input 2 2 5 2 2" xfId="11034" xr:uid="{4CB9759E-79F1-4EB6-89C7-F46DBAEDE3E7}"/>
    <cellStyle name="Input 2 2 5 2 2 2" xfId="20480" xr:uid="{45AC7BE9-A1F2-4CFE-8E78-601CA1112694}"/>
    <cellStyle name="Input 2 2 5 2 3" xfId="16751" xr:uid="{FF381466-2E7C-4FDE-B865-53DD08CE9A56}"/>
    <cellStyle name="Input 2 2 5 3" xfId="10365" xr:uid="{14D59D4D-CE2C-49F7-9735-A1725D634D40}"/>
    <cellStyle name="Input 2 2 5 3 2" xfId="19810" xr:uid="{D12DCB9E-0079-4BD2-A6B8-4CE057CA054F}"/>
    <cellStyle name="Input 2 2 5 4" xfId="16081" xr:uid="{00E7A061-70E1-420E-AE14-B1DCB3D74E8A}"/>
    <cellStyle name="Input 2 2 5 5" xfId="28814" xr:uid="{B8FC8248-5BC9-4EE5-B886-038E3438E822}"/>
    <cellStyle name="Input 2 2 5 6" xfId="28720" xr:uid="{30A15E1D-0854-49E4-88CF-A6477C6EF334}"/>
    <cellStyle name="Input 2 2 5 7" xfId="28037" xr:uid="{70FBF4C4-04BD-4489-BBFA-4B2678DC773B}"/>
    <cellStyle name="Input 2 2 5 8" xfId="29348" xr:uid="{16BB2003-D478-4055-9CA5-031C9278E42C}"/>
    <cellStyle name="Input 2 2 6" xfId="8224" xr:uid="{AA69B174-FAD2-431A-A29F-A8CDE25081EF}"/>
    <cellStyle name="Input 2 2 6 2" xfId="11953" xr:uid="{D47AD6BC-41D5-4172-86C3-0204408D49DF}"/>
    <cellStyle name="Input 2 2 6 2 2" xfId="21400" xr:uid="{99817681-81AD-4885-B6EC-B5074392AC00}"/>
    <cellStyle name="Input 2 2 6 2 3" xfId="25824" xr:uid="{4630E7CB-CF59-468E-B0B0-47C1C736364F}"/>
    <cellStyle name="Input 2 2 6 3" xfId="13959" xr:uid="{DD1E0C45-A491-4F59-989D-DD7010BE0359}"/>
    <cellStyle name="Input 2 2 6 3 2" xfId="23406" xr:uid="{0ADC5E3A-C961-49C3-B05B-90B92523F45D}"/>
    <cellStyle name="Input 2 2 6 4" xfId="17671" xr:uid="{E9CF5026-C33F-4CEF-A89F-C85118CBD956}"/>
    <cellStyle name="Input 2 2 7" xfId="9787" xr:uid="{5D06AD77-098A-440B-ACBB-09D3EC741356}"/>
    <cellStyle name="Input 2 2 7 2" xfId="13269" xr:uid="{7AA7A52C-3C8F-41FE-906F-1B9BE8F364EB}"/>
    <cellStyle name="Input 2 2 7 2 2" xfId="22716" xr:uid="{883F533B-2E07-4FC3-BA36-1D5CEC4E8A97}"/>
    <cellStyle name="Input 2 2 7 2 3" xfId="27108" xr:uid="{2C4CBF8C-1884-4487-88DD-BDCE1BC766FF}"/>
    <cellStyle name="Input 2 2 7 3" xfId="15488" xr:uid="{F6161310-FBD7-447B-939A-A6AA2051A326}"/>
    <cellStyle name="Input 2 2 7 3 2" xfId="24935" xr:uid="{B8C6AC79-A0F6-421C-841A-89B5454A42B9}"/>
    <cellStyle name="Input 2 2 7 4" xfId="19232" xr:uid="{98C8BEA8-C7B3-4F8C-A2A2-558F3BA1CB7E}"/>
    <cellStyle name="Input 2 2 8" xfId="9646" xr:uid="{2060B2CC-FACB-480F-9EBD-B18A45C228CD}"/>
    <cellStyle name="Input 2 2 8 2" xfId="13139" xr:uid="{A4F90765-A7EE-4F10-9FA5-8DF307ED03E3}"/>
    <cellStyle name="Input 2 2 8 2 2" xfId="22586" xr:uid="{84F04CD2-83C0-4157-B1DB-675875966D74}"/>
    <cellStyle name="Input 2 2 8 2 3" xfId="26978" xr:uid="{BAB11279-993A-42E0-8213-7B4211C5740A}"/>
    <cellStyle name="Input 2 2 8 3" xfId="15347" xr:uid="{BEA0F615-1776-4596-9F1D-8C1D90B94BBA}"/>
    <cellStyle name="Input 2 2 8 3 2" xfId="24794" xr:uid="{D7C1E437-055F-4CC2-BB1B-76FAF47D28A9}"/>
    <cellStyle name="Input 2 2 8 4" xfId="19091" xr:uid="{1DE80146-6375-4404-ABED-CB521A644AAA}"/>
    <cellStyle name="Input 2 2 9" xfId="9908" xr:uid="{3B2E12EC-C0DB-462E-9BE1-5490FF1E5152}"/>
    <cellStyle name="Input 2 2 9 2" xfId="13369" xr:uid="{8A7A8E71-CEC7-4D1A-B0A0-C9A71F42CE2E}"/>
    <cellStyle name="Input 2 2 9 2 2" xfId="22816" xr:uid="{9626EF98-27F3-4AF7-ADCB-4DA7BC4960CA}"/>
    <cellStyle name="Input 2 2 9 2 3" xfId="27207" xr:uid="{1666BD3F-D772-4864-B30C-42235A762245}"/>
    <cellStyle name="Input 2 2 9 3" xfId="15608" xr:uid="{9528FDF8-A4DA-414F-AB00-1C530E7FCD3A}"/>
    <cellStyle name="Input 2 2 9 3 2" xfId="25055" xr:uid="{17093594-1D99-414E-A0F1-F961AD088E11}"/>
    <cellStyle name="Input 2 2 9 4" xfId="19353" xr:uid="{DDFF43F7-5ED1-4652-9003-28795E956749}"/>
    <cellStyle name="Input 2 20" xfId="9616" xr:uid="{16712ADA-B683-4FA8-B3EC-CCB8F92B9D03}"/>
    <cellStyle name="Input 2 20 2" xfId="13113" xr:uid="{5B425BD5-AF0F-4C10-B68A-39A4E950D43F}"/>
    <cellStyle name="Input 2 20 2 2" xfId="22560" xr:uid="{4D63236B-12D5-48FC-8169-D3140A9D8F4F}"/>
    <cellStyle name="Input 2 20 2 3" xfId="26952" xr:uid="{41510314-6FB9-4D4F-A16A-ED65CC85FE86}"/>
    <cellStyle name="Input 2 20 3" xfId="15317" xr:uid="{59052C21-1EB4-4622-9E13-4C02F208609F}"/>
    <cellStyle name="Input 2 20 3 2" xfId="24764" xr:uid="{F374BFF5-5E7A-4F6D-86C1-AF2B8CFC7874}"/>
    <cellStyle name="Input 2 20 4" xfId="19061" xr:uid="{150EEC51-FAB8-4958-9089-71B31A6528BA}"/>
    <cellStyle name="Input 2 21" xfId="10111" xr:uid="{DCA20463-FA77-42BC-BC27-E40CD32DB8C6}"/>
    <cellStyle name="Input 2 21 2" xfId="15810" xr:uid="{E6A4FDD0-8DD6-4509-A8D0-362043653A8E}"/>
    <cellStyle name="Input 2 21 2 2" xfId="25257" xr:uid="{1B75239C-5DF3-48F1-A67E-757006A8ECD5}"/>
    <cellStyle name="Input 2 21 3" xfId="19556" xr:uid="{52EFC4B8-AD18-4989-B37D-7943D30973F9}"/>
    <cellStyle name="Input 2 22" xfId="27781" xr:uid="{18F64995-F6FC-4F1C-92F2-70BAA0236EAC}"/>
    <cellStyle name="Input 2 23" xfId="27828" xr:uid="{8A52DFDD-0069-4430-8F53-16F7EA028578}"/>
    <cellStyle name="Input 2 24" xfId="29789" xr:uid="{D9D3434A-09DB-43F3-AB5B-9B825C71F73F}"/>
    <cellStyle name="Input 2 25" xfId="2392" xr:uid="{545628FB-2319-4C89-B1DE-963D803B929F}"/>
    <cellStyle name="Input 2 26" xfId="30660" xr:uid="{965D32F4-DE04-43A2-B7F2-7929EF6952E6}"/>
    <cellStyle name="Input 2 3" xfId="2396" xr:uid="{3C0EADB4-1928-45D8-9A86-A68FAAA885C3}"/>
    <cellStyle name="Input 2 3 10" xfId="9819" xr:uid="{6CC2F17C-0D1B-4223-A30F-6D486134E040}"/>
    <cellStyle name="Input 2 3 10 2" xfId="13301" xr:uid="{6DC17CBD-496A-480A-A787-3D4B8124F1F1}"/>
    <cellStyle name="Input 2 3 10 2 2" xfId="22748" xr:uid="{5A1B2F4F-44B5-4920-8F21-8C1EDFF62FC6}"/>
    <cellStyle name="Input 2 3 10 2 3" xfId="27140" xr:uid="{D5154196-E36E-4D5A-963D-6B7146D83486}"/>
    <cellStyle name="Input 2 3 10 3" xfId="15520" xr:uid="{AE6A9A25-5484-4827-9F0C-AEF88A6D4D90}"/>
    <cellStyle name="Input 2 3 10 3 2" xfId="24967" xr:uid="{7FF9D29D-FCB1-492A-A4ED-8FE7442C1DB8}"/>
    <cellStyle name="Input 2 3 10 4" xfId="19264" xr:uid="{9E34741A-9496-4311-9F36-45BB3B9C20C8}"/>
    <cellStyle name="Input 2 3 11" xfId="9456" xr:uid="{E04F1E83-EAF9-4105-8559-87B2814A967B}"/>
    <cellStyle name="Input 2 3 11 2" xfId="15159" xr:uid="{8F7EC87A-48E6-4729-8998-FD93543B3E14}"/>
    <cellStyle name="Input 2 3 11 2 2" xfId="24606" xr:uid="{58372ED5-E6FE-45FC-ABB2-A73B86BD0D15}"/>
    <cellStyle name="Input 2 3 11 3" xfId="18901" xr:uid="{A17551ED-5EB0-4BEC-B46A-DA4F45CC89DB}"/>
    <cellStyle name="Input 2 3 12" xfId="27785" xr:uid="{A7478AC3-B205-4867-91FD-9552D4E955FF}"/>
    <cellStyle name="Input 2 3 13" xfId="27825" xr:uid="{37AA8080-A9FA-4D88-9FF4-2596FD47F143}"/>
    <cellStyle name="Input 2 3 2" xfId="4411" xr:uid="{5639CC28-4056-46CB-B1F7-2E6F065DE307}"/>
    <cellStyle name="Input 2 3 2 10" xfId="28275" xr:uid="{28BDBCF8-2AC0-4994-8B70-F59586C8365C}"/>
    <cellStyle name="Input 2 3 2 11" xfId="27654" xr:uid="{C3399260-D641-46F9-A663-067E9034FCBC}"/>
    <cellStyle name="Input 2 3 2 2" xfId="5931" xr:uid="{2EBEC35D-0047-4171-A074-1AD1D0E75A38}"/>
    <cellStyle name="Input 2 3 2 2 10" xfId="28484" xr:uid="{1B3FFE40-AC33-40AE-B086-4527BC3620DC}"/>
    <cellStyle name="Input 2 3 2 2 2" xfId="7137" xr:uid="{2A209DC1-337B-44AF-A9F1-B642CA475689}"/>
    <cellStyle name="Input 2 3 2 2 2 2" xfId="7806" xr:uid="{BF669EBE-6BAA-4AAC-8562-91709C29B85E}"/>
    <cellStyle name="Input 2 3 2 2 2 2 2" xfId="11536" xr:uid="{654A5300-1386-406B-878D-D6722CFDA796}"/>
    <cellStyle name="Input 2 3 2 2 2 2 2 2" xfId="20983" xr:uid="{59A4BB81-8C83-497F-91F5-2E713344FA24}"/>
    <cellStyle name="Input 2 3 2 2 2 2 3" xfId="17254" xr:uid="{F8C250CD-D4B7-433D-96E6-4DA33C433BF6}"/>
    <cellStyle name="Input 2 3 2 2 2 3" xfId="10867" xr:uid="{1E5135F6-2BF7-41E1-8416-145BD11B24BA}"/>
    <cellStyle name="Input 2 3 2 2 2 3 2" xfId="20313" xr:uid="{524F995D-47AD-44CD-A99D-A01538E817D9}"/>
    <cellStyle name="Input 2 3 2 2 2 4" xfId="16584" xr:uid="{45222728-2B0E-4703-9060-1C8477645C99}"/>
    <cellStyle name="Input 2 3 2 2 2 5" xfId="29107" xr:uid="{F41938AA-6EF7-45EB-B5EC-F901E0D1CF9D}"/>
    <cellStyle name="Input 2 3 2 2 2 6" xfId="29268" xr:uid="{74BBC11A-C594-4B7A-A1D6-1278E08C4BB7}"/>
    <cellStyle name="Input 2 3 2 2 2 7" xfId="29180" xr:uid="{800EF4C1-5562-4973-A619-32F0F5FCF201}"/>
    <cellStyle name="Input 2 3 2 2 2 8" xfId="29613" xr:uid="{0DBF566B-5AB2-4EC9-AC96-1E9066681EE3}"/>
    <cellStyle name="Input 2 3 2 2 3" xfId="8179" xr:uid="{152ACAC4-BE74-4B29-80BD-565F3AAEA8C4}"/>
    <cellStyle name="Input 2 3 2 2 3 2" xfId="11908" xr:uid="{9503B9EA-6BF9-40BB-B126-BCC0883B2B2E}"/>
    <cellStyle name="Input 2 3 2 2 3 2 2" xfId="21355" xr:uid="{50B0A9D7-D024-4FB1-A28B-137D5C30BA21}"/>
    <cellStyle name="Input 2 3 2 2 3 2 3" xfId="25779" xr:uid="{250F9350-C7E3-415B-B080-E885D3763176}"/>
    <cellStyle name="Input 2 3 2 2 3 3" xfId="13914" xr:uid="{1CF3A170-B743-4FB4-A9E4-EAB4680A7E49}"/>
    <cellStyle name="Input 2 3 2 2 3 3 2" xfId="23361" xr:uid="{DF7CDCCD-4A5C-4524-B084-DF494E42F536}"/>
    <cellStyle name="Input 2 3 2 2 3 4" xfId="17626" xr:uid="{2FBA5FB2-497D-4053-98D3-822ED4168CDB}"/>
    <cellStyle name="Input 2 3 2 2 4" xfId="8856" xr:uid="{C9C02B6E-E466-46CA-B5C4-DD306304BE57}"/>
    <cellStyle name="Input 2 3 2 2 4 2" xfId="12486" xr:uid="{5B208459-38B4-428C-B1D6-62FAAD9129ED}"/>
    <cellStyle name="Input 2 3 2 2 4 2 2" xfId="21933" xr:uid="{E48271B8-1462-4864-B684-C5B2746A038F}"/>
    <cellStyle name="Input 2 3 2 2 4 2 3" xfId="26349" xr:uid="{B0650B8A-77A6-4113-A8B0-286EC6EC22E4}"/>
    <cellStyle name="Input 2 3 2 2 4 3" xfId="14581" xr:uid="{74D57CC1-31E6-47C6-8398-8E2291130B46}"/>
    <cellStyle name="Input 2 3 2 2 4 3 2" xfId="24028" xr:uid="{612C2A81-9B7F-4166-826D-7E81552FF895}"/>
    <cellStyle name="Input 2 3 2 2 4 4" xfId="18301" xr:uid="{BDD30CF1-D331-4FAB-A883-05C33CE84513}"/>
    <cellStyle name="Input 2 3 2 2 5" xfId="8676" xr:uid="{64B215BC-AA3C-4EE6-B164-9473AE6AE0A0}"/>
    <cellStyle name="Input 2 3 2 2 5 2" xfId="12330" xr:uid="{33643101-308E-44AD-A18E-EEA5CBA77885}"/>
    <cellStyle name="Input 2 3 2 2 5 2 2" xfId="21777" xr:uid="{4B89FB5F-A60A-416F-84AD-6764563A3C41}"/>
    <cellStyle name="Input 2 3 2 2 5 2 3" xfId="26195" xr:uid="{A9B737E5-A3D3-4130-B473-1C08FF0F674D}"/>
    <cellStyle name="Input 2 3 2 2 5 3" xfId="14403" xr:uid="{92522BF6-6EFE-4BD3-A143-2263EB4DEAFF}"/>
    <cellStyle name="Input 2 3 2 2 5 3 2" xfId="23850" xr:uid="{5E37387E-5066-4F8E-90DC-E104171AA85F}"/>
    <cellStyle name="Input 2 3 2 2 5 4" xfId="18121" xr:uid="{F2969BDD-B0C4-4C12-A06E-F8F0D5A43E38}"/>
    <cellStyle name="Input 2 3 2 2 6" xfId="8873" xr:uid="{3E585C99-1091-4DEE-B02F-1FAA79D6FBC5}"/>
    <cellStyle name="Input 2 3 2 2 6 2" xfId="12503" xr:uid="{0AAF0B97-A4D0-4990-9A97-A7F6323ADE17}"/>
    <cellStyle name="Input 2 3 2 2 6 2 2" xfId="21950" xr:uid="{853A7465-012B-4AE6-868F-1E8E5A9B4E57}"/>
    <cellStyle name="Input 2 3 2 2 6 2 3" xfId="26366" xr:uid="{DDB2354B-065F-411D-883E-AFBA1728C982}"/>
    <cellStyle name="Input 2 3 2 2 6 3" xfId="14598" xr:uid="{56C9DB76-4746-4D1E-A401-EC87927A8675}"/>
    <cellStyle name="Input 2 3 2 2 6 3 2" xfId="24045" xr:uid="{89022635-867F-4E55-B628-77366D616F58}"/>
    <cellStyle name="Input 2 3 2 2 6 4" xfId="18318" xr:uid="{BEECCF07-4E67-4AE1-B540-A82843892DE7}"/>
    <cellStyle name="Input 2 3 2 2 7" xfId="9401" xr:uid="{C3944199-D7BE-47B3-9168-0B344EF76455}"/>
    <cellStyle name="Input 2 3 2 2 7 2" xfId="12939" xr:uid="{031C8A8C-2279-4E46-BB15-DC7D30DFB710}"/>
    <cellStyle name="Input 2 3 2 2 7 2 2" xfId="22386" xr:uid="{1011D1FB-B55B-4561-9F04-ADAC33CC987D}"/>
    <cellStyle name="Input 2 3 2 2 7 2 3" xfId="26780" xr:uid="{6E6DF08C-0A7F-49FC-80A0-09BDC8F5BE96}"/>
    <cellStyle name="Input 2 3 2 2 7 3" xfId="15104" xr:uid="{CD125CEE-8678-483B-8518-18108AFF508C}"/>
    <cellStyle name="Input 2 3 2 2 7 3 2" xfId="24551" xr:uid="{1CB08DB3-7E1E-4D86-9CDB-461AAAC63076}"/>
    <cellStyle name="Input 2 3 2 2 7 4" xfId="18846" xr:uid="{FDC1E08F-771C-403C-A1B5-E76A7E431B6A}"/>
    <cellStyle name="Input 2 3 2 2 8" xfId="9726" xr:uid="{782017F1-3968-4415-9207-F9EC2B468748}"/>
    <cellStyle name="Input 2 3 2 2 8 2" xfId="15427" xr:uid="{6408F2FD-F051-4C32-9BBC-81602AF9634C}"/>
    <cellStyle name="Input 2 3 2 2 8 2 2" xfId="24874" xr:uid="{05480F7D-8538-4DFC-94AD-049E5A04B468}"/>
    <cellStyle name="Input 2 3 2 2 8 3" xfId="19171" xr:uid="{B046F67A-95EA-4AEE-BB4A-0ED660315809}"/>
    <cellStyle name="Input 2 3 2 2 9" xfId="28609" xr:uid="{A7EF3A96-4727-4CA4-B479-67912D945BC1}"/>
    <cellStyle name="Input 2 3 2 3" xfId="6989" xr:uid="{5D806F34-38C5-4286-884D-50C641ADDBB9}"/>
    <cellStyle name="Input 2 3 2 3 2" xfId="7657" xr:uid="{B48D8D7B-7C41-4202-8CC7-595571672E4C}"/>
    <cellStyle name="Input 2 3 2 3 2 2" xfId="11387" xr:uid="{B01417ED-36EC-4DA8-8F67-51535F7944D5}"/>
    <cellStyle name="Input 2 3 2 3 2 2 2" xfId="20834" xr:uid="{59272848-561D-45A6-8047-83D6E5D42882}"/>
    <cellStyle name="Input 2 3 2 3 2 3" xfId="17105" xr:uid="{EBC51E7D-E619-49CA-84C4-42CAD3C766B5}"/>
    <cellStyle name="Input 2 3 2 3 3" xfId="10718" xr:uid="{CC87F8E4-368C-4B46-B69D-419883E44EDB}"/>
    <cellStyle name="Input 2 3 2 3 3 2" xfId="20164" xr:uid="{BC150738-039B-4826-BD63-6868B2D8B520}"/>
    <cellStyle name="Input 2 3 2 3 4" xfId="16435" xr:uid="{FF1AF368-0425-49C4-AFC0-4AC8AB917F9B}"/>
    <cellStyle name="Input 2 3 2 3 5" xfId="28997" xr:uid="{60B91CAC-F251-4B97-BCF1-4D918E8BB880}"/>
    <cellStyle name="Input 2 3 2 3 6" xfId="29208" xr:uid="{4AB5C39C-CFDC-4EC8-BF77-1DFB23849A91}"/>
    <cellStyle name="Input 2 3 2 3 7" xfId="27630" xr:uid="{6A959924-3730-4F0E-829B-4CA543213C59}"/>
    <cellStyle name="Input 2 3 2 3 8" xfId="29505" xr:uid="{2BEEEB86-0243-47B0-95FA-99685669BD84}"/>
    <cellStyle name="Input 2 3 2 4" xfId="7955" xr:uid="{9D380FBC-B539-43CB-94AB-DE155D0080B2}"/>
    <cellStyle name="Input 2 3 2 4 2" xfId="11684" xr:uid="{9E3C2114-5990-4385-897E-8148EA156CA7}"/>
    <cellStyle name="Input 2 3 2 4 2 2" xfId="21131" xr:uid="{8D847BC7-D1B6-46B6-B9D4-4A5D2FCD99AB}"/>
    <cellStyle name="Input 2 3 2 4 2 3" xfId="25555" xr:uid="{6EB07D85-7609-4146-91D3-137FDAF7AE61}"/>
    <cellStyle name="Input 2 3 2 4 3" xfId="13690" xr:uid="{76A453FD-EEDD-46B3-8E3F-D70543A7D473}"/>
    <cellStyle name="Input 2 3 2 4 3 2" xfId="23137" xr:uid="{A4C659F3-DA88-43F0-AE28-5F9FA337B819}"/>
    <cellStyle name="Input 2 3 2 4 4" xfId="17402" xr:uid="{AFE777B0-163D-4FEA-8BC5-09D9ECB8CD5E}"/>
    <cellStyle name="Input 2 3 2 5" xfId="8510" xr:uid="{ADAF5A15-3746-4A1A-8FCA-9524354D801E}"/>
    <cellStyle name="Input 2 3 2 5 2" xfId="12184" xr:uid="{1EB4A6E4-BD72-4335-B98D-EF17F219F8F5}"/>
    <cellStyle name="Input 2 3 2 5 2 2" xfId="21631" xr:uid="{2CA8A967-0AE5-4919-9BEF-4EB59D7418A1}"/>
    <cellStyle name="Input 2 3 2 5 2 3" xfId="26050" xr:uid="{24308EEF-6609-4863-BD08-B22C8218E4EF}"/>
    <cellStyle name="Input 2 3 2 5 3" xfId="14238" xr:uid="{D911DCB2-8797-4F91-B533-4D6C075C422F}"/>
    <cellStyle name="Input 2 3 2 5 3 2" xfId="23685" xr:uid="{1305F880-3E9A-40DF-B5A9-0CE80BE6849B}"/>
    <cellStyle name="Input 2 3 2 5 4" xfId="17955" xr:uid="{E3C25937-7222-4DDB-99F4-DDA6AE9D1B7A}"/>
    <cellStyle name="Input 2 3 2 6" xfId="8623" xr:uid="{A274643C-1D0A-43D3-82F5-AC4F0E15B6B9}"/>
    <cellStyle name="Input 2 3 2 6 2" xfId="12284" xr:uid="{6591F7E6-286C-4B29-9749-976EDBC6F39A}"/>
    <cellStyle name="Input 2 3 2 6 2 2" xfId="21731" xr:uid="{AE39FE74-3A46-4A04-84A5-22EA233B6B12}"/>
    <cellStyle name="Input 2 3 2 6 2 3" xfId="26149" xr:uid="{F924FC24-F844-47F8-8C68-8A2D75B40CD4}"/>
    <cellStyle name="Input 2 3 2 6 3" xfId="14350" xr:uid="{E0DC22F4-9985-4290-B9D1-C3B9588F840B}"/>
    <cellStyle name="Input 2 3 2 6 3 2" xfId="23797" xr:uid="{1226BA6A-454E-47B6-B4DC-75C25F113FBB}"/>
    <cellStyle name="Input 2 3 2 6 4" xfId="18068" xr:uid="{8BA87A23-FF69-4F84-A6A5-FA545057C723}"/>
    <cellStyle name="Input 2 3 2 7" xfId="8572" xr:uid="{74FCE76A-CB79-4850-A52C-C9D53DAE4384}"/>
    <cellStyle name="Input 2 3 2 7 2" xfId="12233" xr:uid="{C6100B12-E80A-4BA7-9604-3B8BF11B144F}"/>
    <cellStyle name="Input 2 3 2 7 2 2" xfId="21680" xr:uid="{A37A4779-63F9-43E8-B48A-766D373BF5BD}"/>
    <cellStyle name="Input 2 3 2 7 2 3" xfId="26099" xr:uid="{0477F24C-A2F6-4426-8CF2-7EDD5576A258}"/>
    <cellStyle name="Input 2 3 2 7 3" xfId="14300" xr:uid="{18E93927-856A-4857-B6D2-824FDE92A102}"/>
    <cellStyle name="Input 2 3 2 7 3 2" xfId="23747" xr:uid="{C9365E91-DBDF-4D6B-9B75-DE5ABC88BBD3}"/>
    <cellStyle name="Input 2 3 2 7 4" xfId="18017" xr:uid="{BF089117-3BAD-4615-9AC5-D7638E077301}"/>
    <cellStyle name="Input 2 3 2 8" xfId="10190" xr:uid="{5AFFC49D-DFB6-45EB-9F27-9352BADAB285}"/>
    <cellStyle name="Input 2 3 2 8 2" xfId="13586" xr:uid="{362B88B4-4ED9-4C34-ACE8-D5CC0314A974}"/>
    <cellStyle name="Input 2 3 2 8 2 2" xfId="23033" xr:uid="{F933C4B7-4C1C-432E-B482-BD655C3B3C23}"/>
    <cellStyle name="Input 2 3 2 8 2 3" xfId="27422" xr:uid="{E59F4A31-D84E-4D68-91E4-42EC8BD749AF}"/>
    <cellStyle name="Input 2 3 2 8 3" xfId="15888" xr:uid="{013B805D-7761-4C22-869E-539451696180}"/>
    <cellStyle name="Input 2 3 2 8 3 2" xfId="25335" xr:uid="{BE158E0D-9647-4968-A396-7A7F546787C9}"/>
    <cellStyle name="Input 2 3 2 8 4" xfId="19635" xr:uid="{2B936FDC-A648-487A-AEB2-3473286B6E5D}"/>
    <cellStyle name="Input 2 3 2 9" xfId="9724" xr:uid="{D0C59E47-8F69-406F-BFD5-1D5853B1D7FE}"/>
    <cellStyle name="Input 2 3 2 9 2" xfId="15425" xr:uid="{DDEF2DBD-1A58-4F9D-9DC7-1DDFD3C42B71}"/>
    <cellStyle name="Input 2 3 2 9 2 2" xfId="24872" xr:uid="{E6C06F4C-DAC8-4CFB-93A7-974E1E7FD4A3}"/>
    <cellStyle name="Input 2 3 2 9 3" xfId="19169" xr:uid="{867BBCC7-E5EE-44F4-974E-7F22D4AD2CF4}"/>
    <cellStyle name="Input 2 3 3" xfId="4410" xr:uid="{1E68CA93-A7BE-4BDB-B94D-807FB477E265}"/>
    <cellStyle name="Input 2 3 3 10" xfId="28124" xr:uid="{A5DE607E-F090-40A7-A833-C71A227E0D83}"/>
    <cellStyle name="Input 2 3 3 2" xfId="6988" xr:uid="{1977F38E-25F7-4E76-A3E5-2A02BA7FFB85}"/>
    <cellStyle name="Input 2 3 3 2 2" xfId="7656" xr:uid="{58B271B5-62A8-49A9-899C-21761D8D9481}"/>
    <cellStyle name="Input 2 3 3 2 2 2" xfId="11386" xr:uid="{532BCB47-E6B2-4307-9D8D-E850D858A01D}"/>
    <cellStyle name="Input 2 3 3 2 2 2 2" xfId="20833" xr:uid="{A65154B8-6BA5-48E0-8581-4EC1279FD83F}"/>
    <cellStyle name="Input 2 3 3 2 2 3" xfId="17104" xr:uid="{F4D3C618-2A91-46F5-B51D-12A579D61C6B}"/>
    <cellStyle name="Input 2 3 3 2 3" xfId="10717" xr:uid="{8A4D8C69-56B3-4325-946E-9A6E0B7D8F77}"/>
    <cellStyle name="Input 2 3 3 2 3 2" xfId="20163" xr:uid="{0DEDA072-2ECE-4092-A435-0A39F0365086}"/>
    <cellStyle name="Input 2 3 3 2 4" xfId="16434" xr:uid="{39DBD982-3B4E-42F9-BC9B-71C508381692}"/>
    <cellStyle name="Input 2 3 3 2 5" xfId="28996" xr:uid="{876B1FB4-E355-4E16-A6C3-03AA5879575A}"/>
    <cellStyle name="Input 2 3 3 2 6" xfId="29207" xr:uid="{34186F1C-EDF6-4CBD-8AD3-2830FACF5CD5}"/>
    <cellStyle name="Input 2 3 3 2 7" xfId="28009" xr:uid="{4D2946DD-B1CF-4E5D-8890-E432A7623B0E}"/>
    <cellStyle name="Input 2 3 3 2 8" xfId="29504" xr:uid="{5A00C476-1074-4F5A-B9A3-5EC4CFDE17D7}"/>
    <cellStyle name="Input 2 3 3 3" xfId="8074" xr:uid="{F9A66EFC-9719-4858-9DBB-C078BEB37CEA}"/>
    <cellStyle name="Input 2 3 3 3 2" xfId="11803" xr:uid="{E65D8674-7B89-46FF-8D99-868DA04B142E}"/>
    <cellStyle name="Input 2 3 3 3 2 2" xfId="21250" xr:uid="{540C8A2D-D17D-4D52-ACE6-D953807CC4BD}"/>
    <cellStyle name="Input 2 3 3 3 2 3" xfId="25674" xr:uid="{397A2C67-47B8-4D92-994B-26EDE22D95E9}"/>
    <cellStyle name="Input 2 3 3 3 3" xfId="13809" xr:uid="{74EE0C03-43B0-4B54-A369-C35BD7564FBC}"/>
    <cellStyle name="Input 2 3 3 3 3 2" xfId="23256" xr:uid="{CE1C6EA6-B114-402F-85AE-E1384720630A}"/>
    <cellStyle name="Input 2 3 3 3 4" xfId="17521" xr:uid="{2293BC1E-67B0-40AD-BEC5-83F1D6216E38}"/>
    <cellStyle name="Input 2 3 3 4" xfId="9058" xr:uid="{7C84B556-FF53-4C35-945C-B80607F61398}"/>
    <cellStyle name="Input 2 3 3 4 2" xfId="12655" xr:uid="{569C2763-ED8C-4601-9B8D-EFC2F0C14946}"/>
    <cellStyle name="Input 2 3 3 4 2 2" xfId="22102" xr:uid="{C37EFF2B-7FB9-42F6-B632-588EE25E1C8A}"/>
    <cellStyle name="Input 2 3 3 4 2 3" xfId="26516" xr:uid="{2759481F-40A5-4EC3-8136-F51A4AAE7133}"/>
    <cellStyle name="Input 2 3 3 4 3" xfId="14781" xr:uid="{452F067B-2340-4E3A-BA3B-06B9F025EB78}"/>
    <cellStyle name="Input 2 3 3 4 3 2" xfId="24228" xr:uid="{B4EADD8B-4E9E-41A0-B222-98369B42FBB2}"/>
    <cellStyle name="Input 2 3 3 4 4" xfId="18503" xr:uid="{15D23557-36FA-4FA6-872C-A19AD9D462A3}"/>
    <cellStyle name="Input 2 3 3 5" xfId="9505" xr:uid="{7FDFE283-CBFE-44F9-BF77-1EE171C6929D}"/>
    <cellStyle name="Input 2 3 3 5 2" xfId="13022" xr:uid="{5B2C917F-AC4A-4123-B3AA-35578052B428}"/>
    <cellStyle name="Input 2 3 3 5 2 2" xfId="22469" xr:uid="{A183DBF2-024B-472E-AFA0-F558239C9D5B}"/>
    <cellStyle name="Input 2 3 3 5 2 3" xfId="26862" xr:uid="{07D53AC8-9536-4D0E-A451-31E843F1E8AE}"/>
    <cellStyle name="Input 2 3 3 5 3" xfId="15207" xr:uid="{512914DB-E429-4A57-AA33-2AC778B04504}"/>
    <cellStyle name="Input 2 3 3 5 3 2" xfId="24654" xr:uid="{3A73FED4-02BB-467E-815A-08A16C388FA3}"/>
    <cellStyle name="Input 2 3 3 5 4" xfId="18950" xr:uid="{4A8913E6-14BE-4C65-8D82-B58927DB2D03}"/>
    <cellStyle name="Input 2 3 3 6" xfId="9572" xr:uid="{F21D8045-C94D-4619-8090-94EB22E4F70D}"/>
    <cellStyle name="Input 2 3 3 6 2" xfId="13081" xr:uid="{D54D94FB-BD15-491E-975F-21A94DFAEF5B}"/>
    <cellStyle name="Input 2 3 3 6 2 2" xfId="22528" xr:uid="{C5D1E744-5FC1-42CC-83B8-0045DA289B9D}"/>
    <cellStyle name="Input 2 3 3 6 2 3" xfId="26920" xr:uid="{CD2A61BD-2D43-4394-9E9E-A30BF352EDF6}"/>
    <cellStyle name="Input 2 3 3 6 3" xfId="15273" xr:uid="{28F1047F-32CF-431C-97BD-BCD636C845C7}"/>
    <cellStyle name="Input 2 3 3 6 3 2" xfId="24720" xr:uid="{7F28A66B-6083-4543-9AE4-0384EFB57B32}"/>
    <cellStyle name="Input 2 3 3 6 4" xfId="19017" xr:uid="{BE12D72D-DE7B-465C-8D2C-EE8E8DE0CE9F}"/>
    <cellStyle name="Input 2 3 3 7" xfId="9232" xr:uid="{9D275109-4E26-4A54-A844-5070773CE481}"/>
    <cellStyle name="Input 2 3 3 7 2" xfId="12795" xr:uid="{E18C4DA1-FD12-40D0-A72D-F8547EC580E1}"/>
    <cellStyle name="Input 2 3 3 7 2 2" xfId="22242" xr:uid="{811FD4EA-6D4E-47FC-981F-C7D929555A3D}"/>
    <cellStyle name="Input 2 3 3 7 2 3" xfId="26637" xr:uid="{4B1952DD-B2B8-41CD-9FDD-28BB0329B881}"/>
    <cellStyle name="Input 2 3 3 7 3" xfId="14936" xr:uid="{0E5FC2B0-E3AC-4FA8-A97E-E4351118E2DC}"/>
    <cellStyle name="Input 2 3 3 7 3 2" xfId="24383" xr:uid="{40FF5DB3-6A4B-43D0-AF79-F06A34874CE6}"/>
    <cellStyle name="Input 2 3 3 7 4" xfId="18677" xr:uid="{B22FD1E3-CFBB-4970-8C8C-574392DBC9F2}"/>
    <cellStyle name="Input 2 3 3 8" xfId="10059" xr:uid="{F0E2197A-5F40-41BC-B8E3-DDF7A7F8BE0E}"/>
    <cellStyle name="Input 2 3 3 8 2" xfId="15758" xr:uid="{59193604-C213-4B71-985F-D4CECDF93F2C}"/>
    <cellStyle name="Input 2 3 3 8 2 2" xfId="25205" xr:uid="{B6482753-BA87-49A5-B4D1-1AD5B4409354}"/>
    <cellStyle name="Input 2 3 3 8 3" xfId="19504" xr:uid="{4A664D94-8D28-414F-9C77-7C3A2CC47096}"/>
    <cellStyle name="Input 2 3 3 9" xfId="28274" xr:uid="{A33A91EE-6B20-4BD3-9FC2-E4497BA083E8}"/>
    <cellStyle name="Input 2 3 4" xfId="5930" xr:uid="{BC65A8BD-E5E5-453C-AC35-8607023A4423}"/>
    <cellStyle name="Input 2 3 4 10" xfId="28494" xr:uid="{1BCB4C99-D46F-48B5-9462-0AA0DC1EA405}"/>
    <cellStyle name="Input 2 3 4 2" xfId="7136" xr:uid="{0410ACDB-EED9-4E26-8A8F-E4D2A87B2700}"/>
    <cellStyle name="Input 2 3 4 2 2" xfId="7805" xr:uid="{F6F4D2E3-941B-43C6-89D4-CE61A5B81764}"/>
    <cellStyle name="Input 2 3 4 2 2 2" xfId="11535" xr:uid="{4227DB28-EF3B-4C26-9432-EE304E6E29D5}"/>
    <cellStyle name="Input 2 3 4 2 2 2 2" xfId="20982" xr:uid="{9D664D94-345E-4CD8-AC6C-903B7390A029}"/>
    <cellStyle name="Input 2 3 4 2 2 3" xfId="17253" xr:uid="{760E4C19-4166-4E64-BBDD-0026D7B40A99}"/>
    <cellStyle name="Input 2 3 4 2 3" xfId="10866" xr:uid="{EE4422CE-7794-49DF-AC97-6426F936FF3B}"/>
    <cellStyle name="Input 2 3 4 2 3 2" xfId="20312" xr:uid="{BAE450DF-D3A6-426D-A922-5FF7A6243574}"/>
    <cellStyle name="Input 2 3 4 2 4" xfId="16583" xr:uid="{38FCDC20-9D5F-485F-B2F7-7C38F51CA11B}"/>
    <cellStyle name="Input 2 3 4 2 5" xfId="29106" xr:uid="{1B0B066A-51A5-4CD2-903F-98C5108BF234}"/>
    <cellStyle name="Input 2 3 4 2 6" xfId="29267" xr:uid="{CCE10AB4-AC23-44C2-94E5-74109A0CD0E7}"/>
    <cellStyle name="Input 2 3 4 2 7" xfId="27816" xr:uid="{56170E40-2DF2-4F34-9C83-8FFD404A35FD}"/>
    <cellStyle name="Input 2 3 4 2 8" xfId="29612" xr:uid="{34581AD5-1399-44AF-B292-D047CC76DFE5}"/>
    <cellStyle name="Input 2 3 4 3" xfId="8029" xr:uid="{7F8BD79B-E720-49B0-B6A4-A53199E2D956}"/>
    <cellStyle name="Input 2 3 4 3 2" xfId="11758" xr:uid="{D9EFDC5C-7532-4852-B757-2113EC252320}"/>
    <cellStyle name="Input 2 3 4 3 2 2" xfId="21205" xr:uid="{9AFCA94B-5658-4F8E-90B7-A0CD74103EA7}"/>
    <cellStyle name="Input 2 3 4 3 2 3" xfId="25629" xr:uid="{CD9F389D-AF74-4D35-AF46-8599CC6EA364}"/>
    <cellStyle name="Input 2 3 4 3 3" xfId="13764" xr:uid="{D1B4DC97-1539-4BCF-9F37-2A7B84351F87}"/>
    <cellStyle name="Input 2 3 4 3 3 2" xfId="23211" xr:uid="{B509CCE1-C2CB-452A-99C0-B1EA02978596}"/>
    <cellStyle name="Input 2 3 4 3 4" xfId="17476" xr:uid="{1FF3B3A9-4023-40F3-B84F-6B31F803BB9C}"/>
    <cellStyle name="Input 2 3 4 4" xfId="8857" xr:uid="{340B4E42-8AEE-46C4-A370-2EA028A17525}"/>
    <cellStyle name="Input 2 3 4 4 2" xfId="12487" xr:uid="{B200B69C-CA4F-4040-AA30-6C984010B0A0}"/>
    <cellStyle name="Input 2 3 4 4 2 2" xfId="21934" xr:uid="{A9772C20-48AD-471D-ACCA-60680CE11318}"/>
    <cellStyle name="Input 2 3 4 4 2 3" xfId="26350" xr:uid="{762E19E3-2143-4A82-A21E-BCA2023B68D6}"/>
    <cellStyle name="Input 2 3 4 4 3" xfId="14582" xr:uid="{6D077FB0-034A-4F9E-A166-BA7A79694D47}"/>
    <cellStyle name="Input 2 3 4 4 3 2" xfId="24029" xr:uid="{65085EA8-9103-403D-B7D3-5D7C1431D977}"/>
    <cellStyle name="Input 2 3 4 4 4" xfId="18302" xr:uid="{6F7A1DBB-2DA3-40E1-9314-5E43BB67E70A}"/>
    <cellStyle name="Input 2 3 4 5" xfId="8388" xr:uid="{7793CD29-DE39-4B0A-901A-46793BD91A2E}"/>
    <cellStyle name="Input 2 3 4 5 2" xfId="12092" xr:uid="{DEBEECAB-DE0C-4F75-B853-A3AEB366D07A}"/>
    <cellStyle name="Input 2 3 4 5 2 2" xfId="21539" xr:uid="{06D101D6-A0EB-4CC3-827E-C3414ADF53C2}"/>
    <cellStyle name="Input 2 3 4 5 2 3" xfId="25958" xr:uid="{F9FFBA5E-C4A1-4BC1-81E6-E8227DD56659}"/>
    <cellStyle name="Input 2 3 4 5 3" xfId="14116" xr:uid="{065C1FC3-E62D-43D9-A2AA-140F5404C649}"/>
    <cellStyle name="Input 2 3 4 5 3 2" xfId="23563" xr:uid="{599EE0A0-9899-46A9-A1F1-09D6CEEECB1D}"/>
    <cellStyle name="Input 2 3 4 5 4" xfId="17833" xr:uid="{AD14BEFC-75AD-430B-8C4B-51EF3E37A8B8}"/>
    <cellStyle name="Input 2 3 4 6" xfId="8756" xr:uid="{B398959D-06DE-4F7A-8699-74299C6818A3}"/>
    <cellStyle name="Input 2 3 4 6 2" xfId="12402" xr:uid="{89F22BE4-D3EF-48BC-9CD3-10E4068C50AE}"/>
    <cellStyle name="Input 2 3 4 6 2 2" xfId="21849" xr:uid="{69733D1D-BF3C-4EF6-8D5A-6ED676BE21A5}"/>
    <cellStyle name="Input 2 3 4 6 2 3" xfId="26267" xr:uid="{5175F084-53A6-42B6-B4EF-7BE7127A63C0}"/>
    <cellStyle name="Input 2 3 4 6 3" xfId="14483" xr:uid="{5DDDF3EC-0D4C-464A-A0EF-76525DA5BA43}"/>
    <cellStyle name="Input 2 3 4 6 3 2" xfId="23930" xr:uid="{3882F34B-425F-4209-9387-A808944BFD54}"/>
    <cellStyle name="Input 2 3 4 6 4" xfId="18201" xr:uid="{F015AF93-71A1-4D83-A09B-0389581E8DEA}"/>
    <cellStyle name="Input 2 3 4 7" xfId="10040" xr:uid="{C58F3F5C-B231-4491-9949-690C19E77663}"/>
    <cellStyle name="Input 2 3 4 7 2" xfId="13484" xr:uid="{CA69A2F2-23C8-4748-97A6-36B2A3C14D81}"/>
    <cellStyle name="Input 2 3 4 7 2 2" xfId="22931" xr:uid="{0A20B23C-F198-48B0-B578-28761A9E4C65}"/>
    <cellStyle name="Input 2 3 4 7 2 3" xfId="27321" xr:uid="{A2F8B307-9320-44B6-9D56-2869F3F158EC}"/>
    <cellStyle name="Input 2 3 4 7 3" xfId="15739" xr:uid="{0A3B1E8A-1153-4178-8425-6BACF47D33B8}"/>
    <cellStyle name="Input 2 3 4 7 3 2" xfId="25186" xr:uid="{375D9946-F8AD-4D54-85FF-26CF202C3991}"/>
    <cellStyle name="Input 2 3 4 7 4" xfId="19485" xr:uid="{D90747EC-DCC9-40FF-86B3-C2CC03CBE599}"/>
    <cellStyle name="Input 2 3 4 8" xfId="9458" xr:uid="{F5FA273A-A2ED-4776-8110-88081A6DA521}"/>
    <cellStyle name="Input 2 3 4 8 2" xfId="15161" xr:uid="{6DF6B094-AF9B-412C-AEB1-374ACB6E677B}"/>
    <cellStyle name="Input 2 3 4 8 2 2" xfId="24608" xr:uid="{D8C1789D-3091-4FD4-91E7-2740BEBA8F84}"/>
    <cellStyle name="Input 2 3 4 8 3" xfId="18903" xr:uid="{760D166E-37AD-4AA5-8BBD-662620085318}"/>
    <cellStyle name="Input 2 3 4 9" xfId="28608" xr:uid="{EB051549-D946-4158-A25D-080DF5A22023}"/>
    <cellStyle name="Input 2 3 5" xfId="6637" xr:uid="{B6C8D916-F16C-4762-A80B-7B99DEFF103C}"/>
    <cellStyle name="Input 2 3 5 2" xfId="7305" xr:uid="{E6AA390C-E1ED-4436-AFBE-5ACA4626D998}"/>
    <cellStyle name="Input 2 3 5 2 2" xfId="11035" xr:uid="{65DD70B8-5730-48C6-8A1F-7F3D370219E0}"/>
    <cellStyle name="Input 2 3 5 2 2 2" xfId="20481" xr:uid="{9E453DBE-3C55-4B50-9480-8ADC4FADA273}"/>
    <cellStyle name="Input 2 3 5 2 3" xfId="16752" xr:uid="{64C9DC29-C74F-460C-8B1E-9298B8656A7B}"/>
    <cellStyle name="Input 2 3 5 3" xfId="10366" xr:uid="{136B7E10-A7CD-4FC4-ACF0-815E71C92980}"/>
    <cellStyle name="Input 2 3 5 3 2" xfId="19811" xr:uid="{84EDAFC7-9EAE-44E8-80BC-B3D1E3FAE748}"/>
    <cellStyle name="Input 2 3 5 4" xfId="16082" xr:uid="{D1059157-6266-44DD-81F8-DF56B34AF5F9}"/>
    <cellStyle name="Input 2 3 5 5" xfId="28815" xr:uid="{3D998A0F-A6AB-4133-ACAB-67DB569A366A}"/>
    <cellStyle name="Input 2 3 5 6" xfId="28041" xr:uid="{931787F2-A76C-49B8-B5C9-315A920094A7}"/>
    <cellStyle name="Input 2 3 5 7" xfId="28666" xr:uid="{8EF52DAD-1555-4A97-A4DF-233983F57816}"/>
    <cellStyle name="Input 2 3 5 8" xfId="29349" xr:uid="{7F164BD5-8BD2-44AD-940E-888D1E9E0725}"/>
    <cellStyle name="Input 2 3 6" xfId="8223" xr:uid="{D79C5874-CCF0-4640-8CB4-363AAFFBEC63}"/>
    <cellStyle name="Input 2 3 6 2" xfId="11952" xr:uid="{C751F5A9-9A26-439C-9A93-F35F060246D7}"/>
    <cellStyle name="Input 2 3 6 2 2" xfId="21399" xr:uid="{B0D8D902-BE5A-4941-80D5-6A1598A5239F}"/>
    <cellStyle name="Input 2 3 6 2 3" xfId="25823" xr:uid="{01BF5BB1-BC0F-4D63-AB27-9C90C6CD1F56}"/>
    <cellStyle name="Input 2 3 6 3" xfId="13958" xr:uid="{A259B5BE-D382-432A-9FC2-4594E05979BD}"/>
    <cellStyle name="Input 2 3 6 3 2" xfId="23405" xr:uid="{1B868595-FC2C-4882-9546-1E3711D2F895}"/>
    <cellStyle name="Input 2 3 6 4" xfId="17670" xr:uid="{D88CE188-EADA-4837-86F3-A98CA811F044}"/>
    <cellStyle name="Input 2 3 7" xfId="9786" xr:uid="{A0227006-DB79-4BDE-A234-CCA2CA638890}"/>
    <cellStyle name="Input 2 3 7 2" xfId="13268" xr:uid="{89F8375B-7891-4A2D-80FC-940A59458FA8}"/>
    <cellStyle name="Input 2 3 7 2 2" xfId="22715" xr:uid="{1E5FFE2F-E196-4E7D-A0E4-DBAB00F5BCEC}"/>
    <cellStyle name="Input 2 3 7 2 3" xfId="27107" xr:uid="{4A1DD6EC-8176-4CD7-9C9E-CFCAF50748F6}"/>
    <cellStyle name="Input 2 3 7 3" xfId="15487" xr:uid="{A7B1F502-2375-49B8-95B8-48DE968D12A4}"/>
    <cellStyle name="Input 2 3 7 3 2" xfId="24934" xr:uid="{8A04D1C2-8DA8-4345-BF48-B942C5195B86}"/>
    <cellStyle name="Input 2 3 7 4" xfId="19231" xr:uid="{5DA71FC1-6F82-44E0-93E7-464A552FB18C}"/>
    <cellStyle name="Input 2 3 8" xfId="9341" xr:uid="{484F37BF-F139-42E7-B83F-BC88B43685F8}"/>
    <cellStyle name="Input 2 3 8 2" xfId="12890" xr:uid="{7997A488-4432-4641-8E7B-D17D0C06B4FC}"/>
    <cellStyle name="Input 2 3 8 2 2" xfId="22337" xr:uid="{309015D6-FE10-42E7-8D42-D99FA7BAEB24}"/>
    <cellStyle name="Input 2 3 8 2 3" xfId="26731" xr:uid="{DE70C60A-5BF7-45A2-9BF5-75A3E1033D56}"/>
    <cellStyle name="Input 2 3 8 3" xfId="15044" xr:uid="{7B19C755-2D8C-4943-849E-00CAF615CA2A}"/>
    <cellStyle name="Input 2 3 8 3 2" xfId="24491" xr:uid="{283113D2-01DC-4419-9DA8-C2F0EDA36188}"/>
    <cellStyle name="Input 2 3 8 4" xfId="18786" xr:uid="{40C017EA-D596-47BF-82E8-A2B6ED84514D}"/>
    <cellStyle name="Input 2 3 9" xfId="9043" xr:uid="{7C678978-8D14-4486-9F26-DE199FD96CB3}"/>
    <cellStyle name="Input 2 3 9 2" xfId="12640" xr:uid="{188129BB-08D2-4741-8DA0-694B4A535D35}"/>
    <cellStyle name="Input 2 3 9 2 2" xfId="22087" xr:uid="{43C991B3-7407-45EA-A2A6-2F6A008CFC90}"/>
    <cellStyle name="Input 2 3 9 2 3" xfId="26501" xr:uid="{F90198EE-36CB-44EE-8433-9F92479E9B8F}"/>
    <cellStyle name="Input 2 3 9 3" xfId="14766" xr:uid="{219BD74D-5EE5-4C96-BB83-EB47B87BBE37}"/>
    <cellStyle name="Input 2 3 9 3 2" xfId="24213" xr:uid="{BCD75D34-7F81-4195-A743-C1659085A6A4}"/>
    <cellStyle name="Input 2 3 9 4" xfId="18488" xr:uid="{18421031-488F-4A36-9401-B806017780F9}"/>
    <cellStyle name="Input 2 4" xfId="2397" xr:uid="{2C6E4134-290B-45A1-86F9-8936344AF39A}"/>
    <cellStyle name="Input 2 4 10" xfId="9186" xr:uid="{C34999BD-7675-4651-9039-C5118BEE95A2}"/>
    <cellStyle name="Input 2 4 10 2" xfId="14890" xr:uid="{3699D085-D68D-473B-927A-3321AEFDF925}"/>
    <cellStyle name="Input 2 4 10 2 2" xfId="24337" xr:uid="{20429EAB-FAEA-47C5-A558-E73E767AF05A}"/>
    <cellStyle name="Input 2 4 10 3" xfId="18631" xr:uid="{F0E35531-3F0F-4C07-A206-259AA66ACC5A}"/>
    <cellStyle name="Input 2 4 11" xfId="27786" xr:uid="{D8941CB4-1893-4D20-AE23-BF7487B68E59}"/>
    <cellStyle name="Input 2 4 12" xfId="28632" xr:uid="{D1961E7A-97F8-4709-B775-4B2A6AAC3364}"/>
    <cellStyle name="Input 2 4 2" xfId="4412" xr:uid="{690A3057-EB30-4EB1-82FA-EF1BE7A80781}"/>
    <cellStyle name="Input 2 4 2 10" xfId="28122" xr:uid="{BEEA0C7B-9A59-4BE8-BFE1-AB3A94148737}"/>
    <cellStyle name="Input 2 4 2 2" xfId="6990" xr:uid="{4E510B96-A039-4BB5-BE6F-21154B6287B1}"/>
    <cellStyle name="Input 2 4 2 2 2" xfId="7658" xr:uid="{CC08A39C-740B-4E8F-9D32-6D4101C3F453}"/>
    <cellStyle name="Input 2 4 2 2 2 2" xfId="11388" xr:uid="{E83AEBB7-9F97-4E28-82F5-E5F690584C9F}"/>
    <cellStyle name="Input 2 4 2 2 2 2 2" xfId="20835" xr:uid="{BFD70082-AD14-424E-AD84-D7449333CD01}"/>
    <cellStyle name="Input 2 4 2 2 2 3" xfId="17106" xr:uid="{516EFBFD-7E17-4BE8-956D-6D7726F36E01}"/>
    <cellStyle name="Input 2 4 2 2 3" xfId="10719" xr:uid="{E6E94F8E-8363-4367-9D65-3F75DAEDA51B}"/>
    <cellStyle name="Input 2 4 2 2 3 2" xfId="20165" xr:uid="{3FE3DD96-23D4-47AC-8DB1-B86146C0FFDA}"/>
    <cellStyle name="Input 2 4 2 2 4" xfId="16436" xr:uid="{4442EBBA-8BC0-479A-BCDF-26B568914483}"/>
    <cellStyle name="Input 2 4 2 2 5" xfId="28998" xr:uid="{DEA33E10-CB2B-4AD6-A56E-F5B87671310D}"/>
    <cellStyle name="Input 2 4 2 2 6" xfId="29209" xr:uid="{A3910AD3-794A-4260-BB98-D03AAACAC4D4}"/>
    <cellStyle name="Input 2 4 2 2 7" xfId="27640" xr:uid="{7C7D5238-E8DB-49FF-831B-5E839561FF07}"/>
    <cellStyle name="Input 2 4 2 2 8" xfId="29506" xr:uid="{7C150B7B-D3F4-450E-9E4D-BC6433C6462A}"/>
    <cellStyle name="Input 2 4 2 3" xfId="8073" xr:uid="{0592D27C-6078-4155-ABE3-AFB6EA3FB1D8}"/>
    <cellStyle name="Input 2 4 2 3 2" xfId="11802" xr:uid="{E05CF11D-9F97-4E4F-88C5-837262CD0407}"/>
    <cellStyle name="Input 2 4 2 3 2 2" xfId="21249" xr:uid="{932CB25A-E1CC-4B4B-AD11-E7F6D6539B26}"/>
    <cellStyle name="Input 2 4 2 3 2 3" xfId="25673" xr:uid="{E69FC3A4-FB2C-4D2D-8B52-C0854BA40640}"/>
    <cellStyle name="Input 2 4 2 3 3" xfId="13808" xr:uid="{40364A5E-A013-48F0-B868-0B7F9C8E05B8}"/>
    <cellStyle name="Input 2 4 2 3 3 2" xfId="23255" xr:uid="{BB5016F9-5319-4F5D-9C64-8B0848B35345}"/>
    <cellStyle name="Input 2 4 2 3 4" xfId="17520" xr:uid="{C52790D3-9EBB-4706-81AC-C9E73693A566}"/>
    <cellStyle name="Input 2 4 2 4" xfId="9648" xr:uid="{328F314E-09F6-4AB6-8CBD-C6073C86BCBB}"/>
    <cellStyle name="Input 2 4 2 4 2" xfId="13141" xr:uid="{835C3A19-5891-47E2-9EC7-1F2DE6A72BD6}"/>
    <cellStyle name="Input 2 4 2 4 2 2" xfId="22588" xr:uid="{A25AF4D3-7223-4AC9-83B7-A2619C5D4335}"/>
    <cellStyle name="Input 2 4 2 4 2 3" xfId="26980" xr:uid="{EAC2DDD9-DED9-4B37-9370-28C5301E860F}"/>
    <cellStyle name="Input 2 4 2 4 3" xfId="15349" xr:uid="{82D5DA97-E460-428D-A3D1-71D42858AD02}"/>
    <cellStyle name="Input 2 4 2 4 3 2" xfId="24796" xr:uid="{283C7D94-24BA-4FF5-BD9E-C615496A646D}"/>
    <cellStyle name="Input 2 4 2 4 4" xfId="19093" xr:uid="{3B375278-DE0C-4221-AC48-6F642D7464EA}"/>
    <cellStyle name="Input 2 4 2 5" xfId="9537" xr:uid="{DCB12C8E-B44F-4434-AD8B-8188DCCFA96D}"/>
    <cellStyle name="Input 2 4 2 5 2" xfId="13050" xr:uid="{A4D916FE-5593-42A5-A480-4AFF502426A2}"/>
    <cellStyle name="Input 2 4 2 5 2 2" xfId="22497" xr:uid="{E650B3A6-9D58-4451-A7B9-977D440595AD}"/>
    <cellStyle name="Input 2 4 2 5 2 3" xfId="26889" xr:uid="{094A81E2-CB71-4C0E-AB38-B723024DAD77}"/>
    <cellStyle name="Input 2 4 2 5 3" xfId="15238" xr:uid="{80F3260E-ECCE-46DE-B3E5-4554C34509BA}"/>
    <cellStyle name="Input 2 4 2 5 3 2" xfId="24685" xr:uid="{E17A64DD-61A3-4D56-B8B3-97C1DA09B587}"/>
    <cellStyle name="Input 2 4 2 5 4" xfId="18982" xr:uid="{D02AF786-D522-47BA-9679-239C453DAD42}"/>
    <cellStyle name="Input 2 4 2 6" xfId="9013" xr:uid="{617B41E6-581F-475B-8751-3162FB0B8EA3}"/>
    <cellStyle name="Input 2 4 2 6 2" xfId="12614" xr:uid="{BF2A6A7A-A31E-46EA-A9EF-373B5C9224FA}"/>
    <cellStyle name="Input 2 4 2 6 2 2" xfId="22061" xr:uid="{2F8BE823-DE91-41F3-96C5-B5F00EE2D62A}"/>
    <cellStyle name="Input 2 4 2 6 2 3" xfId="26475" xr:uid="{C9289F95-40DC-4A30-98A3-A0C9E857CC21}"/>
    <cellStyle name="Input 2 4 2 6 3" xfId="14736" xr:uid="{4BB74F48-5116-4622-A232-16C52EAB134D}"/>
    <cellStyle name="Input 2 4 2 6 3 2" xfId="24183" xr:uid="{CB7691E7-2855-449D-ABB7-20E290D23653}"/>
    <cellStyle name="Input 2 4 2 6 4" xfId="18458" xr:uid="{FEDC7335-E4DD-461E-A78D-3B42A29B9076}"/>
    <cellStyle name="Input 2 4 2 7" xfId="8549" xr:uid="{84E9EB32-18AD-486B-9249-AB79905A155D}"/>
    <cellStyle name="Input 2 4 2 7 2" xfId="12218" xr:uid="{D10F7FBA-25A3-4D2B-A703-1A8F7F9C3B62}"/>
    <cellStyle name="Input 2 4 2 7 2 2" xfId="21665" xr:uid="{842E878B-B942-443F-B1FF-E8E61EB838BA}"/>
    <cellStyle name="Input 2 4 2 7 2 3" xfId="26084" xr:uid="{0FC2B31F-8431-47C6-AFD5-684F96A4AF0E}"/>
    <cellStyle name="Input 2 4 2 7 3" xfId="14277" xr:uid="{2D3050AB-20C4-470A-A4B8-3F02A1081DF6}"/>
    <cellStyle name="Input 2 4 2 7 3 2" xfId="23724" xr:uid="{5585EA3F-BE06-4980-A78E-380777CC8452}"/>
    <cellStyle name="Input 2 4 2 7 4" xfId="17994" xr:uid="{4D7730D1-2EC8-40D4-8F07-28BC149CE7C5}"/>
    <cellStyle name="Input 2 4 2 8" xfId="9004" xr:uid="{4A0F632E-7724-4E7D-B205-A4273B686698}"/>
    <cellStyle name="Input 2 4 2 8 2" xfId="14727" xr:uid="{6075DB41-3C87-4011-81AE-1FD983949E74}"/>
    <cellStyle name="Input 2 4 2 8 2 2" xfId="24174" xr:uid="{7FF71CE2-A962-4CDE-95C0-CA6757670EE0}"/>
    <cellStyle name="Input 2 4 2 8 3" xfId="18449" xr:uid="{99CC4F45-0FFE-4314-A4A1-C65AA4C0115E}"/>
    <cellStyle name="Input 2 4 2 9" xfId="28276" xr:uid="{589685B6-2974-4DE2-ACBC-66FA77442028}"/>
    <cellStyle name="Input 2 4 3" xfId="5932" xr:uid="{1E4769CD-72BB-42C9-8D87-25B198D9BFA8}"/>
    <cellStyle name="Input 2 4 3 10" xfId="28017" xr:uid="{1C2FDAD6-A044-4046-990B-373B5F0F7BEB}"/>
    <cellStyle name="Input 2 4 3 2" xfId="7138" xr:uid="{3599F1B8-854E-47DF-B295-0660F27B3AA4}"/>
    <cellStyle name="Input 2 4 3 2 2" xfId="7807" xr:uid="{E638B6C7-723F-4988-B2B0-407A915CF492}"/>
    <cellStyle name="Input 2 4 3 2 2 2" xfId="11537" xr:uid="{30D511EA-3B2C-4F89-BE5D-E062C5D8A9A2}"/>
    <cellStyle name="Input 2 4 3 2 2 2 2" xfId="20984" xr:uid="{D90DD2F4-977F-4C8F-B97A-C587FD94498A}"/>
    <cellStyle name="Input 2 4 3 2 2 3" xfId="17255" xr:uid="{4F743E10-2FB9-42C6-8A25-72679B20789A}"/>
    <cellStyle name="Input 2 4 3 2 3" xfId="10868" xr:uid="{816039DC-85A8-41D5-86EE-B2143936BB94}"/>
    <cellStyle name="Input 2 4 3 2 3 2" xfId="20314" xr:uid="{E9B923B4-C540-4A2D-87D7-C39CD80525D6}"/>
    <cellStyle name="Input 2 4 3 2 4" xfId="16585" xr:uid="{B5B20C84-1622-4B08-9004-39B7ACCFF731}"/>
    <cellStyle name="Input 2 4 3 2 5" xfId="29108" xr:uid="{29EB03F9-C24F-47C8-845B-A1503CC7F7D6}"/>
    <cellStyle name="Input 2 4 3 2 6" xfId="29269" xr:uid="{1DF1D54E-3424-4231-BEDC-79C34946CBDB}"/>
    <cellStyle name="Input 2 4 3 2 7" xfId="28560" xr:uid="{2447B1C1-4F10-4F19-9EE9-E13BB426B7CC}"/>
    <cellStyle name="Input 2 4 3 2 8" xfId="29614" xr:uid="{604BE2A3-6D30-445B-9145-B7F752ED0D40}"/>
    <cellStyle name="Input 2 4 3 3" xfId="8028" xr:uid="{AA7B4865-8453-4378-8758-83C0AD5F5CC9}"/>
    <cellStyle name="Input 2 4 3 3 2" xfId="11757" xr:uid="{C076CDBC-6730-458B-B522-946A5A47B54A}"/>
    <cellStyle name="Input 2 4 3 3 2 2" xfId="21204" xr:uid="{2F00BFF8-E9B8-4730-96B9-35B3906A3EC0}"/>
    <cellStyle name="Input 2 4 3 3 2 3" xfId="25628" xr:uid="{D89B9D6C-E0F0-4671-BF05-2F38E0443FC8}"/>
    <cellStyle name="Input 2 4 3 3 3" xfId="13763" xr:uid="{656DDC64-C504-40B7-B186-B1119DD2204B}"/>
    <cellStyle name="Input 2 4 3 3 3 2" xfId="23210" xr:uid="{9EF57FEB-1028-4064-8C81-8CF8E4D061CE}"/>
    <cellStyle name="Input 2 4 3 3 4" xfId="17475" xr:uid="{B64EB49F-5FE6-4026-BED1-A22210ADB2FA}"/>
    <cellStyle name="Input 2 4 3 4" xfId="8855" xr:uid="{B3A65F6A-60A3-4653-9E72-2308AA58B0F1}"/>
    <cellStyle name="Input 2 4 3 4 2" xfId="12485" xr:uid="{D2CCE479-1BA6-45D4-8CE3-0C2A15485D23}"/>
    <cellStyle name="Input 2 4 3 4 2 2" xfId="21932" xr:uid="{F0EDEE35-2889-4165-B289-995A514E2348}"/>
    <cellStyle name="Input 2 4 3 4 2 3" xfId="26348" xr:uid="{5644D86C-F802-46B4-B9AD-8CCCAD3319A2}"/>
    <cellStyle name="Input 2 4 3 4 3" xfId="14580" xr:uid="{C68648B6-0E99-4E25-BEF0-7778E84EE07F}"/>
    <cellStyle name="Input 2 4 3 4 3 2" xfId="24027" xr:uid="{FCB254FA-DADC-488C-AD58-F5B9814608D3}"/>
    <cellStyle name="Input 2 4 3 4 4" xfId="18300" xr:uid="{35BA971D-834C-46A2-AAA0-2665A0516C9B}"/>
    <cellStyle name="Input 2 4 3 5" xfId="9487" xr:uid="{E2D35ED3-FE3B-4C81-A81C-8512C56B474B}"/>
    <cellStyle name="Input 2 4 3 5 2" xfId="13005" xr:uid="{1CD09A9F-EAE2-4C84-8FB3-702DDF4E9DDD}"/>
    <cellStyle name="Input 2 4 3 5 2 2" xfId="22452" xr:uid="{E040815A-96EC-49D8-901B-47FBA900BBF3}"/>
    <cellStyle name="Input 2 4 3 5 2 3" xfId="26846" xr:uid="{6F700109-0F85-4126-8D22-C3931962C927}"/>
    <cellStyle name="Input 2 4 3 5 3" xfId="15190" xr:uid="{D293951B-DB8F-4C48-8B36-195ECBF0695E}"/>
    <cellStyle name="Input 2 4 3 5 3 2" xfId="24637" xr:uid="{60599891-AA7C-4088-9068-3F01153A553D}"/>
    <cellStyle name="Input 2 4 3 5 4" xfId="18932" xr:uid="{996DCD8A-29EF-47B1-8790-614CB91A477C}"/>
    <cellStyle name="Input 2 4 3 6" xfId="9085" xr:uid="{7F7690F6-511F-4504-A018-AA40A5099996}"/>
    <cellStyle name="Input 2 4 3 6 2" xfId="12681" xr:uid="{BF476CF3-AF93-4B48-B43F-86CDE8E507AE}"/>
    <cellStyle name="Input 2 4 3 6 2 2" xfId="22128" xr:uid="{20C8A122-8E7E-49C3-BB67-1DE5B5EB48F5}"/>
    <cellStyle name="Input 2 4 3 6 2 3" xfId="26541" xr:uid="{3A4C7B89-1C7F-4864-8A68-339EF9E7370C}"/>
    <cellStyle name="Input 2 4 3 6 3" xfId="14807" xr:uid="{275B376E-7AED-4408-BFEB-061BFCE0976A}"/>
    <cellStyle name="Input 2 4 3 6 3 2" xfId="24254" xr:uid="{76E1698D-3C72-421C-A9CF-1EC10E987F73}"/>
    <cellStyle name="Input 2 4 3 6 4" xfId="18530" xr:uid="{C0FF1B63-F55C-485A-B543-B1CA0B0A62C4}"/>
    <cellStyle name="Input 2 4 3 7" xfId="9681" xr:uid="{471BFC24-8DAE-41C0-9B81-071A34F891BF}"/>
    <cellStyle name="Input 2 4 3 7 2" xfId="13171" xr:uid="{A1ECC30D-C3F5-4A8B-B652-691BEA214096}"/>
    <cellStyle name="Input 2 4 3 7 2 2" xfId="22618" xr:uid="{58AB6E45-2513-4149-BC3F-3794D271E368}"/>
    <cellStyle name="Input 2 4 3 7 2 3" xfId="27010" xr:uid="{CBB4BF2F-D4BE-48F1-97FE-DEA9CDC7D279}"/>
    <cellStyle name="Input 2 4 3 7 3" xfId="15382" xr:uid="{B0B83CC8-802A-4086-9E43-3685C06DC040}"/>
    <cellStyle name="Input 2 4 3 7 3 2" xfId="24829" xr:uid="{A49764C0-6CFA-4B28-AD10-423AA5632625}"/>
    <cellStyle name="Input 2 4 3 7 4" xfId="19126" xr:uid="{69757599-0E83-41A3-8FCA-795D07237795}"/>
    <cellStyle name="Input 2 4 3 8" xfId="8395" xr:uid="{6234B374-D27B-49C3-B9E3-1E0245FEF9B6}"/>
    <cellStyle name="Input 2 4 3 8 2" xfId="14123" xr:uid="{084AA42B-FD4D-411A-BD16-A6570EF89B4C}"/>
    <cellStyle name="Input 2 4 3 8 2 2" xfId="23570" xr:uid="{20212BB1-70EB-4157-93EA-2A0957EDCF09}"/>
    <cellStyle name="Input 2 4 3 8 3" xfId="17840" xr:uid="{C34F947C-C5F4-48D4-9949-32FC28E82AFC}"/>
    <cellStyle name="Input 2 4 3 9" xfId="28610" xr:uid="{ADD43C70-7EAB-44EE-9A76-0AF80BAC9B0B}"/>
    <cellStyle name="Input 2 4 4" xfId="6638" xr:uid="{F5106BBC-E885-401F-9B51-4E3DACE18FC7}"/>
    <cellStyle name="Input 2 4 4 2" xfId="7306" xr:uid="{20E0A3F7-D02C-4474-85C3-20AB2ACBAAE7}"/>
    <cellStyle name="Input 2 4 4 2 2" xfId="11036" xr:uid="{B7BEC677-33B5-4339-B148-E0FEF08FF868}"/>
    <cellStyle name="Input 2 4 4 2 2 2" xfId="20482" xr:uid="{346DC07F-B902-4864-A8B8-A73FC7CAF691}"/>
    <cellStyle name="Input 2 4 4 2 3" xfId="16753" xr:uid="{380AD79C-BB7E-4A9C-BB23-42236C21315F}"/>
    <cellStyle name="Input 2 4 4 3" xfId="10367" xr:uid="{9C126BAE-2361-47E5-8D19-823593F36E05}"/>
    <cellStyle name="Input 2 4 4 3 2" xfId="19812" xr:uid="{BABADC0F-4BA7-4383-B44D-24CAD90E8BE3}"/>
    <cellStyle name="Input 2 4 4 4" xfId="16083" xr:uid="{52F879C6-7C8C-40F5-A32A-845905ACD1CC}"/>
    <cellStyle name="Input 2 4 4 5" xfId="28816" xr:uid="{08F95959-C428-4925-98ED-591A4454CCF3}"/>
    <cellStyle name="Input 2 4 4 6" xfId="28201" xr:uid="{BF604491-4DD0-48B2-BB17-449525F1CDB2}"/>
    <cellStyle name="Input 2 4 4 7" xfId="28990" xr:uid="{399EAC47-9C58-4412-A694-7F374B069E4F}"/>
    <cellStyle name="Input 2 4 4 8" xfId="29350" xr:uid="{A7C6384C-CC59-4601-A100-E0532FA4EAEB}"/>
    <cellStyle name="Input 2 4 5" xfId="8222" xr:uid="{63531387-EC9A-4842-80A7-103D90D03F2D}"/>
    <cellStyle name="Input 2 4 5 2" xfId="11951" xr:uid="{2034C4B4-880E-4089-8519-78A07D09E31B}"/>
    <cellStyle name="Input 2 4 5 2 2" xfId="21398" xr:uid="{DFFFEC0C-08CC-4BD8-88FA-A4C5CCB02B9A}"/>
    <cellStyle name="Input 2 4 5 2 3" xfId="25822" xr:uid="{F9D72BFB-9BC3-478E-B34E-081EDCEE15ED}"/>
    <cellStyle name="Input 2 4 5 3" xfId="13957" xr:uid="{F18BD4A6-DFF3-43F4-AD67-24B7FE8C6749}"/>
    <cellStyle name="Input 2 4 5 3 2" xfId="23404" xr:uid="{7B67AA22-3509-4A6E-80E2-950D5BEC2B12}"/>
    <cellStyle name="Input 2 4 5 4" xfId="17669" xr:uid="{9DB85C0C-907A-4267-A76B-556FA4F6288F}"/>
    <cellStyle name="Input 2 4 6" xfId="9785" xr:uid="{2490071A-FB06-4BAE-9BB8-38B8029B3172}"/>
    <cellStyle name="Input 2 4 6 2" xfId="13267" xr:uid="{0D472183-EC26-472D-B4AB-02B360016D9F}"/>
    <cellStyle name="Input 2 4 6 2 2" xfId="22714" xr:uid="{D00E2A5A-93DC-4568-A635-6091C025BD4E}"/>
    <cellStyle name="Input 2 4 6 2 3" xfId="27106" xr:uid="{56F1F4F5-EBCF-4E96-8D30-9BFF7DB82153}"/>
    <cellStyle name="Input 2 4 6 3" xfId="15486" xr:uid="{DD60D7EE-F2F4-4FC1-ACC1-14862640FB0D}"/>
    <cellStyle name="Input 2 4 6 3 2" xfId="24933" xr:uid="{D93494D0-7303-415C-A2DB-1D6242411255}"/>
    <cellStyle name="Input 2 4 6 4" xfId="19230" xr:uid="{30663429-4724-4F8A-871A-490637B7F93B}"/>
    <cellStyle name="Input 2 4 7" xfId="8337" xr:uid="{610C4F15-B243-4962-995C-062C450D3EC1}"/>
    <cellStyle name="Input 2 4 7 2" xfId="12050" xr:uid="{4F5BBD31-FB80-4E4F-BE53-74027F090547}"/>
    <cellStyle name="Input 2 4 7 2 2" xfId="21497" xr:uid="{2614039D-D404-4000-8621-10736C3C451B}"/>
    <cellStyle name="Input 2 4 7 2 3" xfId="25916" xr:uid="{6D713687-A546-48BD-83AB-2CA6FA1B7A4A}"/>
    <cellStyle name="Input 2 4 7 3" xfId="14065" xr:uid="{B55886BF-CDEE-4DA6-81C0-159BC02C9A07}"/>
    <cellStyle name="Input 2 4 7 3 2" xfId="23512" xr:uid="{79F63D2B-A603-465C-942A-A2A7F77993F6}"/>
    <cellStyle name="Input 2 4 7 4" xfId="17782" xr:uid="{C48DA84E-9266-4633-A6C1-0624421B1A1F}"/>
    <cellStyle name="Input 2 4 8" xfId="8674" xr:uid="{D1BCC93F-CF46-40AB-A5F4-F6471826FEAA}"/>
    <cellStyle name="Input 2 4 8 2" xfId="12328" xr:uid="{92A827CA-D9C2-4D82-88FD-8A4DE852C91F}"/>
    <cellStyle name="Input 2 4 8 2 2" xfId="21775" xr:uid="{77B5020A-9A2C-4C96-912B-DACE70C03207}"/>
    <cellStyle name="Input 2 4 8 2 3" xfId="26193" xr:uid="{DD046180-9086-46BC-AF5E-418D13834B2E}"/>
    <cellStyle name="Input 2 4 8 3" xfId="14401" xr:uid="{76A110A6-2AAC-4B3C-8B82-0394A3CCE827}"/>
    <cellStyle name="Input 2 4 8 3 2" xfId="23848" xr:uid="{E14D2885-F3F3-455C-8206-6D32D3011612}"/>
    <cellStyle name="Input 2 4 8 4" xfId="18119" xr:uid="{1F3587A6-FBBA-431C-AF8A-239281A65532}"/>
    <cellStyle name="Input 2 4 9" xfId="9719" xr:uid="{028B2EAD-2288-4B88-934D-CDC8A2489437}"/>
    <cellStyle name="Input 2 4 9 2" xfId="13203" xr:uid="{03B784CE-BFC9-4C19-924F-CDBCAFF78210}"/>
    <cellStyle name="Input 2 4 9 2 2" xfId="22650" xr:uid="{9FA8B50A-E816-4C9E-8EE4-14D843F24341}"/>
    <cellStyle name="Input 2 4 9 2 3" xfId="27042" xr:uid="{6DCF690D-185E-4A95-B23E-456F0A925726}"/>
    <cellStyle name="Input 2 4 9 3" xfId="15420" xr:uid="{56A17297-449F-4E03-8385-AED45691CB21}"/>
    <cellStyle name="Input 2 4 9 3 2" xfId="24867" xr:uid="{8C7500EA-223B-4DF3-B02C-18C796146166}"/>
    <cellStyle name="Input 2 4 9 4" xfId="19164" xr:uid="{6947542B-4866-4565-A8DD-A4BC170207FC}"/>
    <cellStyle name="Input 2 5" xfId="2398" xr:uid="{95852388-E5DB-47DB-92E1-8AEF7DF66953}"/>
    <cellStyle name="Input 2 5 10" xfId="9481" xr:uid="{4F22506A-20FD-44EB-81F4-D21B17A5A652}"/>
    <cellStyle name="Input 2 5 10 2" xfId="15184" xr:uid="{68C63B53-B4CF-4F33-AA35-CC445300B3B8}"/>
    <cellStyle name="Input 2 5 10 2 2" xfId="24631" xr:uid="{D521E501-C285-4CF7-A4B4-3027F6EF9189}"/>
    <cellStyle name="Input 2 5 10 3" xfId="18926" xr:uid="{BC85D217-6469-4655-9D82-F9069A97DBAA}"/>
    <cellStyle name="Input 2 5 11" xfId="27787" xr:uid="{6D8CC650-F732-4E87-952C-CBA7EF3B1598}"/>
    <cellStyle name="Input 2 5 12" xfId="28315" xr:uid="{C7A8AFAB-26AD-48AD-9BB2-AF79F86AF522}"/>
    <cellStyle name="Input 2 5 2" xfId="4413" xr:uid="{BD3637B7-D138-4BAF-9A1F-C3938410838C}"/>
    <cellStyle name="Input 2 5 2 10" xfId="28123" xr:uid="{96BF4833-9E8E-4933-B221-E45280FEBD86}"/>
    <cellStyle name="Input 2 5 2 2" xfId="6991" xr:uid="{BEBCDA64-A7AF-4444-9198-7D37DF3A0F08}"/>
    <cellStyle name="Input 2 5 2 2 2" xfId="7659" xr:uid="{B442548F-1F74-4474-A5FA-AB17BABF7ED2}"/>
    <cellStyle name="Input 2 5 2 2 2 2" xfId="11389" xr:uid="{3C898536-4697-433A-867D-61B646EB5B5A}"/>
    <cellStyle name="Input 2 5 2 2 2 2 2" xfId="20836" xr:uid="{9AA6C38D-13F1-483D-A42D-E6D1948F7EAF}"/>
    <cellStyle name="Input 2 5 2 2 2 3" xfId="17107" xr:uid="{8BC764FA-9C82-47D5-8896-1F1885E48DB4}"/>
    <cellStyle name="Input 2 5 2 2 3" xfId="10720" xr:uid="{6C260EF6-EF32-40D8-8469-3F1C4F575BDD}"/>
    <cellStyle name="Input 2 5 2 2 3 2" xfId="20166" xr:uid="{2F27E4D5-EE54-4CF7-B82A-4F688341247B}"/>
    <cellStyle name="Input 2 5 2 2 4" xfId="16437" xr:uid="{1F31B4FA-18A0-42E4-A4DB-4417B6877159}"/>
    <cellStyle name="Input 2 5 2 2 5" xfId="28999" xr:uid="{84B17C0B-1D99-46FF-A6BA-1E8DE75C3A42}"/>
    <cellStyle name="Input 2 5 2 2 6" xfId="29210" xr:uid="{523202F4-D9B6-4084-BF9B-EE74C77B9046}"/>
    <cellStyle name="Input 2 5 2 2 7" xfId="28487" xr:uid="{E95C80A6-94D3-456B-90EE-59971F9BF611}"/>
    <cellStyle name="Input 2 5 2 2 8" xfId="29507" xr:uid="{1364CE4F-EBD0-4EB1-8663-0685F4FD939F}"/>
    <cellStyle name="Input 2 5 2 3" xfId="7954" xr:uid="{6C15D49A-A0D9-4D17-ADF4-A200D2B63EF1}"/>
    <cellStyle name="Input 2 5 2 3 2" xfId="11683" xr:uid="{1D8BDD5A-714D-4271-9CF0-0AD1FA32A0BF}"/>
    <cellStyle name="Input 2 5 2 3 2 2" xfId="21130" xr:uid="{C4EB51E9-F5C1-47F6-B411-79BB06966ADB}"/>
    <cellStyle name="Input 2 5 2 3 2 3" xfId="25554" xr:uid="{7702B0A8-2A63-40EE-8816-316FDC8BCCB6}"/>
    <cellStyle name="Input 2 5 2 3 3" xfId="13689" xr:uid="{471C0BA0-A6DD-4816-B0B3-3C81222CEF07}"/>
    <cellStyle name="Input 2 5 2 3 3 2" xfId="23136" xr:uid="{FD46D431-02AB-41F0-B637-0395E5651498}"/>
    <cellStyle name="Input 2 5 2 3 4" xfId="17401" xr:uid="{49B02FBA-8EFF-42B8-9FDA-F84F21EE4DAB}"/>
    <cellStyle name="Input 2 5 2 4" xfId="9056" xr:uid="{39FD9490-F2AC-46D8-99D5-DC375C282025}"/>
    <cellStyle name="Input 2 5 2 4 2" xfId="12653" xr:uid="{92AC852C-DF3E-46FB-A1FA-36E291BD9158}"/>
    <cellStyle name="Input 2 5 2 4 2 2" xfId="22100" xr:uid="{A27F2635-C0D2-4723-A003-355CB5028CD9}"/>
    <cellStyle name="Input 2 5 2 4 2 3" xfId="26514" xr:uid="{F2F69BE1-020F-4939-ADB0-4DAE1326CCF9}"/>
    <cellStyle name="Input 2 5 2 4 3" xfId="14779" xr:uid="{B645A469-098E-480A-B5B4-EC88058848AC}"/>
    <cellStyle name="Input 2 5 2 4 3 2" xfId="24226" xr:uid="{A15CB66D-D2B0-490E-885A-A352E92E82A9}"/>
    <cellStyle name="Input 2 5 2 4 4" xfId="18501" xr:uid="{704BABC5-FE22-468F-B47B-111A4AE81392}"/>
    <cellStyle name="Input 2 5 2 5" xfId="9957" xr:uid="{84227EB3-97D2-4DC1-A7EC-DEB2C88D5201}"/>
    <cellStyle name="Input 2 5 2 5 2" xfId="13414" xr:uid="{34BB37EA-5564-46EA-90EB-8B515266141D}"/>
    <cellStyle name="Input 2 5 2 5 2 2" xfId="22861" xr:uid="{244812DB-0B12-4A42-A918-06499F7E7DD8}"/>
    <cellStyle name="Input 2 5 2 5 2 3" xfId="27251" xr:uid="{C90B01E6-811E-46DB-B4D4-2BAA470F9AA5}"/>
    <cellStyle name="Input 2 5 2 5 3" xfId="15656" xr:uid="{DA58C767-026E-47CF-82F8-7C28B8977C81}"/>
    <cellStyle name="Input 2 5 2 5 3 2" xfId="25103" xr:uid="{62EAB0BC-6B78-42CE-BBDB-5B92D456DEB6}"/>
    <cellStyle name="Input 2 5 2 5 4" xfId="19402" xr:uid="{FDABC39B-C55A-409F-A3F2-C12537A7F631}"/>
    <cellStyle name="Input 2 5 2 6" xfId="10055" xr:uid="{29B98B65-502F-4292-87DE-DE497FA34A11}"/>
    <cellStyle name="Input 2 5 2 6 2" xfId="13495" xr:uid="{EAD5E48D-456B-407D-B14C-9BAAD07BD348}"/>
    <cellStyle name="Input 2 5 2 6 2 2" xfId="22942" xr:uid="{04330772-DB6C-4942-99CB-E4AB89783C55}"/>
    <cellStyle name="Input 2 5 2 6 2 3" xfId="27332" xr:uid="{86B0EA37-24BC-4797-9563-F8B5CE2A1931}"/>
    <cellStyle name="Input 2 5 2 6 3" xfId="15754" xr:uid="{9FC0D6EC-1C0E-41FB-A29B-E6CA7C62232E}"/>
    <cellStyle name="Input 2 5 2 6 3 2" xfId="25201" xr:uid="{BA4CACBE-5ABD-40CE-8D4E-C57EF66642F2}"/>
    <cellStyle name="Input 2 5 2 6 4" xfId="19500" xr:uid="{241A35D2-393C-4A37-BD8E-70B883F8A4F0}"/>
    <cellStyle name="Input 2 5 2 7" xfId="8391" xr:uid="{53E41B2C-E3B4-4A12-B1E2-100E7011D711}"/>
    <cellStyle name="Input 2 5 2 7 2" xfId="12094" xr:uid="{9660F4E7-3B2F-4443-B141-98649203B12E}"/>
    <cellStyle name="Input 2 5 2 7 2 2" xfId="21541" xr:uid="{96DAA26A-53C8-44D4-80B6-6C653D1C8309}"/>
    <cellStyle name="Input 2 5 2 7 2 3" xfId="25960" xr:uid="{C461E0FD-C9E4-4FE0-B628-FC63DD28A966}"/>
    <cellStyle name="Input 2 5 2 7 3" xfId="14119" xr:uid="{E1724589-E010-4DE7-AE65-768837218D15}"/>
    <cellStyle name="Input 2 5 2 7 3 2" xfId="23566" xr:uid="{69EC45A1-7E3D-4784-B2E9-0A9DE7D6159A}"/>
    <cellStyle name="Input 2 5 2 7 4" xfId="17836" xr:uid="{AAAB1C43-567E-478D-8A9A-9A9028D7D61C}"/>
    <cellStyle name="Input 2 5 2 8" xfId="8317" xr:uid="{82917CFC-04B7-4950-8E21-0BE2FEE8BC77}"/>
    <cellStyle name="Input 2 5 2 8 2" xfId="14045" xr:uid="{EC1B85F7-7B30-46FB-9971-26FB2B262477}"/>
    <cellStyle name="Input 2 5 2 8 2 2" xfId="23492" xr:uid="{A1CF6964-EC49-4B0E-9CFC-2B5C40A88ABE}"/>
    <cellStyle name="Input 2 5 2 8 3" xfId="17762" xr:uid="{8E28CEFA-0E4F-41C5-AA93-DE191917C3BC}"/>
    <cellStyle name="Input 2 5 2 9" xfId="28277" xr:uid="{AE625629-10B8-43B8-BEAE-399D1E1367F9}"/>
    <cellStyle name="Input 2 5 3" xfId="5933" xr:uid="{3A6143AC-459B-4524-A029-21B6CAF4D439}"/>
    <cellStyle name="Input 2 5 3 10" xfId="27561" xr:uid="{665C2F7A-55AB-4FEE-B0EA-1919F7CD6E90}"/>
    <cellStyle name="Input 2 5 3 2" xfId="7139" xr:uid="{A6102613-7A48-46EC-99B6-1AADCF9C93A3}"/>
    <cellStyle name="Input 2 5 3 2 2" xfId="7808" xr:uid="{A5DD0DEE-F5E1-4D7E-8A8D-5CDE8B3AFA03}"/>
    <cellStyle name="Input 2 5 3 2 2 2" xfId="11538" xr:uid="{F2DB1D54-19F6-450F-B390-3DAC9EDB2C4E}"/>
    <cellStyle name="Input 2 5 3 2 2 2 2" xfId="20985" xr:uid="{DA0BD0AC-31B8-4238-9208-976F0A6ADFF3}"/>
    <cellStyle name="Input 2 5 3 2 2 3" xfId="17256" xr:uid="{A9D9472B-E3C5-4CB9-877E-6F78B22802C5}"/>
    <cellStyle name="Input 2 5 3 2 3" xfId="10869" xr:uid="{BBE3B2A3-FD43-4AA9-92EE-A8E05D045E8E}"/>
    <cellStyle name="Input 2 5 3 2 3 2" xfId="20315" xr:uid="{54960FD7-BEE9-4EA5-B9EC-8831BF36A5B5}"/>
    <cellStyle name="Input 2 5 3 2 4" xfId="16586" xr:uid="{3622B996-DBAC-4F24-B378-5B6ADEE7EBFD}"/>
    <cellStyle name="Input 2 5 3 2 5" xfId="29109" xr:uid="{79E400C8-B1E5-450A-8FE8-39CE267FCF2F}"/>
    <cellStyle name="Input 2 5 3 2 6" xfId="29270" xr:uid="{E567A49C-F8AF-4045-9E17-71930FC16B7D}"/>
    <cellStyle name="Input 2 5 3 2 7" xfId="28135" xr:uid="{BD2A0761-44D9-4C54-BFD8-184F365FE204}"/>
    <cellStyle name="Input 2 5 3 2 8" xfId="29615" xr:uid="{4B75A3AC-2DA6-4BC4-B3A9-C2C8CEEEFC4C}"/>
    <cellStyle name="Input 2 5 3 3" xfId="7905" xr:uid="{226098D5-468B-4E67-90E9-466482A14A5F}"/>
    <cellStyle name="Input 2 5 3 3 2" xfId="11634" xr:uid="{FB14EDB6-545B-45E7-AC55-292EEA8B64E8}"/>
    <cellStyle name="Input 2 5 3 3 2 2" xfId="21081" xr:uid="{97F65ACF-FB6D-46A1-97F5-7CA5CA98A2A7}"/>
    <cellStyle name="Input 2 5 3 3 2 3" xfId="25505" xr:uid="{5B74A620-2CEE-46FC-9A02-23CADB802C89}"/>
    <cellStyle name="Input 2 5 3 3 3" xfId="13640" xr:uid="{AAEC8B4E-FE8C-4FE7-A506-7D22A2BF913E}"/>
    <cellStyle name="Input 2 5 3 3 3 2" xfId="23087" xr:uid="{53B9E4C3-836E-449A-AC6E-05FE503F58F6}"/>
    <cellStyle name="Input 2 5 3 3 4" xfId="17352" xr:uid="{68592F33-32A8-4A84-BC71-9F7B1C9B7A66}"/>
    <cellStyle name="Input 2 5 3 4" xfId="8854" xr:uid="{B3AC5EBA-5FE6-4F81-BFD2-A3CAF3CA5816}"/>
    <cellStyle name="Input 2 5 3 4 2" xfId="12484" xr:uid="{5161B776-6DEB-4A6A-99C9-7D6BAD84BB26}"/>
    <cellStyle name="Input 2 5 3 4 2 2" xfId="21931" xr:uid="{5D6466D0-9B64-4706-A4CF-B2A90747B25A}"/>
    <cellStyle name="Input 2 5 3 4 2 3" xfId="26347" xr:uid="{B1C03DA2-CD2B-4E5B-AAEC-757A783F0A25}"/>
    <cellStyle name="Input 2 5 3 4 3" xfId="14579" xr:uid="{12CE4F2D-3800-4C97-9A27-3591F98DFA66}"/>
    <cellStyle name="Input 2 5 3 4 3 2" xfId="24026" xr:uid="{BDDCF865-F4B6-41EC-8659-EBD0C722365F}"/>
    <cellStyle name="Input 2 5 3 4 4" xfId="18299" xr:uid="{8952E8EB-C99F-4B42-B38D-58BEFDE4AB9F}"/>
    <cellStyle name="Input 2 5 3 5" xfId="9927" xr:uid="{BDA6AD75-9939-40DC-AA41-BFC60D0BF9CC}"/>
    <cellStyle name="Input 2 5 3 5 2" xfId="13386" xr:uid="{09E8AB56-79F8-4784-8F5B-CD4A2A409568}"/>
    <cellStyle name="Input 2 5 3 5 2 2" xfId="22833" xr:uid="{7FA9EF24-81EA-4C4F-8D20-F0846723AD8B}"/>
    <cellStyle name="Input 2 5 3 5 2 3" xfId="27224" xr:uid="{D5E609C1-8397-4C11-895F-93CC93515FF6}"/>
    <cellStyle name="Input 2 5 3 5 3" xfId="15627" xr:uid="{1B43CED5-377E-4206-A00A-EC4BC9141607}"/>
    <cellStyle name="Input 2 5 3 5 3 2" xfId="25074" xr:uid="{E1C412BC-F485-494B-A05B-79B87B84D6CC}"/>
    <cellStyle name="Input 2 5 3 5 4" xfId="19372" xr:uid="{62D1B692-23EF-4739-A754-42E679A2B8E1}"/>
    <cellStyle name="Input 2 5 3 6" xfId="8539" xr:uid="{AE5F96F6-9321-4E4B-B3A9-9CC540603CD6}"/>
    <cellStyle name="Input 2 5 3 6 2" xfId="12211" xr:uid="{D44CB174-AF1D-4694-9CA1-9702E0AA6E32}"/>
    <cellStyle name="Input 2 5 3 6 2 2" xfId="21658" xr:uid="{1EB2BCE1-85C8-409F-88F7-FC864FAA4B35}"/>
    <cellStyle name="Input 2 5 3 6 2 3" xfId="26077" xr:uid="{ECF92536-8490-4F7D-805E-CEDAF1D5B997}"/>
    <cellStyle name="Input 2 5 3 6 3" xfId="14267" xr:uid="{9D562571-6314-4C95-A95B-5A6ACEAEFD57}"/>
    <cellStyle name="Input 2 5 3 6 3 2" xfId="23714" xr:uid="{387B0B9D-ACB5-40C6-94CC-199F61177DD1}"/>
    <cellStyle name="Input 2 5 3 6 4" xfId="17984" xr:uid="{58A87955-C8C3-4065-9306-AFD8C353CBB1}"/>
    <cellStyle name="Input 2 5 3 7" xfId="9203" xr:uid="{E60B0C38-352F-4571-954E-485DF638E5F5}"/>
    <cellStyle name="Input 2 5 3 7 2" xfId="12770" xr:uid="{CE6F3746-DA91-4250-911E-C7BE5499502A}"/>
    <cellStyle name="Input 2 5 3 7 2 2" xfId="22217" xr:uid="{7BCB0F61-7330-456A-8293-4CFAB4363223}"/>
    <cellStyle name="Input 2 5 3 7 2 3" xfId="26612" xr:uid="{E9A28401-567C-4C6F-A40B-9C79DD08C9E1}"/>
    <cellStyle name="Input 2 5 3 7 3" xfId="14907" xr:uid="{2C2D0D64-BE29-409C-A51E-C43E3AD2345E}"/>
    <cellStyle name="Input 2 5 3 7 3 2" xfId="24354" xr:uid="{4BDDC306-9B04-4929-AD52-6059E2993E32}"/>
    <cellStyle name="Input 2 5 3 7 4" xfId="18648" xr:uid="{51F98439-F0C0-4A19-9669-FA8736CD8849}"/>
    <cellStyle name="Input 2 5 3 8" xfId="9546" xr:uid="{B9F7397B-DF66-44D1-8C2D-69F6706762BB}"/>
    <cellStyle name="Input 2 5 3 8 2" xfId="15247" xr:uid="{F84560E9-ACD0-405A-9BF2-F39C3CB053A6}"/>
    <cellStyle name="Input 2 5 3 8 2 2" xfId="24694" xr:uid="{2B04CBCC-C419-47DB-803E-F2FCF4C546B4}"/>
    <cellStyle name="Input 2 5 3 8 3" xfId="18991" xr:uid="{2ECC59BC-36BA-4313-8745-0C69DF2D55DC}"/>
    <cellStyle name="Input 2 5 3 9" xfId="28611" xr:uid="{234538DD-A2C5-48B0-BC1E-C11276B16ED0}"/>
    <cellStyle name="Input 2 5 4" xfId="6639" xr:uid="{7A498486-6EA2-45A4-9CE0-479A496DE5BA}"/>
    <cellStyle name="Input 2 5 4 2" xfId="7307" xr:uid="{9F736BCF-C047-4194-80D6-AF3D625136C2}"/>
    <cellStyle name="Input 2 5 4 2 2" xfId="11037" xr:uid="{50C77559-45E5-4C3F-A224-1635FED35D7A}"/>
    <cellStyle name="Input 2 5 4 2 2 2" xfId="20483" xr:uid="{9B15D680-373C-4F5A-9088-EE97782447B7}"/>
    <cellStyle name="Input 2 5 4 2 3" xfId="16754" xr:uid="{A2D6EC9F-0F26-4F14-8166-EFF9E4616EBB}"/>
    <cellStyle name="Input 2 5 4 3" xfId="10368" xr:uid="{3249E219-871F-445D-B4BD-A7D1EDF79484}"/>
    <cellStyle name="Input 2 5 4 3 2" xfId="19813" xr:uid="{07881F37-D862-43B2-A080-B5BA10263E13}"/>
    <cellStyle name="Input 2 5 4 4" xfId="16084" xr:uid="{EA8467AE-2DB3-4498-9F67-E4680D40AB72}"/>
    <cellStyle name="Input 2 5 4 5" xfId="28817" xr:uid="{95CCF3E2-2046-4BC0-9623-F7DDFAD8536F}"/>
    <cellStyle name="Input 2 5 4 6" xfId="28200" xr:uid="{38B892EE-0101-4D4A-AA64-2D4720E287FE}"/>
    <cellStyle name="Input 2 5 4 7" xfId="28499" xr:uid="{8E62FB44-834B-4570-9E7A-C008584070A4}"/>
    <cellStyle name="Input 2 5 4 8" xfId="29351" xr:uid="{85AB50A6-02A9-4E0D-B742-B672DAB64908}"/>
    <cellStyle name="Input 2 5 5" xfId="8221" xr:uid="{0A28B52A-6490-4267-8BB8-4F4C6E4156EB}"/>
    <cellStyle name="Input 2 5 5 2" xfId="11950" xr:uid="{399666E9-931A-44FB-8A8E-FC470FB71E81}"/>
    <cellStyle name="Input 2 5 5 2 2" xfId="21397" xr:uid="{380196B4-ED5E-4E2F-B394-10A57CAFD25A}"/>
    <cellStyle name="Input 2 5 5 2 3" xfId="25821" xr:uid="{098A56A8-2E1D-43FC-B3C6-284FA7FE574A}"/>
    <cellStyle name="Input 2 5 5 3" xfId="13956" xr:uid="{2786955B-2B42-4E46-AEFC-858975F3F709}"/>
    <cellStyle name="Input 2 5 5 3 2" xfId="23403" xr:uid="{F32A8514-B1D9-46A1-865C-64755214ABF1}"/>
    <cellStyle name="Input 2 5 5 4" xfId="17668" xr:uid="{3D6F4CA1-00D1-4E71-809B-C86C451D8ECB}"/>
    <cellStyle name="Input 2 5 6" xfId="9784" xr:uid="{E0375FDD-DB9A-4AB9-9380-E6588AF1FDF1}"/>
    <cellStyle name="Input 2 5 6 2" xfId="13266" xr:uid="{48CDAC94-6958-4BFB-843E-2DE1332F6A84}"/>
    <cellStyle name="Input 2 5 6 2 2" xfId="22713" xr:uid="{D2B7E162-1ECB-4363-9705-DA17CF234647}"/>
    <cellStyle name="Input 2 5 6 2 3" xfId="27105" xr:uid="{520DAAD0-7C27-4DF3-B533-ACA425C8C92B}"/>
    <cellStyle name="Input 2 5 6 3" xfId="15485" xr:uid="{8371605D-2381-45DD-A2DC-B3A4B6384C34}"/>
    <cellStyle name="Input 2 5 6 3 2" xfId="24932" xr:uid="{FE6AE12A-52F9-4734-8B6D-FD93D5DA712F}"/>
    <cellStyle name="Input 2 5 6 4" xfId="19229" xr:uid="{3A0DF2DD-69C9-4B4A-BDEE-433AC02DBC59}"/>
    <cellStyle name="Input 2 5 7" xfId="8488" xr:uid="{0CDBEE25-0802-42A9-A444-EE4CAC2E43FB}"/>
    <cellStyle name="Input 2 5 7 2" xfId="12163" xr:uid="{6C203AAB-F91A-48D2-9FB6-9039DBED94BB}"/>
    <cellStyle name="Input 2 5 7 2 2" xfId="21610" xr:uid="{FE271ECF-BD6A-4976-8F2D-41544E2D1017}"/>
    <cellStyle name="Input 2 5 7 2 3" xfId="26029" xr:uid="{56F197E1-01AD-418D-AA1A-557C38D93E11}"/>
    <cellStyle name="Input 2 5 7 3" xfId="14216" xr:uid="{573073E4-15E6-4DF1-887A-82AA4E8ACFEE}"/>
    <cellStyle name="Input 2 5 7 3 2" xfId="23663" xr:uid="{65DB4298-4600-493B-8DAF-797DC8375F11}"/>
    <cellStyle name="Input 2 5 7 4" xfId="17933" xr:uid="{0BB7FD37-DB7C-4019-A4AB-B247DAC51314}"/>
    <cellStyle name="Input 2 5 8" xfId="9610" xr:uid="{EDDDA875-BA4C-43BB-A49E-9CE14DE246F2}"/>
    <cellStyle name="Input 2 5 8 2" xfId="13109" xr:uid="{C24F3396-8CAB-4812-A823-946170DD4D2E}"/>
    <cellStyle name="Input 2 5 8 2 2" xfId="22556" xr:uid="{EFD9B3ED-B3A7-4780-8C38-B5E546BAD0F2}"/>
    <cellStyle name="Input 2 5 8 2 3" xfId="26948" xr:uid="{36CAD60A-ECB3-4C1E-979D-147369B28971}"/>
    <cellStyle name="Input 2 5 8 3" xfId="15311" xr:uid="{BC8AE2E4-381D-4447-A535-D7C469667484}"/>
    <cellStyle name="Input 2 5 8 3 2" xfId="24758" xr:uid="{9AB6D8EA-73FC-42E0-86BB-5E9468669E1E}"/>
    <cellStyle name="Input 2 5 8 4" xfId="19055" xr:uid="{BA43D970-D311-40CF-87BA-876C0804122B}"/>
    <cellStyle name="Input 2 5 9" xfId="8934" xr:uid="{715CF5B3-D552-48D3-A5B7-3301BC8EAE15}"/>
    <cellStyle name="Input 2 5 9 2" xfId="12548" xr:uid="{8D11A021-A75A-4292-B802-86E8E6668FFE}"/>
    <cellStyle name="Input 2 5 9 2 2" xfId="21995" xr:uid="{EE3965CA-7CEB-47F1-97A0-BF7793FBF146}"/>
    <cellStyle name="Input 2 5 9 2 3" xfId="26409" xr:uid="{3A851886-87F0-4B66-837F-AADE3DD18AE5}"/>
    <cellStyle name="Input 2 5 9 3" xfId="14657" xr:uid="{4EA8E9C6-D7C3-4ECC-A163-D296E73E1DE3}"/>
    <cellStyle name="Input 2 5 9 3 2" xfId="24104" xr:uid="{0820784C-FFF2-490B-ACBD-ED705FC6E761}"/>
    <cellStyle name="Input 2 5 9 4" xfId="18379" xr:uid="{77003E79-D16B-4ADF-8ABC-C22E88562789}"/>
    <cellStyle name="Input 2 6" xfId="2399" xr:uid="{7F7809C1-FA9A-43BF-BA82-2467ADEE433E}"/>
    <cellStyle name="Input 2 6 10" xfId="9620" xr:uid="{BB40B104-20B2-4D64-A8BB-82D1F92CD65F}"/>
    <cellStyle name="Input 2 6 10 2" xfId="15321" xr:uid="{900837D8-0EC9-4B0F-999A-AF89622AE876}"/>
    <cellStyle name="Input 2 6 10 2 2" xfId="24768" xr:uid="{9A4997C2-1AA3-42A8-B33A-A54BDBD700D6}"/>
    <cellStyle name="Input 2 6 10 3" xfId="19065" xr:uid="{3AA6457C-064D-464A-A5E2-3B8BD596121F}"/>
    <cellStyle name="Input 2 6 11" xfId="27788" xr:uid="{30C17B1D-7AAA-4008-AF6E-1D0C58199543}"/>
    <cellStyle name="Input 2 6 12" xfId="27824" xr:uid="{F1CB81BE-7642-417D-8F4E-62E72622FED9}"/>
    <cellStyle name="Input 2 6 2" xfId="4414" xr:uid="{0730A9C0-49AD-4C78-8649-92287BF1410F}"/>
    <cellStyle name="Input 2 6 2 10" xfId="27653" xr:uid="{01EF2D1D-0E09-441A-9512-C8111764067B}"/>
    <cellStyle name="Input 2 6 2 2" xfId="6992" xr:uid="{B11CBC5A-4237-411E-A383-960A934B66E8}"/>
    <cellStyle name="Input 2 6 2 2 2" xfId="7660" xr:uid="{793446EC-8E5C-4583-8D8D-ABAD936435D1}"/>
    <cellStyle name="Input 2 6 2 2 2 2" xfId="11390" xr:uid="{8A35683B-C338-474B-B5F7-E4BDBF85E1FC}"/>
    <cellStyle name="Input 2 6 2 2 2 2 2" xfId="20837" xr:uid="{2311A9C1-D729-42BD-B3A9-D7F105EA2927}"/>
    <cellStyle name="Input 2 6 2 2 2 3" xfId="17108" xr:uid="{F0680D0F-EAB0-4347-A774-235767845BBF}"/>
    <cellStyle name="Input 2 6 2 2 3" xfId="10721" xr:uid="{0D84C4B5-6831-439D-B73A-FABD078A26DC}"/>
    <cellStyle name="Input 2 6 2 2 3 2" xfId="20167" xr:uid="{57A97E84-AB9D-49AC-919A-49434D9BC9AB}"/>
    <cellStyle name="Input 2 6 2 2 4" xfId="16438" xr:uid="{534F1DAB-1240-4988-889B-D284124AB342}"/>
    <cellStyle name="Input 2 6 2 2 5" xfId="29000" xr:uid="{662A51E8-D77A-4712-BBAA-455B6738EC94}"/>
    <cellStyle name="Input 2 6 2 2 6" xfId="29211" xr:uid="{1DC11242-5941-4CA2-BB15-220386DA6D55}"/>
    <cellStyle name="Input 2 6 2 2 7" xfId="27814" xr:uid="{A6CC2059-9170-4054-846A-29DEBC51616D}"/>
    <cellStyle name="Input 2 6 2 2 8" xfId="29508" xr:uid="{B1595616-7CCA-4DBE-9DD4-1063D91ADB59}"/>
    <cellStyle name="Input 2 6 2 3" xfId="8072" xr:uid="{B604EF71-9320-47D2-9D05-2501853B515B}"/>
    <cellStyle name="Input 2 6 2 3 2" xfId="11801" xr:uid="{FB2A3DE8-2CC9-409C-9D60-E98373C39AC4}"/>
    <cellStyle name="Input 2 6 2 3 2 2" xfId="21248" xr:uid="{2D661402-5310-4CBC-92AC-4036392B5639}"/>
    <cellStyle name="Input 2 6 2 3 2 3" xfId="25672" xr:uid="{0E5EA320-7202-4485-8D74-7D2857D221D9}"/>
    <cellStyle name="Input 2 6 2 3 3" xfId="13807" xr:uid="{4C962516-DDEE-478B-A6E0-2E8D2531B8CF}"/>
    <cellStyle name="Input 2 6 2 3 3 2" xfId="23254" xr:uid="{C737A04C-8CAE-40F6-9FDE-8EB1C6B58EC8}"/>
    <cellStyle name="Input 2 6 2 3 4" xfId="17519" xr:uid="{E619DA8D-6BED-4EFF-9A11-9FBFCEB1B2E5}"/>
    <cellStyle name="Input 2 6 2 4" xfId="9057" xr:uid="{2048A451-0F4D-4650-9CCC-E83FD2400A91}"/>
    <cellStyle name="Input 2 6 2 4 2" xfId="12654" xr:uid="{14B12056-545F-41A1-B2CF-9DB58D0A9C1C}"/>
    <cellStyle name="Input 2 6 2 4 2 2" xfId="22101" xr:uid="{29821A87-38DA-453F-800C-FA01587F86F7}"/>
    <cellStyle name="Input 2 6 2 4 2 3" xfId="26515" xr:uid="{3C875BAF-BB26-44B3-B64E-E5C1A91922EC}"/>
    <cellStyle name="Input 2 6 2 4 3" xfId="14780" xr:uid="{43AAA001-9081-4188-BE82-C8F5C2DC6011}"/>
    <cellStyle name="Input 2 6 2 4 3 2" xfId="24227" xr:uid="{11632811-8A14-4996-8C0F-4D7FEAD7E44C}"/>
    <cellStyle name="Input 2 6 2 4 4" xfId="18502" xr:uid="{DCB5996C-4689-46A8-B889-AEE427A213CE}"/>
    <cellStyle name="Input 2 6 2 5" xfId="9501" xr:uid="{8F4D8024-C753-4B65-B790-0D5B015E481D}"/>
    <cellStyle name="Input 2 6 2 5 2" xfId="13019" xr:uid="{B629F890-9BC9-46AA-9D51-0776E3346665}"/>
    <cellStyle name="Input 2 6 2 5 2 2" xfId="22466" xr:uid="{90FB0734-D7B7-4086-B3DA-2BA71809EEC9}"/>
    <cellStyle name="Input 2 6 2 5 2 3" xfId="26859" xr:uid="{75160E68-5A60-41A6-B1D6-FB75D471000F}"/>
    <cellStyle name="Input 2 6 2 5 3" xfId="15203" xr:uid="{93576FDC-0BB3-4A90-858E-930EDBC2B50A}"/>
    <cellStyle name="Input 2 6 2 5 3 2" xfId="24650" xr:uid="{BB1F3EBD-F28B-4C16-9DB6-FAF4ED4DD6E1}"/>
    <cellStyle name="Input 2 6 2 5 4" xfId="18946" xr:uid="{3A0F9663-53FC-41A2-97E7-5012648417C8}"/>
    <cellStyle name="Input 2 6 2 6" xfId="8571" xr:uid="{263E94CF-C7F0-4BCD-AF9F-2136C193F71B}"/>
    <cellStyle name="Input 2 6 2 6 2" xfId="12232" xr:uid="{04C7F58F-5605-4E5C-9364-273859CC643E}"/>
    <cellStyle name="Input 2 6 2 6 2 2" xfId="21679" xr:uid="{B4F8B9A0-6578-4B9C-AF41-1277F5206859}"/>
    <cellStyle name="Input 2 6 2 6 2 3" xfId="26098" xr:uid="{8BD1166F-1889-48A9-8338-6658ABDBC7C5}"/>
    <cellStyle name="Input 2 6 2 6 3" xfId="14299" xr:uid="{E20EAB05-E987-438A-A78E-B6059DCBB77F}"/>
    <cellStyle name="Input 2 6 2 6 3 2" xfId="23746" xr:uid="{CF8D20A9-3D86-4D43-BCA5-12C2B5997A72}"/>
    <cellStyle name="Input 2 6 2 6 4" xfId="18016" xr:uid="{362D6EA7-365E-42D3-8ECE-8042A469E893}"/>
    <cellStyle name="Input 2 6 2 7" xfId="9495" xr:uid="{1480E1AA-E6C8-4DB3-905A-2ED8C361D56F}"/>
    <cellStyle name="Input 2 6 2 7 2" xfId="13013" xr:uid="{15BB9A1F-9275-4248-942E-05D31303FFE5}"/>
    <cellStyle name="Input 2 6 2 7 2 2" xfId="22460" xr:uid="{0FDDDF01-05B5-4FFC-9222-A37580E36ECF}"/>
    <cellStyle name="Input 2 6 2 7 2 3" xfId="26854" xr:uid="{FAEE3D1A-18AA-43F0-AF02-E48F4D184B48}"/>
    <cellStyle name="Input 2 6 2 7 3" xfId="15198" xr:uid="{FB497541-BB24-4192-863D-AD04F99F0839}"/>
    <cellStyle name="Input 2 6 2 7 3 2" xfId="24645" xr:uid="{CC37F5C0-AFF7-42BA-8702-9ED367A9B271}"/>
    <cellStyle name="Input 2 6 2 7 4" xfId="18940" xr:uid="{46E6ECAC-54FA-4123-A5EC-F2BA65EEB37F}"/>
    <cellStyle name="Input 2 6 2 8" xfId="8535" xr:uid="{57804ADF-3F99-496C-8270-BE4714164E22}"/>
    <cellStyle name="Input 2 6 2 8 2" xfId="14263" xr:uid="{9CE8B2C6-080A-4EFA-869A-10BF53ED1C6E}"/>
    <cellStyle name="Input 2 6 2 8 2 2" xfId="23710" xr:uid="{C58E6BE3-88C1-4465-A1A4-8F1AB5E637AE}"/>
    <cellStyle name="Input 2 6 2 8 3" xfId="17980" xr:uid="{464F6B58-9B35-46B2-BACD-E4EFDDAD772D}"/>
    <cellStyle name="Input 2 6 2 9" xfId="28278" xr:uid="{59CF4B6F-F93B-42BA-8E23-2390B8F19984}"/>
    <cellStyle name="Input 2 6 3" xfId="5934" xr:uid="{7C54D0B5-8A82-4A64-93D6-10780A922E6F}"/>
    <cellStyle name="Input 2 6 3 10" xfId="28515" xr:uid="{D3E01514-8B28-4CE2-9D47-C85BC45C1C15}"/>
    <cellStyle name="Input 2 6 3 2" xfId="7140" xr:uid="{D6FA54AA-3621-46F8-AB08-276B465E9C8C}"/>
    <cellStyle name="Input 2 6 3 2 2" xfId="7809" xr:uid="{0B6F27BF-0D41-4407-9C42-5B6F6406889C}"/>
    <cellStyle name="Input 2 6 3 2 2 2" xfId="11539" xr:uid="{A88F16F5-047B-4A66-8438-B68EFD589360}"/>
    <cellStyle name="Input 2 6 3 2 2 2 2" xfId="20986" xr:uid="{42E49DBA-0D40-495F-8833-CA186F58B579}"/>
    <cellStyle name="Input 2 6 3 2 2 3" xfId="17257" xr:uid="{1DC3CCA4-CE73-492B-A40D-1A1B7687ED48}"/>
    <cellStyle name="Input 2 6 3 2 3" xfId="10870" xr:uid="{C9D47B30-55F9-44EF-95B1-91A7AEDB185F}"/>
    <cellStyle name="Input 2 6 3 2 3 2" xfId="20316" xr:uid="{5FDE49CD-C000-49A6-9829-2999F99AE8F9}"/>
    <cellStyle name="Input 2 6 3 2 4" xfId="16587" xr:uid="{A1FBBFF3-4FE7-4D1E-BD4B-FCCAAEE42270}"/>
    <cellStyle name="Input 2 6 3 2 5" xfId="29110" xr:uid="{8C23F254-78B1-4D2A-9692-20A65A7CE0E0}"/>
    <cellStyle name="Input 2 6 3 2 6" xfId="29271" xr:uid="{E4FA7193-8A04-4B1C-A6D6-727A6C132A6E}"/>
    <cellStyle name="Input 2 6 3 2 7" xfId="28485" xr:uid="{68DCCFA5-E2E9-482E-9782-B28A0C40B4B8}"/>
    <cellStyle name="Input 2 6 3 2 8" xfId="29616" xr:uid="{E924E5A3-5B24-4647-96AC-18CDD51DE2BB}"/>
    <cellStyle name="Input 2 6 3 3" xfId="8178" xr:uid="{C857F714-00C7-49C8-A548-EA0B7583481A}"/>
    <cellStyle name="Input 2 6 3 3 2" xfId="11907" xr:uid="{F76C23BE-AC9B-4205-8E0A-928586AB7B30}"/>
    <cellStyle name="Input 2 6 3 3 2 2" xfId="21354" xr:uid="{30008A4F-9921-4044-875B-7189AA023B6C}"/>
    <cellStyle name="Input 2 6 3 3 2 3" xfId="25778" xr:uid="{78B7730C-C7DB-4E86-9440-FC702168C8CC}"/>
    <cellStyle name="Input 2 6 3 3 3" xfId="13913" xr:uid="{0F5069D8-447C-4B3E-9ED0-8FF1F431AA43}"/>
    <cellStyle name="Input 2 6 3 3 3 2" xfId="23360" xr:uid="{0942EDAD-E0F5-4FAC-8423-79EF01B5BCF9}"/>
    <cellStyle name="Input 2 6 3 3 4" xfId="17625" xr:uid="{AC46F017-98D9-485B-8157-3BBB3BC8906D}"/>
    <cellStyle name="Input 2 6 3 4" xfId="8853" xr:uid="{6EE1EA89-072F-472B-B17E-DF760BB9F53A}"/>
    <cellStyle name="Input 2 6 3 4 2" xfId="12483" xr:uid="{CE7C66A2-93A5-4EF5-BC63-507B243E737D}"/>
    <cellStyle name="Input 2 6 3 4 2 2" xfId="21930" xr:uid="{6E5CBD12-3072-4855-8C17-59C27D64433E}"/>
    <cellStyle name="Input 2 6 3 4 2 3" xfId="26346" xr:uid="{907F60C6-F166-4085-BBF1-3A88FFB9EA05}"/>
    <cellStyle name="Input 2 6 3 4 3" xfId="14578" xr:uid="{5029884E-DA60-4993-9A8D-5D9DF79362DD}"/>
    <cellStyle name="Input 2 6 3 4 3 2" xfId="24025" xr:uid="{F04CB102-CD97-489B-9D25-4CB788B5FA50}"/>
    <cellStyle name="Input 2 6 3 4 4" xfId="18298" xr:uid="{8D80AEDD-E3A6-4E92-B552-75420F3CBA73}"/>
    <cellStyle name="Input 2 6 3 5" xfId="8669" xr:uid="{58D72E58-5B61-4886-8A2F-21149F7C9A60}"/>
    <cellStyle name="Input 2 6 3 5 2" xfId="12323" xr:uid="{87167A2D-F9DA-4538-9548-B33B943D2742}"/>
    <cellStyle name="Input 2 6 3 5 2 2" xfId="21770" xr:uid="{0359EF78-AE77-48B8-A53F-F9B39198C03C}"/>
    <cellStyle name="Input 2 6 3 5 2 3" xfId="26188" xr:uid="{38CF7C18-85FF-4693-8B45-08CE22460B07}"/>
    <cellStyle name="Input 2 6 3 5 3" xfId="14396" xr:uid="{41D2A16A-6332-4E17-8BB0-0BC9A33883FB}"/>
    <cellStyle name="Input 2 6 3 5 3 2" xfId="23843" xr:uid="{F6C70858-127B-48A0-A12E-CBFC4F6116E1}"/>
    <cellStyle name="Input 2 6 3 5 4" xfId="18114" xr:uid="{FD638E04-2C40-4901-AAF3-C820436F9C37}"/>
    <cellStyle name="Input 2 6 3 6" xfId="8872" xr:uid="{2291B466-6939-46B8-A09F-F9BDCE6B70F5}"/>
    <cellStyle name="Input 2 6 3 6 2" xfId="12502" xr:uid="{2B3616ED-C906-423B-B090-395D5B6BD992}"/>
    <cellStyle name="Input 2 6 3 6 2 2" xfId="21949" xr:uid="{36691675-DE52-41FD-A050-0B6FF9DCD81F}"/>
    <cellStyle name="Input 2 6 3 6 2 3" xfId="26365" xr:uid="{206642DA-531F-4EBD-831D-465649EFC59C}"/>
    <cellStyle name="Input 2 6 3 6 3" xfId="14597" xr:uid="{1FEACFA2-6B95-457B-B425-BEE0AF62E45D}"/>
    <cellStyle name="Input 2 6 3 6 3 2" xfId="24044" xr:uid="{C9EBEA20-4CDA-4ACC-ACE3-0B3C2793EC85}"/>
    <cellStyle name="Input 2 6 3 6 4" xfId="18317" xr:uid="{F371B98E-6394-492F-BAD6-2F6CE262CC13}"/>
    <cellStyle name="Input 2 6 3 7" xfId="8946" xr:uid="{54B1CECD-FAE2-4DCF-9AF9-8E3483006FE2}"/>
    <cellStyle name="Input 2 6 3 7 2" xfId="12556" xr:uid="{7648AD0A-DD50-4BAC-849C-56404577987A}"/>
    <cellStyle name="Input 2 6 3 7 2 2" xfId="22003" xr:uid="{6CCD3396-D815-4A37-A90D-74F83AD03A7B}"/>
    <cellStyle name="Input 2 6 3 7 2 3" xfId="26417" xr:uid="{8DADDA4B-2E7C-458A-A2FB-C04C4EDA35F5}"/>
    <cellStyle name="Input 2 6 3 7 3" xfId="14669" xr:uid="{7D089367-9E59-493F-981E-0CCE18FF5689}"/>
    <cellStyle name="Input 2 6 3 7 3 2" xfId="24116" xr:uid="{4C89CC8E-7BD1-4B83-93EA-C6067BFBF177}"/>
    <cellStyle name="Input 2 6 3 7 4" xfId="18391" xr:uid="{0457DC61-EEC9-432A-B6B1-ED755EB169C8}"/>
    <cellStyle name="Input 2 6 3 8" xfId="8324" xr:uid="{35346F18-7F51-47CB-87CB-A4967EC16476}"/>
    <cellStyle name="Input 2 6 3 8 2" xfId="14052" xr:uid="{E76412D4-DC09-450B-BFD3-6D7679F8D46E}"/>
    <cellStyle name="Input 2 6 3 8 2 2" xfId="23499" xr:uid="{20AD9EB5-3BB8-4298-ABE3-FC2DD1CEF231}"/>
    <cellStyle name="Input 2 6 3 8 3" xfId="17769" xr:uid="{B376ADE2-5D33-498D-AC13-32B95802B5C1}"/>
    <cellStyle name="Input 2 6 3 9" xfId="28612" xr:uid="{1EBC7A01-9E49-44A9-B71D-65B888D1E380}"/>
    <cellStyle name="Input 2 6 4" xfId="6640" xr:uid="{3ABCFC87-7467-4F29-A158-B3249E978437}"/>
    <cellStyle name="Input 2 6 4 2" xfId="7308" xr:uid="{AEA405CB-5BE2-4412-9263-07D3D16D38CA}"/>
    <cellStyle name="Input 2 6 4 2 2" xfId="11038" xr:uid="{05A64731-8C31-4D0D-8714-2FF8A9602483}"/>
    <cellStyle name="Input 2 6 4 2 2 2" xfId="20484" xr:uid="{CD92CDFA-8A2F-463A-8D89-977D4F948204}"/>
    <cellStyle name="Input 2 6 4 2 3" xfId="16755" xr:uid="{926FB84E-3065-4BED-8927-ED14E0077412}"/>
    <cellStyle name="Input 2 6 4 3" xfId="10369" xr:uid="{A113130E-01DC-4509-9644-B49B96035E37}"/>
    <cellStyle name="Input 2 6 4 3 2" xfId="19814" xr:uid="{6C7BF1CB-8FA3-47A6-A50E-0CF0B57CC493}"/>
    <cellStyle name="Input 2 6 4 4" xfId="16085" xr:uid="{19ADD996-7661-4A41-88D2-65695B9DF6DE}"/>
    <cellStyle name="Input 2 6 4 5" xfId="28818" xr:uid="{E05BF035-93D2-4D30-B6E8-695E9B97639C}"/>
    <cellStyle name="Input 2 6 4 6" xfId="27727" xr:uid="{0786734B-89B9-42A4-8CA2-4CB7105E1104}"/>
    <cellStyle name="Input 2 6 4 7" xfId="28040" xr:uid="{0C287823-332B-4C50-B8BF-3C6E50604C0B}"/>
    <cellStyle name="Input 2 6 4 8" xfId="29352" xr:uid="{D9468D30-BA1F-453D-8522-0B4A9AF92805}"/>
    <cellStyle name="Input 2 6 5" xfId="8220" xr:uid="{DCC1344C-FA77-42C2-93DF-5FAC9A53ECEC}"/>
    <cellStyle name="Input 2 6 5 2" xfId="11949" xr:uid="{428BC945-3413-473C-BE93-A87F447FD3E9}"/>
    <cellStyle name="Input 2 6 5 2 2" xfId="21396" xr:uid="{989224AC-B735-409D-80C7-8C0455B434D1}"/>
    <cellStyle name="Input 2 6 5 2 3" xfId="25820" xr:uid="{8259022C-0530-4936-B6AF-C267DE7B4343}"/>
    <cellStyle name="Input 2 6 5 3" xfId="13955" xr:uid="{D9B35FD9-5156-4139-837D-88EF0DF624E8}"/>
    <cellStyle name="Input 2 6 5 3 2" xfId="23402" xr:uid="{67ABF85E-6ED7-4DC2-9C09-39BA5CAB9E28}"/>
    <cellStyle name="Input 2 6 5 4" xfId="17667" xr:uid="{FE319F19-1931-4FF7-919F-BBD467C3C647}"/>
    <cellStyle name="Input 2 6 6" xfId="9783" xr:uid="{6F7D77C9-AF79-45E6-9486-7D37355AF3EA}"/>
    <cellStyle name="Input 2 6 6 2" xfId="13265" xr:uid="{FAB8CA4C-8F76-4117-91CA-35F779511EDF}"/>
    <cellStyle name="Input 2 6 6 2 2" xfId="22712" xr:uid="{F0755E7A-44AE-4FBF-84C3-8B4BB408BF15}"/>
    <cellStyle name="Input 2 6 6 2 3" xfId="27104" xr:uid="{8DBDA249-AD9A-43D7-A4FE-CB3AFC15FBBE}"/>
    <cellStyle name="Input 2 6 6 3" xfId="15484" xr:uid="{54987AAD-9734-4085-BD11-57F87097328D}"/>
    <cellStyle name="Input 2 6 6 3 2" xfId="24931" xr:uid="{F5478379-3F8C-465D-8DF4-EC482ED095C5}"/>
    <cellStyle name="Input 2 6 6 4" xfId="19228" xr:uid="{5CC01FE8-7BFC-4BD7-BF84-244F131AD033}"/>
    <cellStyle name="Input 2 6 7" xfId="9758" xr:uid="{40BA4C4E-3DF3-4BA0-9A53-53BBD8AD7328}"/>
    <cellStyle name="Input 2 6 7 2" xfId="13240" xr:uid="{0EF74E62-393E-4A0F-8488-D93331FAFFFE}"/>
    <cellStyle name="Input 2 6 7 2 2" xfId="22687" xr:uid="{04FAE9BB-93B9-4B85-8593-9BCFA2F34D74}"/>
    <cellStyle name="Input 2 6 7 2 3" xfId="27079" xr:uid="{74519F4F-4FE0-463F-8573-398A7451ED88}"/>
    <cellStyle name="Input 2 6 7 3" xfId="15459" xr:uid="{A99A144B-A5DC-4107-923E-95CD224983C0}"/>
    <cellStyle name="Input 2 6 7 3 2" xfId="24906" xr:uid="{874148F7-DD10-4A20-AFCA-67DB9DE35195}"/>
    <cellStyle name="Input 2 6 7 4" xfId="19203" xr:uid="{BF892C28-33DD-4E29-995E-26AD7488030B}"/>
    <cellStyle name="Input 2 6 8" xfId="9764" xr:uid="{CDABBDB1-E7B5-4674-A046-17DAA6C316A6}"/>
    <cellStyle name="Input 2 6 8 2" xfId="13246" xr:uid="{E8B6F29A-9774-453A-A012-EA79923D35B4}"/>
    <cellStyle name="Input 2 6 8 2 2" xfId="22693" xr:uid="{B3534DDF-D87A-43E8-A8D9-342BC0FCD91B}"/>
    <cellStyle name="Input 2 6 8 2 3" xfId="27085" xr:uid="{122BC495-7899-4C9C-8E3A-709CDB37D59F}"/>
    <cellStyle name="Input 2 6 8 3" xfId="15465" xr:uid="{2C6E8F81-E62D-4F07-B23C-7E986931ECFB}"/>
    <cellStyle name="Input 2 6 8 3 2" xfId="24912" xr:uid="{1BED0B9A-37AD-4B73-81F2-69D694E71381}"/>
    <cellStyle name="Input 2 6 8 4" xfId="19209" xr:uid="{0688AE6D-FAC8-497A-834D-F754FCD6AA30}"/>
    <cellStyle name="Input 2 6 9" xfId="8833" xr:uid="{035EA3A9-45A6-477D-8363-4DDA19F831C9}"/>
    <cellStyle name="Input 2 6 9 2" xfId="12468" xr:uid="{CDD5D5DB-534D-4183-8CA0-1C553317EF62}"/>
    <cellStyle name="Input 2 6 9 2 2" xfId="21915" xr:uid="{B9A6E8DF-18BB-4313-8153-1E09BFB5917A}"/>
    <cellStyle name="Input 2 6 9 2 3" xfId="26331" xr:uid="{02097CDC-5192-44DC-A3FB-ADF908A2DFDE}"/>
    <cellStyle name="Input 2 6 9 3" xfId="14558" xr:uid="{96AD605C-8076-4111-8384-72C3638BB743}"/>
    <cellStyle name="Input 2 6 9 3 2" xfId="24005" xr:uid="{D9A30128-7C9E-4E5C-B4F1-23BBAC04C868}"/>
    <cellStyle name="Input 2 6 9 4" xfId="18278" xr:uid="{F2985B94-A53C-4ABB-8808-DF1830543C58}"/>
    <cellStyle name="Input 2 7" xfId="2400" xr:uid="{65A8FE88-0D5A-4D91-8DF6-B7250B66A0B2}"/>
    <cellStyle name="Input 2 7 10" xfId="9251" xr:uid="{AFEE6A61-2B63-4B75-AD7D-DD4D4D5AD755}"/>
    <cellStyle name="Input 2 7 10 2" xfId="14955" xr:uid="{5B257488-932B-4B49-A605-D8E6889DAC59}"/>
    <cellStyle name="Input 2 7 10 2 2" xfId="24402" xr:uid="{4AD53FA0-F4A2-4BC2-9ED4-3E04586EC9E1}"/>
    <cellStyle name="Input 2 7 10 3" xfId="18696" xr:uid="{11E1B758-7DAF-41FC-90FA-D9FF3E2B0FAC}"/>
    <cellStyle name="Input 2 7 11" xfId="27789" xr:uid="{2C298AEF-84E2-41F4-96CC-283F373CD022}"/>
    <cellStyle name="Input 2 7 12" xfId="27823" xr:uid="{BC5FDFAC-C1E0-4B61-9F86-48DC374ADA97}"/>
    <cellStyle name="Input 2 7 2" xfId="4415" xr:uid="{9B373B53-3633-49AA-9423-6AD050985C16}"/>
    <cellStyle name="Input 2 7 2 10" xfId="28119" xr:uid="{6B7A7A18-740C-4B9C-8815-820425306E07}"/>
    <cellStyle name="Input 2 7 2 2" xfId="6993" xr:uid="{411074C2-F8EC-46CD-B952-904DB18D1EDF}"/>
    <cellStyle name="Input 2 7 2 2 2" xfId="7661" xr:uid="{BBF50064-1DC7-4F9F-ABAD-5F9A9B1614A7}"/>
    <cellStyle name="Input 2 7 2 2 2 2" xfId="11391" xr:uid="{5CB52647-D1E4-44AF-90BF-B091304D2BBD}"/>
    <cellStyle name="Input 2 7 2 2 2 2 2" xfId="20838" xr:uid="{426CFFDD-E80D-4966-959F-3B3BD29CA4D5}"/>
    <cellStyle name="Input 2 7 2 2 2 3" xfId="17109" xr:uid="{0E6253B3-D4E1-4156-A4AD-79F73960354B}"/>
    <cellStyle name="Input 2 7 2 2 3" xfId="10722" xr:uid="{93A261B2-D6DB-4223-A7CD-4A467C102496}"/>
    <cellStyle name="Input 2 7 2 2 3 2" xfId="20168" xr:uid="{AF3C0E76-5655-4DA2-B1A1-3E5A54FDFF86}"/>
    <cellStyle name="Input 2 7 2 2 4" xfId="16439" xr:uid="{3454996D-3382-4640-9BD4-D84CCF707373}"/>
    <cellStyle name="Input 2 7 2 2 5" xfId="29001" xr:uid="{562E442A-A24C-4DD0-806E-FC5A12F22474}"/>
    <cellStyle name="Input 2 7 2 2 6" xfId="29212" xr:uid="{6256C195-B10B-43BB-B15B-D4134298057E}"/>
    <cellStyle name="Input 2 7 2 2 7" xfId="28496" xr:uid="{B2A5577C-D09F-4B8A-90F0-272B6D61C9D9}"/>
    <cellStyle name="Input 2 7 2 2 8" xfId="29509" xr:uid="{E154D407-108C-4462-98A3-0FB68DEE43C3}"/>
    <cellStyle name="Input 2 7 2 3" xfId="7953" xr:uid="{4577A112-B594-4962-AE98-0CA723ECA943}"/>
    <cellStyle name="Input 2 7 2 3 2" xfId="11682" xr:uid="{6EB03735-2CEA-46DE-9B35-44206F96C59D}"/>
    <cellStyle name="Input 2 7 2 3 2 2" xfId="21129" xr:uid="{F0BB95BD-D95E-4CD5-AF0D-A4362C744A03}"/>
    <cellStyle name="Input 2 7 2 3 2 3" xfId="25553" xr:uid="{BDE8BFE6-4253-4858-AEBD-2AEBDE2F3E26}"/>
    <cellStyle name="Input 2 7 2 3 3" xfId="13688" xr:uid="{C94ED326-FCD7-481D-BFD4-A13506F29A71}"/>
    <cellStyle name="Input 2 7 2 3 3 2" xfId="23135" xr:uid="{72310DF4-0918-41EF-BFFD-76F1C8C3CA23}"/>
    <cellStyle name="Input 2 7 2 3 4" xfId="17400" xr:uid="{A18604F0-6924-4F8F-8DF0-EACDD0A3C1E5}"/>
    <cellStyle name="Input 2 7 2 4" xfId="8509" xr:uid="{3F8862A9-2188-432D-840B-5357DDE792AF}"/>
    <cellStyle name="Input 2 7 2 4 2" xfId="12183" xr:uid="{E53C4EB1-4ADC-4CF7-ADB1-10B570C6B919}"/>
    <cellStyle name="Input 2 7 2 4 2 2" xfId="21630" xr:uid="{4EDF4013-8B50-4A8D-B8E9-A36413AD7D41}"/>
    <cellStyle name="Input 2 7 2 4 2 3" xfId="26049" xr:uid="{92382388-7CFA-4886-8538-332F42671576}"/>
    <cellStyle name="Input 2 7 2 4 3" xfId="14237" xr:uid="{5BD0824B-1E31-4A7A-B10C-3B9ACB88CF0E}"/>
    <cellStyle name="Input 2 7 2 4 3 2" xfId="23684" xr:uid="{79E61861-903D-48C2-B63E-2A1B680EAD96}"/>
    <cellStyle name="Input 2 7 2 4 4" xfId="17954" xr:uid="{0B83F648-E0ED-42DA-9607-38B834952118}"/>
    <cellStyle name="Input 2 7 2 5" xfId="8740" xr:uid="{E26EA278-73E8-4124-8CC7-D86FE29478C1}"/>
    <cellStyle name="Input 2 7 2 5 2" xfId="12388" xr:uid="{E99F232A-073A-4E21-8FC9-5276DAA8B868}"/>
    <cellStyle name="Input 2 7 2 5 2 2" xfId="21835" xr:uid="{6873759B-EA5D-4661-844A-6F25006837CE}"/>
    <cellStyle name="Input 2 7 2 5 2 3" xfId="26253" xr:uid="{FD3D4C1F-2597-40B1-89FF-FC78BE97B36D}"/>
    <cellStyle name="Input 2 7 2 5 3" xfId="14467" xr:uid="{96C99420-0D74-402B-A368-60046F2365D7}"/>
    <cellStyle name="Input 2 7 2 5 3 2" xfId="23914" xr:uid="{AEB03937-3A46-4A4D-BCFA-395D6294D31C}"/>
    <cellStyle name="Input 2 7 2 5 4" xfId="18185" xr:uid="{6CD37E6A-CD32-4E69-8D37-C6F2FEE3754E}"/>
    <cellStyle name="Input 2 7 2 6" xfId="9012" xr:uid="{A4E1F855-7A99-4BD1-808E-E092E26B88A8}"/>
    <cellStyle name="Input 2 7 2 6 2" xfId="12613" xr:uid="{3DA4A083-371C-4F66-A5A2-70D4C1808A2A}"/>
    <cellStyle name="Input 2 7 2 6 2 2" xfId="22060" xr:uid="{C07B0040-0C25-4995-9FC0-B0399B9B3118}"/>
    <cellStyle name="Input 2 7 2 6 2 3" xfId="26474" xr:uid="{A4B13D88-8EF2-4959-BC92-6FB494F1CFEF}"/>
    <cellStyle name="Input 2 7 2 6 3" xfId="14735" xr:uid="{66B2E206-0A02-4D60-A37F-D75BC0BF69CA}"/>
    <cellStyle name="Input 2 7 2 6 3 2" xfId="24182" xr:uid="{1C1D02A4-2D89-4780-96EB-3E9D3A2E1B99}"/>
    <cellStyle name="Input 2 7 2 6 4" xfId="18457" xr:uid="{52631AC3-B198-407E-AC22-B6D29293BED7}"/>
    <cellStyle name="Input 2 7 2 7" xfId="8652" xr:uid="{098B5483-1060-4122-B60D-17078091BF01}"/>
    <cellStyle name="Input 2 7 2 7 2" xfId="12312" xr:uid="{4C1119C0-BBF2-4A12-A8D4-D8215A3C31EA}"/>
    <cellStyle name="Input 2 7 2 7 2 2" xfId="21759" xr:uid="{77E73FBE-210C-4E65-BB2B-4103F053E810}"/>
    <cellStyle name="Input 2 7 2 7 2 3" xfId="26177" xr:uid="{7900BD40-5203-4C70-A241-7D8448A4631E}"/>
    <cellStyle name="Input 2 7 2 7 3" xfId="14379" xr:uid="{D00409FC-8DB4-4A1D-9A12-2D00F15C7ED1}"/>
    <cellStyle name="Input 2 7 2 7 3 2" xfId="23826" xr:uid="{AF966358-1A29-4940-B765-82DFD9A40DCB}"/>
    <cellStyle name="Input 2 7 2 7 4" xfId="18097" xr:uid="{5185E8C1-4B22-4B7E-931B-4AFCB058BA59}"/>
    <cellStyle name="Input 2 7 2 8" xfId="9894" xr:uid="{8E18CF3A-5089-491B-9AA8-6636B29F0C3F}"/>
    <cellStyle name="Input 2 7 2 8 2" xfId="15594" xr:uid="{55F10BD3-156A-4ED1-9FC1-0110D291E4BA}"/>
    <cellStyle name="Input 2 7 2 8 2 2" xfId="25041" xr:uid="{6F864280-0EF3-448B-9587-F506E02CD9F1}"/>
    <cellStyle name="Input 2 7 2 8 3" xfId="19339" xr:uid="{4A79FFCB-2627-42FE-AF76-A996EE2CEF18}"/>
    <cellStyle name="Input 2 7 2 9" xfId="28279" xr:uid="{2509D2E4-8027-4183-9FC7-FF69EEDF601A}"/>
    <cellStyle name="Input 2 7 3" xfId="5935" xr:uid="{9D5DA89F-0F2C-4417-8E03-A313CD803D2A}"/>
    <cellStyle name="Input 2 7 3 10" xfId="28018" xr:uid="{A3877A05-8612-48DB-9C0B-2A1E8DA1A78F}"/>
    <cellStyle name="Input 2 7 3 2" xfId="7141" xr:uid="{A626931F-B60C-4407-9CD0-9BA62F4150DC}"/>
    <cellStyle name="Input 2 7 3 2 2" xfId="7810" xr:uid="{EB4FA980-B33E-4E04-B81C-E86B2662392E}"/>
    <cellStyle name="Input 2 7 3 2 2 2" xfId="11540" xr:uid="{36768E7D-6AB5-4F61-A00E-1FFB19EEA780}"/>
    <cellStyle name="Input 2 7 3 2 2 2 2" xfId="20987" xr:uid="{AC8C750D-2CE3-4C55-AD79-7F7135FD78CB}"/>
    <cellStyle name="Input 2 7 3 2 2 3" xfId="17258" xr:uid="{C164E335-7AFD-40E7-9D6D-79FD84057D50}"/>
    <cellStyle name="Input 2 7 3 2 3" xfId="10871" xr:uid="{681117E5-1A2A-4FA1-A71A-92C6D7E99F69}"/>
    <cellStyle name="Input 2 7 3 2 3 2" xfId="20317" xr:uid="{7CD0B05E-D973-4A21-B234-A48ED37C899B}"/>
    <cellStyle name="Input 2 7 3 2 4" xfId="16588" xr:uid="{E79A8270-1DD9-489F-A783-65D4EAC966F0}"/>
    <cellStyle name="Input 2 7 3 2 5" xfId="29111" xr:uid="{6E8E1B68-865A-4105-89CC-D0898BE185EE}"/>
    <cellStyle name="Input 2 7 3 2 6" xfId="29272" xr:uid="{FCDB4C37-61D6-48FF-B2B3-32C2689529D4}"/>
    <cellStyle name="Input 2 7 3 2 7" xfId="28112" xr:uid="{73A1E546-7C25-4185-931A-B38310C1E9FC}"/>
    <cellStyle name="Input 2 7 3 2 8" xfId="29617" xr:uid="{262CBDA7-654A-4A2F-AB22-CF575BDC0047}"/>
    <cellStyle name="Input 2 7 3 3" xfId="8026" xr:uid="{DE264C08-58B7-4ECE-B21D-C5368BD74610}"/>
    <cellStyle name="Input 2 7 3 3 2" xfId="11755" xr:uid="{2412AACA-84B0-4B21-949B-9317AB93E674}"/>
    <cellStyle name="Input 2 7 3 3 2 2" xfId="21202" xr:uid="{E9BB6B9E-8CE9-46EF-902F-3FB7D82EAD01}"/>
    <cellStyle name="Input 2 7 3 3 2 3" xfId="25626" xr:uid="{8FE9B6FF-9D09-4C36-8492-1890B690E7FC}"/>
    <cellStyle name="Input 2 7 3 3 3" xfId="13761" xr:uid="{F96503B8-BD03-4980-AEF7-1D1CE7074664}"/>
    <cellStyle name="Input 2 7 3 3 3 2" xfId="23208" xr:uid="{EBC9E17D-7563-4236-A92B-6FCBD7916A50}"/>
    <cellStyle name="Input 2 7 3 3 4" xfId="17473" xr:uid="{2F6DAA4F-70ED-440D-A055-0301961EE694}"/>
    <cellStyle name="Input 2 7 3 4" xfId="8852" xr:uid="{5EEFACAD-092E-4BBE-8DFF-BCF6D1B30105}"/>
    <cellStyle name="Input 2 7 3 4 2" xfId="12482" xr:uid="{6D6E8D0B-9ED1-47EB-A17E-B1FCCE4DDC77}"/>
    <cellStyle name="Input 2 7 3 4 2 2" xfId="21929" xr:uid="{0570FA12-B22D-47F9-8C9C-B7E0B8AA1DF9}"/>
    <cellStyle name="Input 2 7 3 4 2 3" xfId="26345" xr:uid="{C59425A6-DB03-44CC-8C8D-057855642ED7}"/>
    <cellStyle name="Input 2 7 3 4 3" xfId="14577" xr:uid="{47C8F27F-0D2C-4B3B-9186-F4B473ED58F7}"/>
    <cellStyle name="Input 2 7 3 4 3 2" xfId="24024" xr:uid="{8CBD8829-3B80-419D-90A7-25A5BA791D09}"/>
    <cellStyle name="Input 2 7 3 4 4" xfId="18297" xr:uid="{8F7DE6E6-33FD-431E-9F78-78CAAC2BDF8C}"/>
    <cellStyle name="Input 2 7 3 5" xfId="9262" xr:uid="{25B125E8-1BFC-40BB-9001-37B4AD67EF8D}"/>
    <cellStyle name="Input 2 7 3 5 2" xfId="12818" xr:uid="{605DF53E-4616-4D16-9589-A76ADB8B8EAC}"/>
    <cellStyle name="Input 2 7 3 5 2 2" xfId="22265" xr:uid="{F1AD2F49-D1FB-4F67-A3F8-4D91DBE3D41A}"/>
    <cellStyle name="Input 2 7 3 5 2 3" xfId="26660" xr:uid="{C37D59B0-4D4F-4EF7-AF6D-28D2EB986D56}"/>
    <cellStyle name="Input 2 7 3 5 3" xfId="14966" xr:uid="{2E13606A-A26C-4BB0-98B4-5F56AE6035B7}"/>
    <cellStyle name="Input 2 7 3 5 3 2" xfId="24413" xr:uid="{366668F4-0AE0-48B4-9B0A-8180363201F7}"/>
    <cellStyle name="Input 2 7 3 5 4" xfId="18707" xr:uid="{07FD03A4-50D0-44C3-924E-9D159418914C}"/>
    <cellStyle name="Input 2 7 3 6" xfId="9489" xr:uid="{0FA869A7-C7C5-47D2-B92A-F3E2F2902D1F}"/>
    <cellStyle name="Input 2 7 3 6 2" xfId="13007" xr:uid="{E9176CE7-6D29-4E20-BF9D-89576CF68ABF}"/>
    <cellStyle name="Input 2 7 3 6 2 2" xfId="22454" xr:uid="{8F932244-D4CE-4297-AA9C-927CC3CFC560}"/>
    <cellStyle name="Input 2 7 3 6 2 3" xfId="26848" xr:uid="{A383AFB5-D336-4424-8503-87444C2D2DEA}"/>
    <cellStyle name="Input 2 7 3 6 3" xfId="15192" xr:uid="{696EF13F-C8A6-4011-A3BD-4C92A2E7E91C}"/>
    <cellStyle name="Input 2 7 3 6 3 2" xfId="24639" xr:uid="{1B364AFB-265E-4B0A-B5CB-F317EBE62287}"/>
    <cellStyle name="Input 2 7 3 6 4" xfId="18934" xr:uid="{2330195E-0FA3-47B2-A2B1-AF965C9F06B8}"/>
    <cellStyle name="Input 2 7 3 7" xfId="9402" xr:uid="{1E7C8FE1-239C-4BE5-96A3-1D583311DF5D}"/>
    <cellStyle name="Input 2 7 3 7 2" xfId="12940" xr:uid="{6A3DEA40-61FB-4D0C-A361-95C58791086B}"/>
    <cellStyle name="Input 2 7 3 7 2 2" xfId="22387" xr:uid="{ABE790E5-1486-4F18-9719-928A7BAF17EF}"/>
    <cellStyle name="Input 2 7 3 7 2 3" xfId="26781" xr:uid="{55EDAF1F-370A-4195-8AFF-FE5D82C0264F}"/>
    <cellStyle name="Input 2 7 3 7 3" xfId="15105" xr:uid="{7605DBEB-D4A1-47C0-8294-1D532D855FBD}"/>
    <cellStyle name="Input 2 7 3 7 3 2" xfId="24552" xr:uid="{EA719985-AFDE-4617-92BE-C3F23D55EE98}"/>
    <cellStyle name="Input 2 7 3 7 4" xfId="18847" xr:uid="{A88FB291-4622-4568-AB83-88FD0AD8B351}"/>
    <cellStyle name="Input 2 7 3 8" xfId="9016" xr:uid="{5509AFB9-4F52-4146-898C-7966D95016AB}"/>
    <cellStyle name="Input 2 7 3 8 2" xfId="14739" xr:uid="{79D99874-DD37-4A07-8AF1-349781BE173D}"/>
    <cellStyle name="Input 2 7 3 8 2 2" xfId="24186" xr:uid="{F01AFA9F-19C6-495B-803E-BA07251D309D}"/>
    <cellStyle name="Input 2 7 3 8 3" xfId="18461" xr:uid="{6F896D2A-AD0E-4A01-9480-406FF45C8ABD}"/>
    <cellStyle name="Input 2 7 3 9" xfId="28613" xr:uid="{016FEF1D-34F2-4DB3-9961-B7D4662043AD}"/>
    <cellStyle name="Input 2 7 4" xfId="6641" xr:uid="{B07DAEFF-C48C-4CE1-8CEB-8F7CC6D01C98}"/>
    <cellStyle name="Input 2 7 4 2" xfId="7309" xr:uid="{CEF684C4-99D0-42C8-85D9-92C3258AB535}"/>
    <cellStyle name="Input 2 7 4 2 2" xfId="11039" xr:uid="{9BEC9045-D135-4477-A7A7-8A05007E420A}"/>
    <cellStyle name="Input 2 7 4 2 2 2" xfId="20485" xr:uid="{64DF0DF8-B9C8-4903-A913-ACAFB6D693CF}"/>
    <cellStyle name="Input 2 7 4 2 3" xfId="16756" xr:uid="{B87EC584-E416-4066-BF20-96E1030F607D}"/>
    <cellStyle name="Input 2 7 4 3" xfId="10370" xr:uid="{E2FDF4D6-BA33-4B88-98B5-331B399C8E98}"/>
    <cellStyle name="Input 2 7 4 3 2" xfId="19815" xr:uid="{7EEC4AB4-7DDF-4459-8474-ABDC71938206}"/>
    <cellStyle name="Input 2 7 4 4" xfId="16086" xr:uid="{471E971F-30F0-43BF-BE92-4106FE851BA6}"/>
    <cellStyle name="Input 2 7 4 5" xfId="28819" xr:uid="{E62DAC6B-367A-4B2A-8E26-90D75FB02670}"/>
    <cellStyle name="Input 2 7 4 6" xfId="28738" xr:uid="{56880A43-54C6-4E50-9B6A-90A5DA246F8A}"/>
    <cellStyle name="Input 2 7 4 7" xfId="28098" xr:uid="{BF8C58C4-DF20-4534-AED6-263DB64B01BF}"/>
    <cellStyle name="Input 2 7 4 8" xfId="29353" xr:uid="{A1EE5194-28CE-4408-AE01-AB57D01A4BB4}"/>
    <cellStyle name="Input 2 7 5" xfId="8140" xr:uid="{97CAAB40-806F-41B6-9CC4-76E0C388FB28}"/>
    <cellStyle name="Input 2 7 5 2" xfId="11869" xr:uid="{BF93437F-8371-48EE-A6EF-C6F7F12A1DCC}"/>
    <cellStyle name="Input 2 7 5 2 2" xfId="21316" xr:uid="{4F2EA403-B246-467E-B09E-1464ACC0142C}"/>
    <cellStyle name="Input 2 7 5 2 3" xfId="25740" xr:uid="{E7BDB325-C845-44E7-B25A-EFDF1C410584}"/>
    <cellStyle name="Input 2 7 5 3" xfId="13875" xr:uid="{90AF569D-EE79-479B-A269-413DA19A1ABA}"/>
    <cellStyle name="Input 2 7 5 3 2" xfId="23322" xr:uid="{0C3A1548-3260-4B8C-9877-9D16EBF74520}"/>
    <cellStyle name="Input 2 7 5 4" xfId="17587" xr:uid="{CDA0C396-5A29-4EE2-8E2F-1DE4CE21AD23}"/>
    <cellStyle name="Input 2 7 6" xfId="9782" xr:uid="{C4E40C28-69AB-4351-8C70-0441EF748760}"/>
    <cellStyle name="Input 2 7 6 2" xfId="13264" xr:uid="{ACC2E095-85F4-43AB-8F79-A111626A5C0A}"/>
    <cellStyle name="Input 2 7 6 2 2" xfId="22711" xr:uid="{E3684163-4060-4E57-B0AA-02284DEA1BE3}"/>
    <cellStyle name="Input 2 7 6 2 3" xfId="27103" xr:uid="{40A2A7DB-0385-40F5-9617-FB51173FB88A}"/>
    <cellStyle name="Input 2 7 6 3" xfId="15483" xr:uid="{268B9B5F-3B48-4186-B38F-5EFA73DE76A5}"/>
    <cellStyle name="Input 2 7 6 3 2" xfId="24930" xr:uid="{1ADF3C95-9F53-473B-841F-068561C00BA7}"/>
    <cellStyle name="Input 2 7 6 4" xfId="19227" xr:uid="{BC8714F9-ED3A-449C-911D-C440C3077FF6}"/>
    <cellStyle name="Input 2 7 7" xfId="9342" xr:uid="{4F25254D-68EC-4450-8F9C-0DDEBB27CAFF}"/>
    <cellStyle name="Input 2 7 7 2" xfId="12891" xr:uid="{580DAF66-2F58-4477-B07D-F82A84EBC401}"/>
    <cellStyle name="Input 2 7 7 2 2" xfId="22338" xr:uid="{3FFDB957-E77F-4918-A434-44732DC39BB0}"/>
    <cellStyle name="Input 2 7 7 2 3" xfId="26732" xr:uid="{11C0295C-7732-4205-B9B9-C9C6B950EAB5}"/>
    <cellStyle name="Input 2 7 7 3" xfId="15045" xr:uid="{EC4A0690-0573-4285-8F8D-2DCB248A9225}"/>
    <cellStyle name="Input 2 7 7 3 2" xfId="24492" xr:uid="{CB808A35-DB28-4736-A17C-A43F93249E1A}"/>
    <cellStyle name="Input 2 7 7 4" xfId="18787" xr:uid="{E2EE9DD8-ACF4-4E24-9260-F2AE1764B8A3}"/>
    <cellStyle name="Input 2 7 8" xfId="9042" xr:uid="{6E1A8039-0E99-4008-88CE-53D5C498E522}"/>
    <cellStyle name="Input 2 7 8 2" xfId="12639" xr:uid="{16BCDD79-9056-45CF-A2DB-2C23E25C0456}"/>
    <cellStyle name="Input 2 7 8 2 2" xfId="22086" xr:uid="{35292500-466B-49FC-9BF3-869DD8A9AF6C}"/>
    <cellStyle name="Input 2 7 8 2 3" xfId="26500" xr:uid="{EF25CC67-CC42-4820-9180-FE227CC5FD32}"/>
    <cellStyle name="Input 2 7 8 3" xfId="14765" xr:uid="{F0717A2B-4D25-4134-A712-DEB54486BF54}"/>
    <cellStyle name="Input 2 7 8 3 2" xfId="24212" xr:uid="{1C750956-9DAF-48D9-BFA7-563583B0A2CC}"/>
    <cellStyle name="Input 2 7 8 4" xfId="18487" xr:uid="{E37AFB27-8726-4329-AFBB-B023C9F61726}"/>
    <cellStyle name="Input 2 7 9" xfId="8883" xr:uid="{BA962CC6-E37F-4BC7-9480-8F01C2320958}"/>
    <cellStyle name="Input 2 7 9 2" xfId="12512" xr:uid="{ADBF2941-06BD-4575-AD69-C778C0DDA565}"/>
    <cellStyle name="Input 2 7 9 2 2" xfId="21959" xr:uid="{668AA506-23B0-4733-A0F0-FE34FF5199C2}"/>
    <cellStyle name="Input 2 7 9 2 3" xfId="26375" xr:uid="{2B71779F-EA65-43F3-B6AF-9DD2933483C4}"/>
    <cellStyle name="Input 2 7 9 3" xfId="14608" xr:uid="{6F004F1D-698A-4E1C-92C7-E9DFAF9C8C29}"/>
    <cellStyle name="Input 2 7 9 3 2" xfId="24055" xr:uid="{E07AE4DB-3B21-4893-9A96-65EB496B308E}"/>
    <cellStyle name="Input 2 7 9 4" xfId="18328" xr:uid="{FB6AF58E-DAE9-47B0-8D1F-0EEDA47E9E13}"/>
    <cellStyle name="Input 2 8" xfId="2401" xr:uid="{9C9DF1DB-4571-4259-830C-8DF00B8E5B0C}"/>
    <cellStyle name="Input 2 8 10" xfId="10113" xr:uid="{16E96773-B665-44E2-99F0-8EEA2CD34AA1}"/>
    <cellStyle name="Input 2 8 10 2" xfId="15812" xr:uid="{9C782ACA-2745-4A36-AB70-905423902629}"/>
    <cellStyle name="Input 2 8 10 2 2" xfId="25259" xr:uid="{0EEE1EB3-2F0B-4F77-A758-89E32653A00D}"/>
    <cellStyle name="Input 2 8 10 3" xfId="19558" xr:uid="{344FD1CC-76AF-4401-BAD9-56A77F13AB34}"/>
    <cellStyle name="Input 2 8 11" xfId="27790" xr:uid="{72B25A56-8BF5-4FC4-A494-01A94E04A794}"/>
    <cellStyle name="Input 2 8 12" xfId="27822" xr:uid="{67784FF7-D17F-493F-ADBC-9A6ED9838006}"/>
    <cellStyle name="Input 2 8 2" xfId="4416" xr:uid="{A153E15A-5EF2-4B54-9C06-D468B8B18D06}"/>
    <cellStyle name="Input 2 8 2 10" xfId="28121" xr:uid="{48850A0D-1331-4E2B-9036-6528888A591F}"/>
    <cellStyle name="Input 2 8 2 2" xfId="6994" xr:uid="{73B055FD-A167-4100-BCC8-A1DC7626A874}"/>
    <cellStyle name="Input 2 8 2 2 2" xfId="7662" xr:uid="{8EFCBA7D-38EB-4340-B14C-817886C14FFA}"/>
    <cellStyle name="Input 2 8 2 2 2 2" xfId="11392" xr:uid="{D5E5CAE2-74CD-409A-BFB8-92AE49CDCC9F}"/>
    <cellStyle name="Input 2 8 2 2 2 2 2" xfId="20839" xr:uid="{6B807458-5BC3-4645-8AC7-95196078691A}"/>
    <cellStyle name="Input 2 8 2 2 2 3" xfId="17110" xr:uid="{71E0580F-A1B7-4D95-8971-06378AA7C359}"/>
    <cellStyle name="Input 2 8 2 2 3" xfId="10723" xr:uid="{B9EEB47C-2117-4F83-B28C-2B5ED7A5CFD5}"/>
    <cellStyle name="Input 2 8 2 2 3 2" xfId="20169" xr:uid="{F4C82F97-6EE8-4046-AB32-9DDA6839B205}"/>
    <cellStyle name="Input 2 8 2 2 4" xfId="16440" xr:uid="{A0F286D1-AC60-4000-B03D-3A1CBC994F97}"/>
    <cellStyle name="Input 2 8 2 2 5" xfId="29002" xr:uid="{CBA9684E-57A6-41C2-98C7-DC5BB90B9C45}"/>
    <cellStyle name="Input 2 8 2 2 6" xfId="29213" xr:uid="{A7A8A4E6-84FE-4E47-AA0A-78290D91DE82}"/>
    <cellStyle name="Input 2 8 2 2 7" xfId="28432" xr:uid="{FF08252D-D94B-42A8-B9CB-2A5D3CF30B31}"/>
    <cellStyle name="Input 2 8 2 2 8" xfId="29510" xr:uid="{DC806EDE-3195-466D-8C7B-9CC4C66B47AF}"/>
    <cellStyle name="Input 2 8 2 3" xfId="8071" xr:uid="{0D5D7220-74E7-4D3B-9BAC-8D8F5892D9D3}"/>
    <cellStyle name="Input 2 8 2 3 2" xfId="11800" xr:uid="{1A2A28C8-3ECE-489C-9FEC-442490E93692}"/>
    <cellStyle name="Input 2 8 2 3 2 2" xfId="21247" xr:uid="{E600CAFA-50AB-4315-9A9D-A5510DE9A65E}"/>
    <cellStyle name="Input 2 8 2 3 2 3" xfId="25671" xr:uid="{4B2A671D-799C-46F4-86DE-9F0F0F65D38E}"/>
    <cellStyle name="Input 2 8 2 3 3" xfId="13806" xr:uid="{FDFEAD68-A084-46FA-A8EB-5CD714EA504C}"/>
    <cellStyle name="Input 2 8 2 3 3 2" xfId="23253" xr:uid="{55C8DCA2-F898-45D4-B5F9-50CB71667AC3}"/>
    <cellStyle name="Input 2 8 2 3 4" xfId="17518" xr:uid="{BC46DF7B-478E-471D-B6C5-EB99898E560A}"/>
    <cellStyle name="Input 2 8 2 4" xfId="9647" xr:uid="{1CC9CB5E-6C8C-4A82-80E1-B49EC6BD5105}"/>
    <cellStyle name="Input 2 8 2 4 2" xfId="13140" xr:uid="{3FD8516F-AF5C-4D82-A3D9-35C4E18ADA53}"/>
    <cellStyle name="Input 2 8 2 4 2 2" xfId="22587" xr:uid="{384C382C-0244-4D5E-80ED-3537EC77AEC0}"/>
    <cellStyle name="Input 2 8 2 4 2 3" xfId="26979" xr:uid="{24120DD1-1831-466F-A46E-D6F92EFAF049}"/>
    <cellStyle name="Input 2 8 2 4 3" xfId="15348" xr:uid="{CB90891E-0D2F-45CD-82CA-E87DA5665E61}"/>
    <cellStyle name="Input 2 8 2 4 3 2" xfId="24795" xr:uid="{15AB61E9-2FA8-4E3E-8728-A6134013890C}"/>
    <cellStyle name="Input 2 8 2 4 4" xfId="19092" xr:uid="{A6A27D78-6F57-45ED-9B6C-103678682D7B}"/>
    <cellStyle name="Input 2 8 2 5" xfId="9693" xr:uid="{ECEF71DA-BC44-40BC-9CF2-9F8F27A96606}"/>
    <cellStyle name="Input 2 8 2 5 2" xfId="13180" xr:uid="{E5067691-6785-4AA2-8304-219E0413BB26}"/>
    <cellStyle name="Input 2 8 2 5 2 2" xfId="22627" xr:uid="{C64CCA2B-6B17-4DDA-8447-0CE2CFBD8C51}"/>
    <cellStyle name="Input 2 8 2 5 2 3" xfId="27019" xr:uid="{EA9C87D6-E132-44C2-9F11-4A9140655636}"/>
    <cellStyle name="Input 2 8 2 5 3" xfId="15394" xr:uid="{F6D777DD-2257-4AC0-A054-7A9DAA3E8F76}"/>
    <cellStyle name="Input 2 8 2 5 3 2" xfId="24841" xr:uid="{511356F5-D3FD-41E8-9E4F-77D48393ED9A}"/>
    <cellStyle name="Input 2 8 2 5 4" xfId="19138" xr:uid="{9B92E165-C55C-4354-940D-1CBCAD366CB1}"/>
    <cellStyle name="Input 2 8 2 6" xfId="8570" xr:uid="{D33690B5-4781-4BB9-908D-49DCCAB217B9}"/>
    <cellStyle name="Input 2 8 2 6 2" xfId="12231" xr:uid="{7ADCF9CE-3C9D-4CEE-B079-C0FA10B06E46}"/>
    <cellStyle name="Input 2 8 2 6 2 2" xfId="21678" xr:uid="{C7974767-89F3-4C9D-B7B1-737F1702E79D}"/>
    <cellStyle name="Input 2 8 2 6 2 3" xfId="26097" xr:uid="{E786DE6A-F5C9-4CAB-87B6-1A177FF8D882}"/>
    <cellStyle name="Input 2 8 2 6 3" xfId="14298" xr:uid="{EAEFE564-8CA9-4DA3-8EC4-91182A677FB8}"/>
    <cellStyle name="Input 2 8 2 6 3 2" xfId="23745" xr:uid="{6C0EE02E-9353-48EE-9430-F5E18C6778A4}"/>
    <cellStyle name="Input 2 8 2 6 4" xfId="18015" xr:uid="{377D9A5E-01E3-4849-9927-4A53B970FB20}"/>
    <cellStyle name="Input 2 8 2 7" xfId="9533" xr:uid="{EDAC80D7-C519-484A-9805-CB5410BAD996}"/>
    <cellStyle name="Input 2 8 2 7 2" xfId="13046" xr:uid="{E5111709-512A-4226-A33B-26B5ECB236AD}"/>
    <cellStyle name="Input 2 8 2 7 2 2" xfId="22493" xr:uid="{5FD19BE8-F9AD-4BF4-A10B-1DB4A7B71B06}"/>
    <cellStyle name="Input 2 8 2 7 2 3" xfId="26885" xr:uid="{F758C7F6-007B-4658-BC91-23FB6AA0AB0B}"/>
    <cellStyle name="Input 2 8 2 7 3" xfId="15234" xr:uid="{DF64662C-1B40-4346-9F95-AA029D2F4E1C}"/>
    <cellStyle name="Input 2 8 2 7 3 2" xfId="24681" xr:uid="{FD4E0C47-85A3-47F4-8184-97B653551E60}"/>
    <cellStyle name="Input 2 8 2 7 4" xfId="18978" xr:uid="{710A8B46-27EE-4D35-BCDC-D2D8EF10EE3F}"/>
    <cellStyle name="Input 2 8 2 8" xfId="9516" xr:uid="{393EEF3D-0DAC-4A66-B14E-6CF9A0DD0EBB}"/>
    <cellStyle name="Input 2 8 2 8 2" xfId="15218" xr:uid="{50B622AE-09C3-44A2-A5E4-394B62EE9288}"/>
    <cellStyle name="Input 2 8 2 8 2 2" xfId="24665" xr:uid="{A03C21E5-AEC4-4CC9-915E-6F1DA5C5CD64}"/>
    <cellStyle name="Input 2 8 2 8 3" xfId="18961" xr:uid="{9E595ABD-201E-467C-840E-92CD1A27223C}"/>
    <cellStyle name="Input 2 8 2 9" xfId="28280" xr:uid="{76B9B5A2-0381-4155-94AB-6BB052832F39}"/>
    <cellStyle name="Input 2 8 3" xfId="5936" xr:uid="{14E3E1F6-38AB-4D68-BFB2-63E3711E6B1E}"/>
    <cellStyle name="Input 2 8 3 10" xfId="27560" xr:uid="{FE220301-2F2F-4669-99F7-9A1D69EA12B7}"/>
    <cellStyle name="Input 2 8 3 2" xfId="7142" xr:uid="{1926D50A-0D7C-47FF-BECE-671F8049E24C}"/>
    <cellStyle name="Input 2 8 3 2 2" xfId="7811" xr:uid="{9B4C698D-62CD-424B-B7ED-C9E779E9D841}"/>
    <cellStyle name="Input 2 8 3 2 2 2" xfId="11541" xr:uid="{BFED42FD-F077-4C69-801F-3CBED570B2A0}"/>
    <cellStyle name="Input 2 8 3 2 2 2 2" xfId="20988" xr:uid="{BF73C84E-E779-469B-BE17-8C167CE965D4}"/>
    <cellStyle name="Input 2 8 3 2 2 3" xfId="17259" xr:uid="{32C95B61-9E57-4CA2-ACAE-14AA70294695}"/>
    <cellStyle name="Input 2 8 3 2 3" xfId="10872" xr:uid="{C56A2330-A187-4736-B2FF-BBD709349811}"/>
    <cellStyle name="Input 2 8 3 2 3 2" xfId="20318" xr:uid="{5C227D98-EF1A-4562-A4A6-496DA0B00AAC}"/>
    <cellStyle name="Input 2 8 3 2 4" xfId="16589" xr:uid="{7267FD44-5326-4721-9C3F-9523D7541261}"/>
    <cellStyle name="Input 2 8 3 2 5" xfId="29112" xr:uid="{FCC7E1D2-1B00-47D0-BD80-335DAFD7D131}"/>
    <cellStyle name="Input 2 8 3 2 6" xfId="29273" xr:uid="{A85201D4-7905-4264-AFFB-7C7FB41B659F}"/>
    <cellStyle name="Input 2 8 3 2 7" xfId="28305" xr:uid="{05F69CC6-1ED7-4AA2-ADD6-71DAD98B544D}"/>
    <cellStyle name="Input 2 8 3 2 8" xfId="29618" xr:uid="{54C34135-AAEE-4C4A-9404-1F704238C881}"/>
    <cellStyle name="Input 2 8 3 3" xfId="8027" xr:uid="{391A6EE8-EAB6-4CD7-862D-381F7A229770}"/>
    <cellStyle name="Input 2 8 3 3 2" xfId="11756" xr:uid="{6F9DA4D1-2E22-4E6D-B1FE-1235222A41D7}"/>
    <cellStyle name="Input 2 8 3 3 2 2" xfId="21203" xr:uid="{5B7EAD8F-2A92-44AE-AFA3-800FCD324C59}"/>
    <cellStyle name="Input 2 8 3 3 2 3" xfId="25627" xr:uid="{E2A5F48E-F39E-4CB7-82FA-3EDDF53B31AA}"/>
    <cellStyle name="Input 2 8 3 3 3" xfId="13762" xr:uid="{00DEF322-74B8-43F8-A700-3A320638DC2E}"/>
    <cellStyle name="Input 2 8 3 3 3 2" xfId="23209" xr:uid="{A17B48F5-DD0A-4CB1-9AA9-579E6AB034B9}"/>
    <cellStyle name="Input 2 8 3 3 4" xfId="17474" xr:uid="{CC69D814-EB80-44FD-9793-C39433A3512E}"/>
    <cellStyle name="Input 2 8 3 4" xfId="8851" xr:uid="{F3BFC688-6F35-4A4C-A1D7-F660232B0CEA}"/>
    <cellStyle name="Input 2 8 3 4 2" xfId="12481" xr:uid="{B2EA0362-81D6-4E1D-B746-0090444DFD12}"/>
    <cellStyle name="Input 2 8 3 4 2 2" xfId="21928" xr:uid="{2C7DB95F-2C38-47E3-A7A0-D01D5953D8A7}"/>
    <cellStyle name="Input 2 8 3 4 2 3" xfId="26344" xr:uid="{00BE4EA1-CB57-4F61-B53D-DFA0D0F0F656}"/>
    <cellStyle name="Input 2 8 3 4 3" xfId="14576" xr:uid="{2FE9DF46-65FA-4149-8CE9-133EAB0524A0}"/>
    <cellStyle name="Input 2 8 3 4 3 2" xfId="24023" xr:uid="{FAD65EA6-326D-411E-8D39-E87163E7E3C8}"/>
    <cellStyle name="Input 2 8 3 4 4" xfId="18296" xr:uid="{D60E5C1B-813C-437E-8C22-1BFFCFE986AE}"/>
    <cellStyle name="Input 2 8 3 5" xfId="9261" xr:uid="{3D23E7CD-05F1-41EB-B938-9B03B540B5BB}"/>
    <cellStyle name="Input 2 8 3 5 2" xfId="12817" xr:uid="{C9944DB0-C4D0-4543-A1B2-B2489BDECF58}"/>
    <cellStyle name="Input 2 8 3 5 2 2" xfId="22264" xr:uid="{F7B13C66-AE34-4E10-931D-1C36A8D7D467}"/>
    <cellStyle name="Input 2 8 3 5 2 3" xfId="26659" xr:uid="{07955BA3-C16C-4AC8-ABA6-26F9C4FD414A}"/>
    <cellStyle name="Input 2 8 3 5 3" xfId="14965" xr:uid="{F123CAA0-3636-4CFE-B6DC-DD019DCBEC52}"/>
    <cellStyle name="Input 2 8 3 5 3 2" xfId="24412" xr:uid="{6B3EA025-1A60-4FBB-B080-D81089BB01D6}"/>
    <cellStyle name="Input 2 8 3 5 4" xfId="18706" xr:uid="{FB37A8A5-0C86-487B-8665-77D3F0341ED8}"/>
    <cellStyle name="Input 2 8 3 6" xfId="8538" xr:uid="{4B4DB2E5-A666-461C-82D8-52A9C17768BC}"/>
    <cellStyle name="Input 2 8 3 6 2" xfId="12210" xr:uid="{1E9BAE98-B2E1-48C7-B573-B7CA6EF5286F}"/>
    <cellStyle name="Input 2 8 3 6 2 2" xfId="21657" xr:uid="{4F7261E0-62BD-452B-82E5-FE3CD219D697}"/>
    <cellStyle name="Input 2 8 3 6 2 3" xfId="26076" xr:uid="{55FF3639-D7CA-41F4-A0F7-DAE1272D7A2D}"/>
    <cellStyle name="Input 2 8 3 6 3" xfId="14266" xr:uid="{9CB7CF8E-7E65-4C01-9686-CA269B732EF9}"/>
    <cellStyle name="Input 2 8 3 6 3 2" xfId="23713" xr:uid="{D01210AE-9309-4E4B-9672-4CC672135E8F}"/>
    <cellStyle name="Input 2 8 3 6 4" xfId="17983" xr:uid="{4CBD90C9-46FA-4061-B198-BC54EB674A5A}"/>
    <cellStyle name="Input 2 8 3 7" xfId="9854" xr:uid="{F85B13D8-2F05-4CF9-BA68-F63C72015CCB}"/>
    <cellStyle name="Input 2 8 3 7 2" xfId="13327" xr:uid="{C228E3B9-FDB5-4951-99AE-E0C84E51AEC3}"/>
    <cellStyle name="Input 2 8 3 7 2 2" xfId="22774" xr:uid="{DD1B2E49-1C03-47AB-BCC3-C3B543207B73}"/>
    <cellStyle name="Input 2 8 3 7 2 3" xfId="27166" xr:uid="{F8C3636F-BA28-44A4-B341-C827A0CB6C98}"/>
    <cellStyle name="Input 2 8 3 7 3" xfId="15555" xr:uid="{A8BB0C07-77F4-47FB-BD65-F2F4978148AC}"/>
    <cellStyle name="Input 2 8 3 7 3 2" xfId="25002" xr:uid="{D489148C-A5D3-4ED6-BE0E-C4CD3CCDC243}"/>
    <cellStyle name="Input 2 8 3 7 4" xfId="19299" xr:uid="{C306EBD5-143C-427E-BE68-ECF87376DAB8}"/>
    <cellStyle name="Input 2 8 3 8" xfId="9882" xr:uid="{BD7B06D7-F68C-4689-82CB-BAF7F2F32453}"/>
    <cellStyle name="Input 2 8 3 8 2" xfId="15582" xr:uid="{9F91B099-4352-4AB7-BE9F-8E862DB5DA48}"/>
    <cellStyle name="Input 2 8 3 8 2 2" xfId="25029" xr:uid="{9DCD6309-C9C4-4917-BA91-949775CA0C10}"/>
    <cellStyle name="Input 2 8 3 8 3" xfId="19327" xr:uid="{51AC3ABA-B01A-4DCE-8DC7-4209B7F44350}"/>
    <cellStyle name="Input 2 8 3 9" xfId="28614" xr:uid="{62BE52DD-A519-4BED-B6EF-319B5718EA67}"/>
    <cellStyle name="Input 2 8 4" xfId="6642" xr:uid="{4D7AB6DA-C7BB-4039-87A9-A1CE6F99E35F}"/>
    <cellStyle name="Input 2 8 4 2" xfId="7310" xr:uid="{F324E084-B29B-4102-9794-08E49A124A31}"/>
    <cellStyle name="Input 2 8 4 2 2" xfId="11040" xr:uid="{BD6E82D6-56F5-4D41-8DD5-D3DE282A704D}"/>
    <cellStyle name="Input 2 8 4 2 2 2" xfId="20486" xr:uid="{D1A4ABA8-22DD-4D18-B817-BA0E84ACE9CB}"/>
    <cellStyle name="Input 2 8 4 2 3" xfId="16757" xr:uid="{30932C6C-C1E1-4B26-855C-0DB20D705519}"/>
    <cellStyle name="Input 2 8 4 3" xfId="10371" xr:uid="{50F31D45-F30F-4DEC-8352-F1F286C1C865}"/>
    <cellStyle name="Input 2 8 4 3 2" xfId="19816" xr:uid="{6E7891C4-B7CA-411A-82A0-EC0AB3034119}"/>
    <cellStyle name="Input 2 8 4 4" xfId="16087" xr:uid="{46D390AA-7E98-4722-973A-6D59B6778BEF}"/>
    <cellStyle name="Input 2 8 4 5" xfId="28820" xr:uid="{F17C3202-2965-4CCA-BE96-D4F587D10B3C}"/>
    <cellStyle name="Input 2 8 4 6" xfId="28525" xr:uid="{7A9F503A-52AF-4BBB-82A4-EC5BCA594B89}"/>
    <cellStyle name="Input 2 8 4 7" xfId="27567" xr:uid="{136B642F-D67B-4022-83AA-7167FEEE6B83}"/>
    <cellStyle name="Input 2 8 4 8" xfId="29354" xr:uid="{8730199F-8E3F-4417-B59F-2C6DC31E7E30}"/>
    <cellStyle name="Input 2 8 5" xfId="8139" xr:uid="{55DBD21B-0962-4523-9F14-E0E965D52C0F}"/>
    <cellStyle name="Input 2 8 5 2" xfId="11868" xr:uid="{FD63A085-B6F2-460B-88AF-0EBF560C9637}"/>
    <cellStyle name="Input 2 8 5 2 2" xfId="21315" xr:uid="{AC56B98C-0F9D-4424-8058-0B89661D6858}"/>
    <cellStyle name="Input 2 8 5 2 3" xfId="25739" xr:uid="{3B7EA6BD-BF37-4D0F-95F8-E6D4A7896DBB}"/>
    <cellStyle name="Input 2 8 5 3" xfId="13874" xr:uid="{93610F48-C15C-44B7-B60A-598F9C8011A9}"/>
    <cellStyle name="Input 2 8 5 3 2" xfId="23321" xr:uid="{05F85609-36F0-4AEA-8298-1702474B96D2}"/>
    <cellStyle name="Input 2 8 5 4" xfId="17586" xr:uid="{42CBF3BA-7AE1-4CCF-85D8-94C4701DF06B}"/>
    <cellStyle name="Input 2 8 6" xfId="9781" xr:uid="{065D91CA-9E56-44F6-8271-8345789D3FC5}"/>
    <cellStyle name="Input 2 8 6 2" xfId="13263" xr:uid="{F3507F67-D4C7-42C9-991C-5B9952F01650}"/>
    <cellStyle name="Input 2 8 6 2 2" xfId="22710" xr:uid="{AF643879-E0F3-4149-BB7A-CB98DABEF981}"/>
    <cellStyle name="Input 2 8 6 2 3" xfId="27102" xr:uid="{BB9D038C-5D6A-4DCE-AB35-F90AA4682659}"/>
    <cellStyle name="Input 2 8 6 3" xfId="15482" xr:uid="{8010C4C6-56C1-4317-B448-32F3332DF6A4}"/>
    <cellStyle name="Input 2 8 6 3 2" xfId="24929" xr:uid="{49A13818-F005-4F53-B2DA-7DA03B1F6849}"/>
    <cellStyle name="Input 2 8 6 4" xfId="19226" xr:uid="{146EF2B0-F948-4F16-8544-7873D9A3598B}"/>
    <cellStyle name="Input 2 8 7" xfId="9759" xr:uid="{C867DE65-C0F2-41BB-8BA4-A4B408FE8FA2}"/>
    <cellStyle name="Input 2 8 7 2" xfId="13241" xr:uid="{FB03BC1E-BD63-4635-BAD4-1C5ECD1D7DFE}"/>
    <cellStyle name="Input 2 8 7 2 2" xfId="22688" xr:uid="{D32D8FB7-9E77-4EC7-85AF-8D2B0C64C7E6}"/>
    <cellStyle name="Input 2 8 7 2 3" xfId="27080" xr:uid="{432EAAB4-E6AB-4CDB-A246-DC9E6A9B7B8D}"/>
    <cellStyle name="Input 2 8 7 3" xfId="15460" xr:uid="{09A9A102-C856-4154-AEF5-86D89681B33B}"/>
    <cellStyle name="Input 2 8 7 3 2" xfId="24907" xr:uid="{2239ED00-716F-4034-B341-6298894DD38F}"/>
    <cellStyle name="Input 2 8 7 4" xfId="19204" xr:uid="{DDD80018-C073-4663-82CC-358C51311D6A}"/>
    <cellStyle name="Input 2 8 8" xfId="9345" xr:uid="{6DD3FF52-09BF-43AE-9BE8-14772B534A07}"/>
    <cellStyle name="Input 2 8 8 2" xfId="12894" xr:uid="{4528D713-938A-4380-8B3C-4CEB5E003589}"/>
    <cellStyle name="Input 2 8 8 2 2" xfId="22341" xr:uid="{64B55CE0-5B19-4E5A-AABE-7B06800A3AD1}"/>
    <cellStyle name="Input 2 8 8 2 3" xfId="26735" xr:uid="{104B1A98-DE08-4DFA-AA6F-A7E8152429AB}"/>
    <cellStyle name="Input 2 8 8 3" xfId="15048" xr:uid="{BB4371BA-68D8-481A-A417-49D3C1E229F3}"/>
    <cellStyle name="Input 2 8 8 3 2" xfId="24495" xr:uid="{E9DC2201-273B-4A84-9A9E-3BD2DFE9243A}"/>
    <cellStyle name="Input 2 8 8 4" xfId="18790" xr:uid="{D59EFBC7-456F-4516-A84B-BBAF0A1925E7}"/>
    <cellStyle name="Input 2 8 9" xfId="8977" xr:uid="{ABB78DD5-E6E8-47BF-B2A7-86C703113E7A}"/>
    <cellStyle name="Input 2 8 9 2" xfId="12582" xr:uid="{3109211C-A3E2-4F87-BCEA-5FBA09749D45}"/>
    <cellStyle name="Input 2 8 9 2 2" xfId="22029" xr:uid="{4BDAC38F-E398-41F6-B5F3-8E60BBCD59C3}"/>
    <cellStyle name="Input 2 8 9 2 3" xfId="26443" xr:uid="{964DC95C-4FA6-4023-A51C-23AE1A6E5AC6}"/>
    <cellStyle name="Input 2 8 9 3" xfId="14700" xr:uid="{F5716C92-52E1-44CA-ADCD-B29C425BDDA2}"/>
    <cellStyle name="Input 2 8 9 3 2" xfId="24147" xr:uid="{1212C7A0-C77B-446E-B191-8C9100BD057B}"/>
    <cellStyle name="Input 2 8 9 4" xfId="18422" xr:uid="{7FB41182-F80D-49E8-A883-70B300E5F4D6}"/>
    <cellStyle name="Input 2 9" xfId="2402" xr:uid="{B47CB84C-7689-405B-9DFF-34B5B635F9A2}"/>
    <cellStyle name="Input 2 9 10" xfId="9240" xr:uid="{2C82B6F5-57D3-4E1A-B02B-7718FCBC8775}"/>
    <cellStyle name="Input 2 9 10 2" xfId="14944" xr:uid="{B011409B-A244-4135-A871-66B8EFECFF28}"/>
    <cellStyle name="Input 2 9 10 2 2" xfId="24391" xr:uid="{13935943-652D-43D1-965D-613BDC32D852}"/>
    <cellStyle name="Input 2 9 10 3" xfId="18685" xr:uid="{20D1F14A-8F46-4CF6-BCF5-D9D775485B95}"/>
    <cellStyle name="Input 2 9 11" xfId="27791" xr:uid="{2087FFFB-C270-408F-8A3B-9FDAAC74118B}"/>
    <cellStyle name="Input 2 9 12" xfId="28737" xr:uid="{F1861117-A67F-452C-B8FF-8A0D4BE6E1F2}"/>
    <cellStyle name="Input 2 9 2" xfId="4417" xr:uid="{E79EE57E-94D8-44D1-ADF2-34F376033649}"/>
    <cellStyle name="Input 2 9 2 10" xfId="28120" xr:uid="{4EA3E028-2F36-4EE7-A1A5-C4B686B47815}"/>
    <cellStyle name="Input 2 9 2 2" xfId="6995" xr:uid="{DDB2C41B-9676-4E04-8EA7-8F4913ADADA4}"/>
    <cellStyle name="Input 2 9 2 2 2" xfId="7663" xr:uid="{698D5574-60FD-4422-8EE6-512C8E0D9077}"/>
    <cellStyle name="Input 2 9 2 2 2 2" xfId="11393" xr:uid="{457EFB6F-E97D-4C6A-B983-57F377A97618}"/>
    <cellStyle name="Input 2 9 2 2 2 2 2" xfId="20840" xr:uid="{3FF518FE-4222-46E3-A65F-F8DDC86A7D00}"/>
    <cellStyle name="Input 2 9 2 2 2 3" xfId="17111" xr:uid="{B3F79B0D-B563-4913-B13C-0310B8B3BA2F}"/>
    <cellStyle name="Input 2 9 2 2 3" xfId="10724" xr:uid="{BEA88E5C-D5E4-4861-AB33-2B65CEF47C2B}"/>
    <cellStyle name="Input 2 9 2 2 3 2" xfId="20170" xr:uid="{F4F7E33C-C9C9-4C2D-8C1B-58B8EC3529F4}"/>
    <cellStyle name="Input 2 9 2 2 4" xfId="16441" xr:uid="{AA779206-B701-4657-AB7C-A38DEE4FE54F}"/>
    <cellStyle name="Input 2 9 2 2 5" xfId="29003" xr:uid="{872C7ED1-9219-4CD1-A1E8-B48EAABCE54F}"/>
    <cellStyle name="Input 2 9 2 2 6" xfId="29214" xr:uid="{224A94B1-30A3-402B-8534-9855CE369E1C}"/>
    <cellStyle name="Input 2 9 2 2 7" xfId="28102" xr:uid="{6205775D-5CAF-41F2-ADE0-0C8E2985EA99}"/>
    <cellStyle name="Input 2 9 2 2 8" xfId="29511" xr:uid="{ECD2CD9D-2E1F-43A0-9827-5A196681ECFA}"/>
    <cellStyle name="Input 2 9 2 3" xfId="7952" xr:uid="{36488EB5-349B-4E03-A5E6-A6931BD33D5E}"/>
    <cellStyle name="Input 2 9 2 3 2" xfId="11681" xr:uid="{793C71C9-CF1E-4BF4-BCEF-FA09259510C9}"/>
    <cellStyle name="Input 2 9 2 3 2 2" xfId="21128" xr:uid="{5DB3358B-834F-4FB6-A170-B33B414E628D}"/>
    <cellStyle name="Input 2 9 2 3 2 3" xfId="25552" xr:uid="{887B5C0A-E9A6-441D-8DD7-1935D3AAE1D4}"/>
    <cellStyle name="Input 2 9 2 3 3" xfId="13687" xr:uid="{1DF27A21-6769-42ED-93BD-1B0ACC8F75BE}"/>
    <cellStyle name="Input 2 9 2 3 3 2" xfId="23134" xr:uid="{1CF44242-3F88-4149-A072-8D2703AF1913}"/>
    <cellStyle name="Input 2 9 2 3 4" xfId="17399" xr:uid="{509764E0-0209-476E-AB1D-7B2DE58754AF}"/>
    <cellStyle name="Input 2 9 2 4" xfId="9055" xr:uid="{208C8367-AB24-4F19-AC92-FC1FD47D7C1A}"/>
    <cellStyle name="Input 2 9 2 4 2" xfId="12652" xr:uid="{DDE79DD7-B6F6-4E1F-84BF-56CC0529A5DB}"/>
    <cellStyle name="Input 2 9 2 4 2 2" xfId="22099" xr:uid="{4AA70290-BB7F-439A-BFBC-9B1A29C880AD}"/>
    <cellStyle name="Input 2 9 2 4 2 3" xfId="26513" xr:uid="{8B30BEB3-9D6D-4E34-9950-A7ED66107565}"/>
    <cellStyle name="Input 2 9 2 4 3" xfId="14778" xr:uid="{321141D1-9D59-4099-9EFB-95F511CDA4DE}"/>
    <cellStyle name="Input 2 9 2 4 3 2" xfId="24225" xr:uid="{9B13BEAA-9113-4DFA-84D4-A422C47E3ABA}"/>
    <cellStyle name="Input 2 9 2 4 4" xfId="18500" xr:uid="{C3718466-9843-4035-B75B-192E4C21A7A8}"/>
    <cellStyle name="Input 2 9 2 5" xfId="9422" xr:uid="{81C85C49-3153-44E2-87B3-EFA39758684C}"/>
    <cellStyle name="Input 2 9 2 5 2" xfId="12954" xr:uid="{8AAC56F0-3FA6-4A27-B69E-473DE3F4399C}"/>
    <cellStyle name="Input 2 9 2 5 2 2" xfId="22401" xr:uid="{7293F623-6207-40F9-A335-DF9994FDA2FC}"/>
    <cellStyle name="Input 2 9 2 5 2 3" xfId="26795" xr:uid="{3058B0A9-6911-4441-8395-57A2C781B0E1}"/>
    <cellStyle name="Input 2 9 2 5 3" xfId="15125" xr:uid="{F5EA7E12-161D-4C19-A41E-D3830E58CE67}"/>
    <cellStyle name="Input 2 9 2 5 3 2" xfId="24572" xr:uid="{EDD501E8-7B8A-44BC-8410-76B345834D15}"/>
    <cellStyle name="Input 2 9 2 5 4" xfId="18867" xr:uid="{C4B4E8AF-0D39-42E1-A826-DD07FA83C86D}"/>
    <cellStyle name="Input 2 9 2 6" xfId="8312" xr:uid="{98F597EE-AEB4-4E59-A23A-3B7BFB1DE156}"/>
    <cellStyle name="Input 2 9 2 6 2" xfId="12033" xr:uid="{1FC686A5-789C-4D77-9E00-7763B129DBAD}"/>
    <cellStyle name="Input 2 9 2 6 2 2" xfId="21480" xr:uid="{6B6B3174-BA51-41B2-88F8-6CBF74A042EA}"/>
    <cellStyle name="Input 2 9 2 6 2 3" xfId="25900" xr:uid="{8673C020-EEE1-44EA-A1BA-2E9403C28D78}"/>
    <cellStyle name="Input 2 9 2 6 3" xfId="14041" xr:uid="{5476635F-F3B6-430E-B9F8-4CE59D042B06}"/>
    <cellStyle name="Input 2 9 2 6 3 2" xfId="23488" xr:uid="{48191A63-0330-4AF1-B82B-6421779419D2}"/>
    <cellStyle name="Input 2 9 2 6 4" xfId="17757" xr:uid="{07354BE8-3499-4D60-9358-E8EE2E377E94}"/>
    <cellStyle name="Input 2 9 2 7" xfId="9967" xr:uid="{1CF7E860-1C12-41EC-BFAE-85D799A8DB81}"/>
    <cellStyle name="Input 2 9 2 7 2" xfId="13421" xr:uid="{71860E38-5AD8-43AD-9A6C-A0FFB235377E}"/>
    <cellStyle name="Input 2 9 2 7 2 2" xfId="22868" xr:uid="{674DF827-3E77-4B9E-9659-E1E3E44A1387}"/>
    <cellStyle name="Input 2 9 2 7 2 3" xfId="27258" xr:uid="{3EE31043-2E70-4960-A8EA-2331DBDAA932}"/>
    <cellStyle name="Input 2 9 2 7 3" xfId="15666" xr:uid="{81008FD3-66FC-4E64-872A-EF309CAFE3B0}"/>
    <cellStyle name="Input 2 9 2 7 3 2" xfId="25113" xr:uid="{2B766A23-C3CC-446A-857D-E2050860F965}"/>
    <cellStyle name="Input 2 9 2 7 4" xfId="19412" xr:uid="{A1BB1027-0B60-49F6-9A38-C2D36D10E7A8}"/>
    <cellStyle name="Input 2 9 2 8" xfId="9460" xr:uid="{FD0F2B88-2CC1-45DB-86CC-7260F567A006}"/>
    <cellStyle name="Input 2 9 2 8 2" xfId="15163" xr:uid="{F5F2F35C-E163-4456-880B-39BE3AEF31D8}"/>
    <cellStyle name="Input 2 9 2 8 2 2" xfId="24610" xr:uid="{CFABCF2B-9A39-4D0E-A4B0-80E3FF87A493}"/>
    <cellStyle name="Input 2 9 2 8 3" xfId="18905" xr:uid="{34774E06-35D5-44A8-9042-79638F29F192}"/>
    <cellStyle name="Input 2 9 2 9" xfId="28281" xr:uid="{71396F38-C01D-4118-8BB3-79430F5512FF}"/>
    <cellStyle name="Input 2 9 3" xfId="5937" xr:uid="{CEF13462-518D-4919-9028-1C42A1A25EB3}"/>
    <cellStyle name="Input 2 9 3 10" xfId="27559" xr:uid="{3E4EB658-7DDE-410D-975C-B83799609661}"/>
    <cellStyle name="Input 2 9 3 2" xfId="7143" xr:uid="{847523B5-0A0E-4830-8158-671F70AB195B}"/>
    <cellStyle name="Input 2 9 3 2 2" xfId="7812" xr:uid="{1D05A671-0D61-4403-BC25-3A0D16D7A578}"/>
    <cellStyle name="Input 2 9 3 2 2 2" xfId="11542" xr:uid="{5D03573F-317E-43B5-BA18-EC1582A870E0}"/>
    <cellStyle name="Input 2 9 3 2 2 2 2" xfId="20989" xr:uid="{9F3A9C37-93D0-422D-8595-1586595CEC6C}"/>
    <cellStyle name="Input 2 9 3 2 2 3" xfId="17260" xr:uid="{7742BA6F-A66C-4E1A-B82A-D6D2AE25B2FA}"/>
    <cellStyle name="Input 2 9 3 2 3" xfId="10873" xr:uid="{46CC8850-9C49-4245-935D-F09C3E9399E1}"/>
    <cellStyle name="Input 2 9 3 2 3 2" xfId="20319" xr:uid="{A2EBAD50-49DE-488E-9775-029C2F9D78F0}"/>
    <cellStyle name="Input 2 9 3 2 4" xfId="16590" xr:uid="{4B934F9D-8D1C-410D-B5A6-4E926280E00D}"/>
    <cellStyle name="Input 2 9 3 2 5" xfId="29113" xr:uid="{F559E1DD-527A-452F-9129-71D62ABE5054}"/>
    <cellStyle name="Input 2 9 3 2 6" xfId="29274" xr:uid="{1809960B-C252-4AFA-AFF8-AD660640ECE1}"/>
    <cellStyle name="Input 2 9 3 2 7" xfId="28033" xr:uid="{948C8A05-DB7D-4472-B8EA-7F71B1B3D8FE}"/>
    <cellStyle name="Input 2 9 3 2 8" xfId="29619" xr:uid="{6188B5A4-075C-44F8-816A-D1C119ECEDAB}"/>
    <cellStyle name="Input 2 9 3 3" xfId="7904" xr:uid="{3BB0EA20-18B7-4C57-B444-EECA134F6A23}"/>
    <cellStyle name="Input 2 9 3 3 2" xfId="11633" xr:uid="{8E94CBE6-9782-4183-8A7D-45F79184605E}"/>
    <cellStyle name="Input 2 9 3 3 2 2" xfId="21080" xr:uid="{C788E106-817D-4926-83B2-B1EDE19890E5}"/>
    <cellStyle name="Input 2 9 3 3 2 3" xfId="25504" xr:uid="{3ECE8E1B-A218-455B-961F-C70C83AA30DA}"/>
    <cellStyle name="Input 2 9 3 3 3" xfId="13639" xr:uid="{13C2F3B3-6DBD-4E35-A812-E865B9DCB335}"/>
    <cellStyle name="Input 2 9 3 3 3 2" xfId="23086" xr:uid="{4A2046FB-72B6-440B-85CA-D55FB1E73B9D}"/>
    <cellStyle name="Input 2 9 3 3 4" xfId="17351" xr:uid="{8FBA92A7-1B11-42F3-9949-07F44F17E41B}"/>
    <cellStyle name="Input 2 9 3 4" xfId="8850" xr:uid="{55E247F7-0E82-41BE-81A6-98A1B0058EDC}"/>
    <cellStyle name="Input 2 9 3 4 2" xfId="12480" xr:uid="{7686A98F-B788-4E4B-8C0F-AA06631D8F48}"/>
    <cellStyle name="Input 2 9 3 4 2 2" xfId="21927" xr:uid="{23D63943-5B5D-4415-A814-214F5506CE2D}"/>
    <cellStyle name="Input 2 9 3 4 2 3" xfId="26343" xr:uid="{7540935D-633D-4684-A249-688F4CD769C3}"/>
    <cellStyle name="Input 2 9 3 4 3" xfId="14575" xr:uid="{95B7E945-A201-4A3E-9502-C4ECEDCE8199}"/>
    <cellStyle name="Input 2 9 3 4 3 2" xfId="24022" xr:uid="{0693758C-C3BF-4B24-95E6-049C21902597}"/>
    <cellStyle name="Input 2 9 3 4 4" xfId="18295" xr:uid="{2ABEF1B1-48A4-4B55-96CE-257DA9F908AB}"/>
    <cellStyle name="Input 2 9 3 5" xfId="8670" xr:uid="{E82F87BB-3088-4AE5-8044-15336C71ABBD}"/>
    <cellStyle name="Input 2 9 3 5 2" xfId="12324" xr:uid="{F519E6E6-3C02-49C3-80A2-410E5A461622}"/>
    <cellStyle name="Input 2 9 3 5 2 2" xfId="21771" xr:uid="{E73D255E-1299-40C8-BACB-C8F5474E195D}"/>
    <cellStyle name="Input 2 9 3 5 2 3" xfId="26189" xr:uid="{2C6F3938-9FAD-4830-BF0C-FCB932C64419}"/>
    <cellStyle name="Input 2 9 3 5 3" xfId="14397" xr:uid="{ABB74C72-E522-43DE-8EEA-B93D174A4CE1}"/>
    <cellStyle name="Input 2 9 3 5 3 2" xfId="23844" xr:uid="{67A95C47-48B8-4FAA-A4C2-041F23911E0C}"/>
    <cellStyle name="Input 2 9 3 5 4" xfId="18115" xr:uid="{E9540A1A-F230-43A7-99C5-B95ACF78E251}"/>
    <cellStyle name="Input 2 9 3 6" xfId="8871" xr:uid="{B348B42C-64AB-4356-A58D-EFC9F1E24105}"/>
    <cellStyle name="Input 2 9 3 6 2" xfId="12501" xr:uid="{80E71DE6-D7DD-4A05-A038-AAE598E4B8AA}"/>
    <cellStyle name="Input 2 9 3 6 2 2" xfId="21948" xr:uid="{A4F2F2AE-C3C8-4197-B48B-37C7E872970D}"/>
    <cellStyle name="Input 2 9 3 6 2 3" xfId="26364" xr:uid="{58F27730-BBA6-476A-AD98-D8D52E323F0A}"/>
    <cellStyle name="Input 2 9 3 6 3" xfId="14596" xr:uid="{FAD063A3-A2AA-4C98-8613-3F64A772A255}"/>
    <cellStyle name="Input 2 9 3 6 3 2" xfId="24043" xr:uid="{5590A8DB-0036-4460-BE60-65CB78DC132A}"/>
    <cellStyle name="Input 2 9 3 6 4" xfId="18316" xr:uid="{E576873D-5E56-4381-BEA4-88EDA5CBEC0D}"/>
    <cellStyle name="Input 2 9 3 7" xfId="9089" xr:uid="{58F03BE9-1EA7-441E-8047-62DC6BE5C76A}"/>
    <cellStyle name="Input 2 9 3 7 2" xfId="12683" xr:uid="{8D878E79-2F93-4283-9BA3-FD1D30C50540}"/>
    <cellStyle name="Input 2 9 3 7 2 2" xfId="22130" xr:uid="{62322982-56A3-47D3-AAE8-6472BAF5CC48}"/>
    <cellStyle name="Input 2 9 3 7 2 3" xfId="26543" xr:uid="{84DB8513-BFAD-4E6F-8842-42F49F273203}"/>
    <cellStyle name="Input 2 9 3 7 3" xfId="14811" xr:uid="{8C93B255-B37A-49B4-BBCB-EF2E6C1A6A9A}"/>
    <cellStyle name="Input 2 9 3 7 3 2" xfId="24258" xr:uid="{E0A1EF00-0E59-4684-878A-3E922A087131}"/>
    <cellStyle name="Input 2 9 3 7 4" xfId="18534" xr:uid="{4BC24CB8-9625-4697-8386-689D5A2599A3}"/>
    <cellStyle name="Input 2 9 3 8" xfId="9828" xr:uid="{914A5D65-DD85-4D50-908B-F50232F303A3}"/>
    <cellStyle name="Input 2 9 3 8 2" xfId="15529" xr:uid="{B1C010DC-C048-4008-90E8-DD1ABEACD8BF}"/>
    <cellStyle name="Input 2 9 3 8 2 2" xfId="24976" xr:uid="{80181E24-AD53-424D-BB66-E0BB70F8DC58}"/>
    <cellStyle name="Input 2 9 3 8 3" xfId="19273" xr:uid="{CCD950D8-F3CD-41D7-BF2D-AAC831B6C7EF}"/>
    <cellStyle name="Input 2 9 3 9" xfId="28615" xr:uid="{71372C45-27B0-405D-AFBE-618B3B885D2E}"/>
    <cellStyle name="Input 2 9 4" xfId="6643" xr:uid="{2419441C-065E-4E17-AE40-50EC73F6B5AF}"/>
    <cellStyle name="Input 2 9 4 2" xfId="7311" xr:uid="{1BAA1C2E-7178-474E-A738-0E822781ADEE}"/>
    <cellStyle name="Input 2 9 4 2 2" xfId="11041" xr:uid="{9F92B690-E84F-4AAE-A7FF-99E639EE3F39}"/>
    <cellStyle name="Input 2 9 4 2 2 2" xfId="20487" xr:uid="{3EB9EFB4-EDF5-4305-A9E7-8A66D944FA02}"/>
    <cellStyle name="Input 2 9 4 2 3" xfId="16758" xr:uid="{A5EC8C2C-EB10-4A6E-8152-58B224930B0E}"/>
    <cellStyle name="Input 2 9 4 3" xfId="10372" xr:uid="{B7D00E49-E813-4D94-AC23-436C932F5476}"/>
    <cellStyle name="Input 2 9 4 3 2" xfId="19817" xr:uid="{0A6D5F88-CFB9-48FF-BF20-131569CC7626}"/>
    <cellStyle name="Input 2 9 4 4" xfId="16088" xr:uid="{7939D35C-CA80-4C7E-8020-168D1D1CC534}"/>
    <cellStyle name="Input 2 9 4 5" xfId="28821" xr:uid="{A5E38E5A-F26D-4062-83AE-CBCA9E8DA8A8}"/>
    <cellStyle name="Input 2 9 4 6" xfId="27728" xr:uid="{81177619-D696-49DA-909C-014701BA1250}"/>
    <cellStyle name="Input 2 9 4 7" xfId="28481" xr:uid="{DFDB6D1D-6243-4F24-B2DF-74CB95C46A57}"/>
    <cellStyle name="Input 2 9 4 8" xfId="29355" xr:uid="{783EC18B-74DA-411E-B04A-106EE99A9C77}"/>
    <cellStyle name="Input 2 9 5" xfId="8219" xr:uid="{D0DE56ED-895B-4853-A1F8-59BF9DCC2256}"/>
    <cellStyle name="Input 2 9 5 2" xfId="11948" xr:uid="{E10776DA-7125-4CEA-875B-15464616AC49}"/>
    <cellStyle name="Input 2 9 5 2 2" xfId="21395" xr:uid="{8FEFEBFE-7FE7-447A-BDF8-24D329CE4ED4}"/>
    <cellStyle name="Input 2 9 5 2 3" xfId="25819" xr:uid="{814A7494-C0A0-44AA-B06B-D378BF1A2EE0}"/>
    <cellStyle name="Input 2 9 5 3" xfId="13954" xr:uid="{4C1555F4-E2B8-4686-A3A9-3412D3020A06}"/>
    <cellStyle name="Input 2 9 5 3 2" xfId="23401" xr:uid="{8FEBC115-B066-4E9B-A600-CB98CB15F7D1}"/>
    <cellStyle name="Input 2 9 5 4" xfId="17666" xr:uid="{5EEEC25B-F08C-45EB-8704-8780518B1881}"/>
    <cellStyle name="Input 2 9 6" xfId="9780" xr:uid="{30E331F3-3F71-498C-A380-1426E8C88E73}"/>
    <cellStyle name="Input 2 9 6 2" xfId="13262" xr:uid="{909628B4-6978-42D9-BC4F-E78F123EE7EF}"/>
    <cellStyle name="Input 2 9 6 2 2" xfId="22709" xr:uid="{7DEB88B9-31F9-42C0-B17D-3C8D981BFEE4}"/>
    <cellStyle name="Input 2 9 6 2 3" xfId="27101" xr:uid="{E7E96441-1A84-41DB-8CEF-D7DFA6C0287B}"/>
    <cellStyle name="Input 2 9 6 3" xfId="15481" xr:uid="{E662836B-430F-48A7-828C-E1B8FD1C3C96}"/>
    <cellStyle name="Input 2 9 6 3 2" xfId="24928" xr:uid="{68801DFF-0060-49F0-89B6-CBDD92C178D2}"/>
    <cellStyle name="Input 2 9 6 4" xfId="19225" xr:uid="{621434D6-16CC-4539-AE99-E8640D02BD20}"/>
    <cellStyle name="Input 2 9 7" xfId="9910" xr:uid="{38E4A7DC-CD34-437E-BA4E-78830AB2FA9D}"/>
    <cellStyle name="Input 2 9 7 2" xfId="13371" xr:uid="{83FF47C1-5911-4864-B948-37C5FFB23B27}"/>
    <cellStyle name="Input 2 9 7 2 2" xfId="22818" xr:uid="{F41D8B74-4870-4749-B95B-0D4D5F56133B}"/>
    <cellStyle name="Input 2 9 7 2 3" xfId="27209" xr:uid="{238ED710-7DF5-45D6-808D-E44EC839A4C7}"/>
    <cellStyle name="Input 2 9 7 3" xfId="15610" xr:uid="{CC70F141-CF06-4B28-9105-A934A281E6F4}"/>
    <cellStyle name="Input 2 9 7 3 2" xfId="25057" xr:uid="{DBD157EC-9B6A-479A-8701-43879C733C87}"/>
    <cellStyle name="Input 2 9 7 4" xfId="19355" xr:uid="{D3A3814C-2949-4813-A612-039FE7A5BE9B}"/>
    <cellStyle name="Input 2 9 8" xfId="10034" xr:uid="{12AB9D19-9D83-4926-A724-2D45409C9A21}"/>
    <cellStyle name="Input 2 9 8 2" xfId="13478" xr:uid="{F1F54997-664E-413C-8BD7-221BA842FDB8}"/>
    <cellStyle name="Input 2 9 8 2 2" xfId="22925" xr:uid="{F797804F-9B91-49BD-B875-56546AA8F146}"/>
    <cellStyle name="Input 2 9 8 2 3" xfId="27315" xr:uid="{656B61C7-EF71-4F62-BB0C-B6FAA3720D3A}"/>
    <cellStyle name="Input 2 9 8 3" xfId="15733" xr:uid="{2B9C28B7-173C-46A0-878F-1F1B68263A6F}"/>
    <cellStyle name="Input 2 9 8 3 2" xfId="25180" xr:uid="{23093C89-3589-4460-B512-FC802CCEF8DA}"/>
    <cellStyle name="Input 2 9 8 4" xfId="19479" xr:uid="{81E4C8C5-757A-45F2-8EE2-1080D222EBB0}"/>
    <cellStyle name="Input 2 9 9" xfId="9265" xr:uid="{E1F5C973-5B22-46BC-9AA2-0A0B25B337D3}"/>
    <cellStyle name="Input 2 9 9 2" xfId="12820" xr:uid="{273FA0B8-40A8-43C3-8C55-7D088564D98C}"/>
    <cellStyle name="Input 2 9 9 2 2" xfId="22267" xr:uid="{A93B8A9B-1327-42C2-A1A3-DD07D3FDCC42}"/>
    <cellStyle name="Input 2 9 9 2 3" xfId="26662" xr:uid="{25F60581-1089-4F98-B014-858C31A7AA2C}"/>
    <cellStyle name="Input 2 9 9 3" xfId="14969" xr:uid="{2E895EB8-2F1E-4EEC-AF3A-00F5AD263349}"/>
    <cellStyle name="Input 2 9 9 3 2" xfId="24416" xr:uid="{5576ACD2-3CA0-4A93-A197-6C019C394C8B}"/>
    <cellStyle name="Input 2 9 9 4" xfId="18710" xr:uid="{6297538B-7907-436D-B1F5-596EF4A4CE4D}"/>
    <cellStyle name="Input 20" xfId="4418" xr:uid="{DFA61833-71F7-45E6-BDCD-379DF6D4F818}"/>
    <cellStyle name="Input 21" xfId="4419" xr:uid="{DA4F703C-57BB-476E-AF92-89C8B4119620}"/>
    <cellStyle name="Input 22" xfId="4420" xr:uid="{119A2AB9-A342-4F65-AE62-13F92DC070A7}"/>
    <cellStyle name="Input 23" xfId="4421" xr:uid="{BE9607BF-3217-4F67-A250-93BFAD662B59}"/>
    <cellStyle name="Input 24" xfId="4422" xr:uid="{5E978CA9-5BBE-46BD-B37C-B30F766D58D6}"/>
    <cellStyle name="Input 25" xfId="4423" xr:uid="{CB9F323F-B77D-4559-9408-697A4EBA60C5}"/>
    <cellStyle name="Input 26" xfId="4424" xr:uid="{D1FB586C-0064-4A40-889C-D6B60978C733}"/>
    <cellStyle name="Input 27" xfId="4425" xr:uid="{7E0A8D1C-015C-4966-9F80-5B1E6D27725C}"/>
    <cellStyle name="Input 28" xfId="4394" xr:uid="{E2482B2F-4675-4B97-985D-D37C8D08206F}"/>
    <cellStyle name="Input 28 10" xfId="27657" xr:uid="{32C980F2-03DF-486F-9715-E0C44145FE9D}"/>
    <cellStyle name="Input 28 2" xfId="6983" xr:uid="{F81A9B5C-7738-46B0-8BA7-0934EA3D533B}"/>
    <cellStyle name="Input 28 2 2" xfId="7651" xr:uid="{4AEFC447-BA9F-4B42-BB71-A0184AFA9369}"/>
    <cellStyle name="Input 28 2 2 2" xfId="11381" xr:uid="{E29EDBB5-7C4E-4AC6-B6C2-A6C8A8869187}"/>
    <cellStyle name="Input 28 2 2 2 2" xfId="20828" xr:uid="{B702E7A5-21AC-42CA-B211-82CE1E32D264}"/>
    <cellStyle name="Input 28 2 2 3" xfId="17099" xr:uid="{6A48FA72-1F3C-412E-9397-BC43C95D0BF2}"/>
    <cellStyle name="Input 28 2 3" xfId="10712" xr:uid="{A7D34249-9351-4BA8-935E-A9973B2B7B1B}"/>
    <cellStyle name="Input 28 2 3 2" xfId="20158" xr:uid="{FB86E6FE-AE61-4CEF-9618-D0C1FBE571EE}"/>
    <cellStyle name="Input 28 2 4" xfId="16429" xr:uid="{2DAA9B75-EA8A-488C-916E-62F3B841BB75}"/>
    <cellStyle name="Input 28 2 5" xfId="28991" xr:uid="{EEB2A326-5A72-48A3-8FB6-6A8EF931E637}"/>
    <cellStyle name="Input 28 2 6" xfId="29202" xr:uid="{D9F599B1-F2E6-4D9A-9847-78E8842AF65F}"/>
    <cellStyle name="Input 28 2 7" xfId="28544" xr:uid="{6F54FFF0-677B-4714-8608-C8FD9E34F2A6}"/>
    <cellStyle name="Input 28 2 8" xfId="29499" xr:uid="{416345FC-4B82-4773-9C65-0DBD4B2CFF71}"/>
    <cellStyle name="Input 28 3" xfId="8189" xr:uid="{89154A80-5A86-4B10-8EBC-5B9E5BB86908}"/>
    <cellStyle name="Input 28 3 2" xfId="11918" xr:uid="{F9472160-61E3-4A13-811E-2BD1874A71DA}"/>
    <cellStyle name="Input 28 3 2 2" xfId="21365" xr:uid="{4C0D87C0-88F1-46C7-A8F5-F61C5910AF47}"/>
    <cellStyle name="Input 28 3 2 3" xfId="25789" xr:uid="{E760FB3F-20D9-4CEC-AC9F-1F51176CEC95}"/>
    <cellStyle name="Input 28 3 3" xfId="13924" xr:uid="{AEBD6DFF-9D3B-447E-AAC5-374BFD804250}"/>
    <cellStyle name="Input 28 3 3 2" xfId="23371" xr:uid="{C0D344A0-AE56-4589-9B5F-7B0A164440A6}"/>
    <cellStyle name="Input 28 3 4" xfId="17636" xr:uid="{B74098C0-7A36-4EB1-B325-15A8A8C43590}"/>
    <cellStyle name="Input 28 4" xfId="9060" xr:uid="{F57B8E36-DFD1-44BE-BD62-DD064564BC74}"/>
    <cellStyle name="Input 28 4 2" xfId="12657" xr:uid="{D845244F-7997-40C9-8B46-0BD8DF8224D5}"/>
    <cellStyle name="Input 28 4 2 2" xfId="22104" xr:uid="{725EAEAD-0B96-4799-9760-C2D7BFAAA31E}"/>
    <cellStyle name="Input 28 4 2 3" xfId="26518" xr:uid="{A438E250-C60D-43F2-8189-14B11E90A6FC}"/>
    <cellStyle name="Input 28 4 3" xfId="14783" xr:uid="{BAD491AF-2A5E-4F2E-A985-D158231E159F}"/>
    <cellStyle name="Input 28 4 3 2" xfId="24230" xr:uid="{CB7E7016-50A2-4E49-BA3A-B205D3D83A8B}"/>
    <cellStyle name="Input 28 4 4" xfId="18505" xr:uid="{774A2271-FAF2-4A6F-9AF8-BAE68864BC63}"/>
    <cellStyle name="Input 28 5" xfId="9201" xr:uid="{51F3908B-6DD0-4499-9BE5-A90B95CE40F0}"/>
    <cellStyle name="Input 28 5 2" xfId="12768" xr:uid="{01D57CBF-805A-420F-8E54-A930120604EB}"/>
    <cellStyle name="Input 28 5 2 2" xfId="22215" xr:uid="{58DE81C3-7004-4576-84BC-BDF88E80BFA9}"/>
    <cellStyle name="Input 28 5 2 3" xfId="26610" xr:uid="{E8854273-2A23-4A07-825A-F07ECC555C61}"/>
    <cellStyle name="Input 28 5 3" xfId="14905" xr:uid="{7E8DD51C-FEA3-41DD-B921-90EC0F2BBD1A}"/>
    <cellStyle name="Input 28 5 3 2" xfId="24352" xr:uid="{37D1B3C1-F57F-490D-939A-C4EEAEC8C53F}"/>
    <cellStyle name="Input 28 5 4" xfId="18646" xr:uid="{C6521CAA-8E25-4938-958D-0FED131BA23B}"/>
    <cellStyle name="Input 28 6" xfId="9116" xr:uid="{4F78FB01-435E-45FC-B8E2-6F9AB4F8EACE}"/>
    <cellStyle name="Input 28 6 2" xfId="12699" xr:uid="{43C5DB80-B02A-43CE-8482-A320881030F1}"/>
    <cellStyle name="Input 28 6 2 2" xfId="22146" xr:uid="{C62F50CA-0308-453F-B6F7-3BB481980FF7}"/>
    <cellStyle name="Input 28 6 2 3" xfId="26559" xr:uid="{F2805040-6445-4D93-A631-CB6A9A0AF28D}"/>
    <cellStyle name="Input 28 6 3" xfId="14838" xr:uid="{B63956AE-DD9F-4294-B183-6459A492E316}"/>
    <cellStyle name="Input 28 6 3 2" xfId="24285" xr:uid="{94E24308-1FA1-4B46-8DC0-82A6BAB0A01C}"/>
    <cellStyle name="Input 28 6 4" xfId="18561" xr:uid="{04BE01DB-EC03-435A-935D-0EB5D4BE1D1F}"/>
    <cellStyle name="Input 28 7" xfId="8548" xr:uid="{024B2493-0458-4A3E-8299-8793640CF71D}"/>
    <cellStyle name="Input 28 7 2" xfId="12217" xr:uid="{5E413C79-8065-459C-9105-A60A921CCC53}"/>
    <cellStyle name="Input 28 7 2 2" xfId="21664" xr:uid="{B817EF4E-3BE4-40E7-ACA6-F25166FF22AF}"/>
    <cellStyle name="Input 28 7 2 3" xfId="26083" xr:uid="{376CDA6E-E95E-4F94-A762-B012590A6822}"/>
    <cellStyle name="Input 28 7 3" xfId="14276" xr:uid="{B3B65381-2EC6-46AC-8A9D-4C740CBB429F}"/>
    <cellStyle name="Input 28 7 3 2" xfId="23723" xr:uid="{08FD0D8C-1333-428A-9079-B9FF33727242}"/>
    <cellStyle name="Input 28 7 4" xfId="17993" xr:uid="{82FBA2DF-9381-4909-B008-36D3385A548C}"/>
    <cellStyle name="Input 28 8" xfId="9246" xr:uid="{09E5C679-FCCA-4BBA-9BC1-184198939D6E}"/>
    <cellStyle name="Input 28 8 2" xfId="14950" xr:uid="{6B0D19CC-9652-4F84-92D4-7FD600E8CCE5}"/>
    <cellStyle name="Input 28 8 2 2" xfId="24397" xr:uid="{734C0FE1-040E-43F2-A5D1-04B2A076D38B}"/>
    <cellStyle name="Input 28 8 3" xfId="18691" xr:uid="{F62C04D2-5947-4AB6-98AF-E6853220C669}"/>
    <cellStyle name="Input 28 9" xfId="28269" xr:uid="{8856158B-2380-4CAC-9D61-24509CFDE92A}"/>
    <cellStyle name="Input 29" xfId="5925" xr:uid="{1DFD3486-937A-403E-B2AA-3EB197F3A274}"/>
    <cellStyle name="Input 3" xfId="799" xr:uid="{9B749090-65B2-4CB6-A1F4-8055BCED545F}"/>
    <cellStyle name="Input 3 10" xfId="2404" xr:uid="{36A25C5E-A44C-462B-B76B-137D4D1F5B65}"/>
    <cellStyle name="Input 3 10 10" xfId="28298" xr:uid="{0D32D0E0-9E3F-4485-98FC-6799A1DDC26C}"/>
    <cellStyle name="Input 3 10 2" xfId="6645" xr:uid="{ECA7D7FA-F45D-47CE-BA49-59C76984942E}"/>
    <cellStyle name="Input 3 10 2 2" xfId="7313" xr:uid="{8B55F775-6E21-4287-AF54-5CC6146A67AC}"/>
    <cellStyle name="Input 3 10 2 2 2" xfId="11043" xr:uid="{68AE573E-4088-4638-AE3A-B9B2BA1D92B0}"/>
    <cellStyle name="Input 3 10 2 2 2 2" xfId="20489" xr:uid="{5FE7D292-881A-46EF-B238-D81B05A45ADE}"/>
    <cellStyle name="Input 3 10 2 2 3" xfId="16760" xr:uid="{885EBECA-B916-4040-BD9F-794130522803}"/>
    <cellStyle name="Input 3 10 2 3" xfId="10374" xr:uid="{2D2F5557-4B85-40E9-8FED-9292BBCE1DB2}"/>
    <cellStyle name="Input 3 10 2 3 2" xfId="19819" xr:uid="{A0C41631-97C2-46F3-ABBC-A36686E386E1}"/>
    <cellStyle name="Input 3 10 2 4" xfId="16090" xr:uid="{F0F4A2D9-1DA3-40B4-AD07-209F6D3431DE}"/>
    <cellStyle name="Input 3 10 2 5" xfId="28823" xr:uid="{6FB3EE41-E2C5-4FA5-9933-68725FE9BFFD}"/>
    <cellStyle name="Input 3 10 2 6" xfId="28454" xr:uid="{612BCC6A-B09F-4539-A86A-FF00DD30FA67}"/>
    <cellStyle name="Input 3 10 2 7" xfId="28160" xr:uid="{2BE300CC-665F-4DC9-B140-6AE10312E113}"/>
    <cellStyle name="Input 3 10 2 8" xfId="29357" xr:uid="{EAD86FD6-5B22-4194-9BAE-F07DEF261918}"/>
    <cellStyle name="Input 3 10 3" xfId="8217" xr:uid="{8D1A5B3F-2F5B-434A-B08B-26D2B5ECE2C8}"/>
    <cellStyle name="Input 3 10 3 2" xfId="11946" xr:uid="{58974339-513E-4BC4-87F8-AE2E0819578D}"/>
    <cellStyle name="Input 3 10 3 2 2" xfId="21393" xr:uid="{A01E2D15-D6B8-47FC-97BC-2B1EFFFACA6D}"/>
    <cellStyle name="Input 3 10 3 2 3" xfId="25817" xr:uid="{E4B67DF4-3620-467C-AFA0-EB08F03526DE}"/>
    <cellStyle name="Input 3 10 3 3" xfId="13952" xr:uid="{B6A6ABA6-A87A-44FD-819C-A51D2E25F25C}"/>
    <cellStyle name="Input 3 10 3 3 2" xfId="23399" xr:uid="{D210B3C4-EC38-4257-A6BE-AF7AB6A95420}"/>
    <cellStyle name="Input 3 10 3 4" xfId="17664" xr:uid="{1977C2D6-D2EA-42F1-826B-063478F68864}"/>
    <cellStyle name="Input 3 10 4" xfId="9778" xr:uid="{5C2F721E-302E-46BD-B994-7FEAB0692941}"/>
    <cellStyle name="Input 3 10 4 2" xfId="13260" xr:uid="{84377051-E659-4673-BC9F-1797F8A8AD46}"/>
    <cellStyle name="Input 3 10 4 2 2" xfId="22707" xr:uid="{97DE4276-F647-4B10-B74E-AD65C1402950}"/>
    <cellStyle name="Input 3 10 4 2 3" xfId="27099" xr:uid="{78867BE3-3B38-432A-B0C0-CCB7A6BE3F0B}"/>
    <cellStyle name="Input 3 10 4 3" xfId="15479" xr:uid="{068B63A8-3FE5-41B9-8D4E-5BB4F5AA22CB}"/>
    <cellStyle name="Input 3 10 4 3 2" xfId="24926" xr:uid="{7C48BE25-0BD2-46D6-88BE-73121B348FA8}"/>
    <cellStyle name="Input 3 10 4 4" xfId="19223" xr:uid="{91892A48-F042-4AFC-AFB9-A807F4359ADA}"/>
    <cellStyle name="Input 3 10 5" xfId="8499" xr:uid="{324D9533-A141-46E7-9B42-81C4B5E5AF4B}"/>
    <cellStyle name="Input 3 10 5 2" xfId="12173" xr:uid="{B8DFFD85-81E0-44C7-8881-CBBFAE376F84}"/>
    <cellStyle name="Input 3 10 5 2 2" xfId="21620" xr:uid="{37D4F333-5221-4F76-9382-3CAEE2921AB1}"/>
    <cellStyle name="Input 3 10 5 2 3" xfId="26039" xr:uid="{048F2ABD-8DDC-46C1-9520-E7489A7CD453}"/>
    <cellStyle name="Input 3 10 5 3" xfId="14227" xr:uid="{C67F58B0-626E-4476-870D-E81951E1DD62}"/>
    <cellStyle name="Input 3 10 5 3 2" xfId="23674" xr:uid="{08790929-1680-4082-B313-457CA538D4D1}"/>
    <cellStyle name="Input 3 10 5 4" xfId="17944" xr:uid="{BED221EE-D311-41D5-B2C9-1D67A765E476}"/>
    <cellStyle name="Input 3 10 6" xfId="8626" xr:uid="{FFBA622E-DD47-421D-96CA-79768DD49E4C}"/>
    <cellStyle name="Input 3 10 6 2" xfId="12287" xr:uid="{A1690C90-2D11-4678-BE13-04E6CEF6FE4C}"/>
    <cellStyle name="Input 3 10 6 2 2" xfId="21734" xr:uid="{AA31AB63-E7D0-4564-98D7-6A4786E72B79}"/>
    <cellStyle name="Input 3 10 6 2 3" xfId="26152" xr:uid="{B1947F46-1629-43A1-8CA8-E0C10C83B3F9}"/>
    <cellStyle name="Input 3 10 6 3" xfId="14353" xr:uid="{5DCD04AC-E233-4551-B877-8B96C859915C}"/>
    <cellStyle name="Input 3 10 6 3 2" xfId="23800" xr:uid="{BFE30A03-80D5-46DB-81AC-1565F55586BE}"/>
    <cellStyle name="Input 3 10 6 4" xfId="18071" xr:uid="{23C81765-2C45-4580-AB00-5712EF7A0F7A}"/>
    <cellStyle name="Input 3 10 7" xfId="10063" xr:uid="{219C85F7-2EC7-44BF-839D-0725DE930471}"/>
    <cellStyle name="Input 3 10 7 2" xfId="13499" xr:uid="{2B1D4941-2993-4436-8BEA-B1ACF8D57F5F}"/>
    <cellStyle name="Input 3 10 7 2 2" xfId="22946" xr:uid="{BBE873BF-6D42-4905-AD41-A09FC499004B}"/>
    <cellStyle name="Input 3 10 7 2 3" xfId="27336" xr:uid="{F7E63F8E-66A4-4113-9EF4-0D6AEC438FE4}"/>
    <cellStyle name="Input 3 10 7 3" xfId="15762" xr:uid="{4E1411E4-5189-40E2-90B2-AD5BBA95AE5D}"/>
    <cellStyle name="Input 3 10 7 3 2" xfId="25209" xr:uid="{44AEFC84-B427-4378-8E28-326E96B88CE0}"/>
    <cellStyle name="Input 3 10 7 4" xfId="19508" xr:uid="{CA1DDEB5-C464-4297-A70A-F1C431C739C7}"/>
    <cellStyle name="Input 3 10 8" xfId="8928" xr:uid="{736908A4-1BFC-4019-8761-334226F21E61}"/>
    <cellStyle name="Input 3 10 8 2" xfId="14651" xr:uid="{3B641ED7-947F-4925-87BE-4A259447430C}"/>
    <cellStyle name="Input 3 10 8 2 2" xfId="24098" xr:uid="{FC402E9D-48C2-4076-A116-4E6D01C46E82}"/>
    <cellStyle name="Input 3 10 8 3" xfId="18373" xr:uid="{47FDAE19-3376-41A0-BC63-9BB6A1826507}"/>
    <cellStyle name="Input 3 10 9" xfId="27793" xr:uid="{80A17EFD-3B80-4FEC-833D-E3C34844D666}"/>
    <cellStyle name="Input 3 11" xfId="2405" xr:uid="{0A439AE8-0BD9-45A9-9D22-59388D7AC7BE}"/>
    <cellStyle name="Input 3 11 10" xfId="28314" xr:uid="{401417ED-6FF8-4F78-9181-0E830C7B759A}"/>
    <cellStyle name="Input 3 11 2" xfId="6646" xr:uid="{A98687A8-6DDE-4B8A-A6DD-789CF475E1B6}"/>
    <cellStyle name="Input 3 11 2 2" xfId="7314" xr:uid="{EF01DCA6-D36F-4ADD-80C2-5F26F299E91F}"/>
    <cellStyle name="Input 3 11 2 2 2" xfId="11044" xr:uid="{42ACCA3A-5250-4D4D-BCB2-7640BF4FC5E0}"/>
    <cellStyle name="Input 3 11 2 2 2 2" xfId="20490" xr:uid="{40CA08DF-6133-4377-BF97-BA1164CE2F44}"/>
    <cellStyle name="Input 3 11 2 2 3" xfId="16761" xr:uid="{60400FBA-DE6D-4B54-AEC8-5BCFD9981520}"/>
    <cellStyle name="Input 3 11 2 3" xfId="10375" xr:uid="{539C98DE-5EE1-49FE-9C16-3BBB9328A57D}"/>
    <cellStyle name="Input 3 11 2 3 2" xfId="19820" xr:uid="{8929FF83-5CC4-4AF3-9111-928B1B86A8D9}"/>
    <cellStyle name="Input 3 11 2 4" xfId="16091" xr:uid="{4BD76D16-91FE-41C8-8828-5027D977FA47}"/>
    <cellStyle name="Input 3 11 2 5" xfId="28824" xr:uid="{1B4F4A41-B291-4F20-AABC-2405973A2A03}"/>
    <cellStyle name="Input 3 11 2 6" xfId="28742" xr:uid="{5D363E40-3D9C-42A6-999A-7BAC7BB6E261}"/>
    <cellStyle name="Input 3 11 2 7" xfId="27627" xr:uid="{E5043CCC-32C3-4874-B51F-CEFDCE55019E}"/>
    <cellStyle name="Input 3 11 2 8" xfId="29358" xr:uid="{DFC52B76-C0ED-4498-8B8F-436D19B09035}"/>
    <cellStyle name="Input 3 11 3" xfId="8216" xr:uid="{57A77120-5E0C-496B-A036-E299E48B7334}"/>
    <cellStyle name="Input 3 11 3 2" xfId="11945" xr:uid="{A2CB2EE4-5CD6-4308-A3F9-B06B09E3B805}"/>
    <cellStyle name="Input 3 11 3 2 2" xfId="21392" xr:uid="{8A88F4A0-CF9E-4EA6-95AA-E9A567D80315}"/>
    <cellStyle name="Input 3 11 3 2 3" xfId="25816" xr:uid="{820C6293-3A17-4E27-905E-79508F5A3D38}"/>
    <cellStyle name="Input 3 11 3 3" xfId="13951" xr:uid="{C8C4D33F-A861-4F47-A408-BCB60CDC321E}"/>
    <cellStyle name="Input 3 11 3 3 2" xfId="23398" xr:uid="{494EE118-3744-4E2E-95C8-1CC48C1D7CC4}"/>
    <cellStyle name="Input 3 11 3 4" xfId="17663" xr:uid="{CCB5E22C-ABC7-4381-93CA-D373FC0D839E}"/>
    <cellStyle name="Input 3 11 4" xfId="9777" xr:uid="{02810EAC-3326-45D9-A2FA-8B0D384FAAA0}"/>
    <cellStyle name="Input 3 11 4 2" xfId="13259" xr:uid="{CD12C483-DC31-434A-BDF1-6FD2A47E5E1E}"/>
    <cellStyle name="Input 3 11 4 2 2" xfId="22706" xr:uid="{D4C280FA-69BE-41CB-AC6A-D1703F059F6A}"/>
    <cellStyle name="Input 3 11 4 2 3" xfId="27098" xr:uid="{21C7A8DE-CD24-4AFF-8B55-61050C73FA39}"/>
    <cellStyle name="Input 3 11 4 3" xfId="15478" xr:uid="{0C4F32A0-ECE6-4D96-85F5-0CB61CCE89BC}"/>
    <cellStyle name="Input 3 11 4 3 2" xfId="24925" xr:uid="{110B2828-3296-49DA-B716-1AB769E80A7A}"/>
    <cellStyle name="Input 3 11 4 4" xfId="19222" xr:uid="{5E7A50A7-33FD-4D9E-85B8-68A2B04B7060}"/>
    <cellStyle name="Input 3 11 5" xfId="9037" xr:uid="{313D26FA-D971-48C7-BE02-472E1CF4ED6A}"/>
    <cellStyle name="Input 3 11 5 2" xfId="12634" xr:uid="{F2A6FD95-25B3-49C2-AFC5-B26651FD5546}"/>
    <cellStyle name="Input 3 11 5 2 2" xfId="22081" xr:uid="{95BF632A-18CE-435D-B511-B61C395E6828}"/>
    <cellStyle name="Input 3 11 5 2 3" xfId="26495" xr:uid="{929F01C5-EC45-4845-B794-ACC15B2A3711}"/>
    <cellStyle name="Input 3 11 5 3" xfId="14760" xr:uid="{35353B99-56A8-44A3-95EB-7FCFD6AAC735}"/>
    <cellStyle name="Input 3 11 5 3 2" xfId="24207" xr:uid="{8AC6347C-1AE5-41D1-A051-04667ACC9D47}"/>
    <cellStyle name="Input 3 11 5 4" xfId="18482" xr:uid="{184FF4AC-DA63-4277-9CE4-5C3A48940F90}"/>
    <cellStyle name="Input 3 11 6" xfId="9872" xr:uid="{22C709C9-D144-4539-BCFA-3477C80B10B2}"/>
    <cellStyle name="Input 3 11 6 2" xfId="13343" xr:uid="{8416C168-87D6-4C13-89EA-9206747504F1}"/>
    <cellStyle name="Input 3 11 6 2 2" xfId="22790" xr:uid="{43AC1A60-CBD7-42F9-AF49-40C54DD34B72}"/>
    <cellStyle name="Input 3 11 6 2 3" xfId="27181" xr:uid="{23118D66-54D1-45EA-BAB8-A7647A3A18A0}"/>
    <cellStyle name="Input 3 11 6 3" xfId="15572" xr:uid="{1BAFFC42-73CF-4158-B721-048380E1BAC8}"/>
    <cellStyle name="Input 3 11 6 3 2" xfId="25019" xr:uid="{C56C9742-1429-4762-9216-669AAD196F70}"/>
    <cellStyle name="Input 3 11 6 4" xfId="19317" xr:uid="{25050212-1E1E-4CDC-9069-50958CDED7E1}"/>
    <cellStyle name="Input 3 11 7" xfId="9207" xr:uid="{8804E11D-15A2-4BEC-ABF4-0D6AC682160E}"/>
    <cellStyle name="Input 3 11 7 2" xfId="12774" xr:uid="{0E694AC2-F91C-4D9A-8EF9-7B84F8B70993}"/>
    <cellStyle name="Input 3 11 7 2 2" xfId="22221" xr:uid="{424BCBDA-CB0D-4FB5-A523-BDF8AD184FD0}"/>
    <cellStyle name="Input 3 11 7 2 3" xfId="26616" xr:uid="{8BD5FE5E-ACC2-4ACF-BF04-9EB563515F7C}"/>
    <cellStyle name="Input 3 11 7 3" xfId="14911" xr:uid="{E0FF5790-CE49-438F-922E-8BE9F49029B8}"/>
    <cellStyle name="Input 3 11 7 3 2" xfId="24358" xr:uid="{51FA6692-0CA9-40AF-93A5-17184F08505B}"/>
    <cellStyle name="Input 3 11 7 4" xfId="18652" xr:uid="{4FA124D4-71BF-47FF-89C5-71D717489087}"/>
    <cellStyle name="Input 3 11 8" xfId="10027" xr:uid="{9D3FE71B-377B-4822-A37C-8468E956DCD1}"/>
    <cellStyle name="Input 3 11 8 2" xfId="15726" xr:uid="{F959B5CF-C19D-4678-BFD9-C36B2C92F946}"/>
    <cellStyle name="Input 3 11 8 2 2" xfId="25173" xr:uid="{E938F381-9665-4A6D-BFBC-FFC292E62210}"/>
    <cellStyle name="Input 3 11 8 3" xfId="19472" xr:uid="{C97D0F35-6851-4A25-922F-D3FFE58C2A17}"/>
    <cellStyle name="Input 3 11 9" xfId="27794" xr:uid="{F29B82CA-84EF-4CEB-B7EF-8114839EDDAC}"/>
    <cellStyle name="Input 3 12" xfId="4426" xr:uid="{C075DFF7-806D-448F-9351-07DF20F61EAA}"/>
    <cellStyle name="Input 3 13" xfId="5938" xr:uid="{D8692C7C-3116-468C-990D-8705FB6E0374}"/>
    <cellStyle name="Input 3 14" xfId="6644" xr:uid="{0ACDE30C-9481-4F53-9A5D-F97194C3A211}"/>
    <cellStyle name="Input 3 14 2" xfId="7312" xr:uid="{A16B7860-97FE-4AE2-8E14-833644E66336}"/>
    <cellStyle name="Input 3 14 2 2" xfId="11042" xr:uid="{0ED816DD-58A5-4051-B1B7-2348F1ED4578}"/>
    <cellStyle name="Input 3 14 2 2 2" xfId="20488" xr:uid="{289198FE-F73C-4838-AC3F-E01CD5EBAFE4}"/>
    <cellStyle name="Input 3 14 2 3" xfId="16759" xr:uid="{19C0D331-F2D5-4AE7-AC2D-11DAF77635DE}"/>
    <cellStyle name="Input 3 14 3" xfId="10373" xr:uid="{CD2B6C36-280F-43F0-9D08-B3AC99FC671E}"/>
    <cellStyle name="Input 3 14 3 2" xfId="19818" xr:uid="{551A13A6-CD08-4054-9362-B36A2AD83531}"/>
    <cellStyle name="Input 3 14 4" xfId="16089" xr:uid="{24CF195C-CF22-42A3-915C-0590AD1F7D4D}"/>
    <cellStyle name="Input 3 14 5" xfId="28822" xr:uid="{BB4B3753-C72B-4037-BB72-E95BB011FDBA}"/>
    <cellStyle name="Input 3 14 6" xfId="28566" xr:uid="{AC1743D9-5038-4EC5-B7EA-A6F22D3DABE6}"/>
    <cellStyle name="Input 3 14 7" xfId="27542" xr:uid="{D31A243A-8DF4-42A1-9A68-8AC1ED8297E0}"/>
    <cellStyle name="Input 3 14 8" xfId="29356" xr:uid="{D755BAB9-F53B-411E-A5BF-F36FFCD01938}"/>
    <cellStyle name="Input 3 15" xfId="8218" xr:uid="{DB5C57DD-E528-4FFC-9C89-E9DFB7542558}"/>
    <cellStyle name="Input 3 15 2" xfId="11947" xr:uid="{5F53FE88-62EC-4E87-9849-2918CB5F5531}"/>
    <cellStyle name="Input 3 15 2 2" xfId="21394" xr:uid="{40CEBAC4-4E86-46D3-9014-31D5B785254D}"/>
    <cellStyle name="Input 3 15 2 3" xfId="25818" xr:uid="{72AEC27A-26BF-4E7C-A9C5-F2D0B0532687}"/>
    <cellStyle name="Input 3 15 3" xfId="13953" xr:uid="{D02D005B-C3DE-49CB-981C-11692E7A73F8}"/>
    <cellStyle name="Input 3 15 3 2" xfId="23400" xr:uid="{7DDD3A3A-A251-419C-80E9-F50466EECCF8}"/>
    <cellStyle name="Input 3 15 4" xfId="17665" xr:uid="{C52FA615-0DC2-4ECE-A4D8-FFDBCBAE468F}"/>
    <cellStyle name="Input 3 16" xfId="9779" xr:uid="{37C41557-D671-4549-B1CC-111518413978}"/>
    <cellStyle name="Input 3 16 2" xfId="13261" xr:uid="{7C8E5878-2AD9-491E-85FA-402F08D8299A}"/>
    <cellStyle name="Input 3 16 2 2" xfId="22708" xr:uid="{FDB116FA-8643-4DF8-BD8F-88D8A47CCE41}"/>
    <cellStyle name="Input 3 16 2 3" xfId="27100" xr:uid="{B20F74D3-F7B5-46D0-A986-E4AE719D135A}"/>
    <cellStyle name="Input 3 16 3" xfId="15480" xr:uid="{642FE683-41A8-4FD0-89C1-E6F72A000670}"/>
    <cellStyle name="Input 3 16 3 2" xfId="24927" xr:uid="{5F69C028-A31A-465D-A246-4E079672E608}"/>
    <cellStyle name="Input 3 16 4" xfId="19224" xr:uid="{AB5C8AD9-4B5D-413E-A8DE-0FC88225F510}"/>
    <cellStyle name="Input 3 17" xfId="9585" xr:uid="{185B964F-0FEC-4489-B0E7-CBAB666EDACA}"/>
    <cellStyle name="Input 3 17 2" xfId="13091" xr:uid="{3515CE9F-38FE-468E-8CB9-D524E158C701}"/>
    <cellStyle name="Input 3 17 2 2" xfId="22538" xr:uid="{87B0153A-CBA4-4651-96B6-AA839E9E1996}"/>
    <cellStyle name="Input 3 17 2 3" xfId="26930" xr:uid="{D281435F-669E-4C88-B722-56EF4E5336AF}"/>
    <cellStyle name="Input 3 17 3" xfId="15286" xr:uid="{06638EFC-1CDE-46B6-83EF-56429EA3078C}"/>
    <cellStyle name="Input 3 17 3 2" xfId="24733" xr:uid="{D9610EF5-379F-4C08-BC68-FF0AA7408C35}"/>
    <cellStyle name="Input 3 17 4" xfId="19030" xr:uid="{285C156F-44F4-4662-90D8-333020A6E0FD}"/>
    <cellStyle name="Input 3 18" xfId="8920" xr:uid="{D04DD7FB-DAF3-4B7C-A3F0-D9847E42A481}"/>
    <cellStyle name="Input 3 18 2" xfId="12539" xr:uid="{EF79D633-926F-42CA-950B-D03F18C47458}"/>
    <cellStyle name="Input 3 18 2 2" xfId="21986" xr:uid="{94B68EB7-24FD-428B-B03B-3AE49C682154}"/>
    <cellStyle name="Input 3 18 2 3" xfId="26400" xr:uid="{CD4E4778-A2CC-4E36-8767-6DC398E7EC9A}"/>
    <cellStyle name="Input 3 18 3" xfId="14643" xr:uid="{0AB3426F-8D87-4271-83DA-3093A228D99E}"/>
    <cellStyle name="Input 3 18 3 2" xfId="24090" xr:uid="{EAAB2379-F4AA-4B89-BECF-BF51CE3BB002}"/>
    <cellStyle name="Input 3 18 4" xfId="18365" xr:uid="{13111E64-F2AF-4FEF-A465-1604A19E638B}"/>
    <cellStyle name="Input 3 19" xfId="10046" xr:uid="{DC4B7624-FD63-4D46-A970-4654C6F42BF3}"/>
    <cellStyle name="Input 3 19 2" xfId="13490" xr:uid="{CF22A75E-E58B-433B-9D46-818744ACAC43}"/>
    <cellStyle name="Input 3 19 2 2" xfId="22937" xr:uid="{F82759E0-023B-4C13-929C-533EE2B8CF4D}"/>
    <cellStyle name="Input 3 19 2 3" xfId="27327" xr:uid="{5666A2C9-07AF-4F91-A2D0-5D1C626F50A1}"/>
    <cellStyle name="Input 3 19 3" xfId="15745" xr:uid="{2B9D3F8F-2A40-461F-89D0-009102F990EE}"/>
    <cellStyle name="Input 3 19 3 2" xfId="25192" xr:uid="{AE1DC6C2-23F0-4A6C-A8CA-0AD73334824B}"/>
    <cellStyle name="Input 3 19 4" xfId="19491" xr:uid="{F1E50D6B-4152-41D3-949F-09C9167C01EE}"/>
    <cellStyle name="Input 3 2" xfId="2406" xr:uid="{9254D6F6-D82D-4571-B5D4-0790B42FA784}"/>
    <cellStyle name="Input 3 2 10" xfId="27795" xr:uid="{784FEF99-30AD-4948-A81A-632773D29890}"/>
    <cellStyle name="Input 3 2 11" xfId="28313" xr:uid="{0782756B-272D-469E-BD1C-FE93B2745D7F}"/>
    <cellStyle name="Input 3 2 2" xfId="4427" xr:uid="{0DDCD98B-9C4E-4198-90DD-BFDF6A8119AD}"/>
    <cellStyle name="Input 3 2 2 10" xfId="27652" xr:uid="{698CF1F8-85D6-41FC-BB14-D36B5EEE8EBE}"/>
    <cellStyle name="Input 3 2 2 2" xfId="6996" xr:uid="{562BEFAE-7DDD-437A-B52E-30F7485E8ADF}"/>
    <cellStyle name="Input 3 2 2 2 2" xfId="7664" xr:uid="{C6863630-042F-407C-929C-357DB5B04B28}"/>
    <cellStyle name="Input 3 2 2 2 2 2" xfId="11394" xr:uid="{A55B8079-0BBA-4B20-82D2-94C338C9EAFE}"/>
    <cellStyle name="Input 3 2 2 2 2 2 2" xfId="20841" xr:uid="{5867DD76-9AA9-486A-AA37-DE07508D8938}"/>
    <cellStyle name="Input 3 2 2 2 2 3" xfId="17112" xr:uid="{EC768765-33D4-4AFF-831C-B2C8CDE08288}"/>
    <cellStyle name="Input 3 2 2 2 3" xfId="10725" xr:uid="{FAE562D4-5580-47D8-A142-DB06CB2178FD}"/>
    <cellStyle name="Input 3 2 2 2 3 2" xfId="20171" xr:uid="{C515BAEB-3BB7-44EF-B453-E4250A360FDF}"/>
    <cellStyle name="Input 3 2 2 2 4" xfId="16442" xr:uid="{65E61480-16EB-4467-9E19-77B519822AD5}"/>
    <cellStyle name="Input 3 2 2 2 5" xfId="29004" xr:uid="{DECAA67C-BDE1-4625-817A-FFD5DC686E1C}"/>
    <cellStyle name="Input 3 2 2 2 6" xfId="29215" xr:uid="{B31FF0EC-DDA5-455F-8E31-A7D10CB2D001}"/>
    <cellStyle name="Input 3 2 2 2 7" xfId="28302" xr:uid="{DBF6D789-1C73-4CA8-BD96-19C802FA411C}"/>
    <cellStyle name="Input 3 2 2 2 8" xfId="29512" xr:uid="{E8980115-6972-46B2-94AD-80532B051CAE}"/>
    <cellStyle name="Input 3 2 2 3" xfId="8070" xr:uid="{D8E1D6C4-5E04-4F72-8743-C41CE7F0ED64}"/>
    <cellStyle name="Input 3 2 2 3 2" xfId="11799" xr:uid="{86DA8E7A-0679-45F2-8744-70709884166C}"/>
    <cellStyle name="Input 3 2 2 3 2 2" xfId="21246" xr:uid="{BD4F9C7F-6625-45BC-A96E-C77F6EFF1BB8}"/>
    <cellStyle name="Input 3 2 2 3 2 3" xfId="25670" xr:uid="{BA488BE9-C24E-461C-9AD0-545079A93073}"/>
    <cellStyle name="Input 3 2 2 3 3" xfId="13805" xr:uid="{86D2356C-FD72-4D91-8396-C2D443C6F2CC}"/>
    <cellStyle name="Input 3 2 2 3 3 2" xfId="23252" xr:uid="{4723033F-B035-4C71-849C-843E495ED2BA}"/>
    <cellStyle name="Input 3 2 2 3 4" xfId="17517" xr:uid="{9506B50B-2520-4F02-9B8E-0B8EC0F0812D}"/>
    <cellStyle name="Input 3 2 2 4" xfId="8508" xr:uid="{DC4CAE24-0EBA-4FEA-8C0C-3C04B223F8F2}"/>
    <cellStyle name="Input 3 2 2 4 2" xfId="12182" xr:uid="{9544D817-FB42-43F2-BFED-C88918F67486}"/>
    <cellStyle name="Input 3 2 2 4 2 2" xfId="21629" xr:uid="{E2D21A21-0AF0-4630-B25D-C1146B44AB0C}"/>
    <cellStyle name="Input 3 2 2 4 2 3" xfId="26048" xr:uid="{03B53212-D72F-4FD0-83FF-8CE940A585C3}"/>
    <cellStyle name="Input 3 2 2 4 3" xfId="14236" xr:uid="{FD52F94E-9517-4403-A0F5-AC21690AD40F}"/>
    <cellStyle name="Input 3 2 2 4 3 2" xfId="23683" xr:uid="{13C65EED-346B-4A35-92AA-AB39300A2F36}"/>
    <cellStyle name="Input 3 2 2 4 4" xfId="17953" xr:uid="{8D42A9A4-AB9F-45D1-A785-74FD13FCD9FF}"/>
    <cellStyle name="Input 3 2 2 5" xfId="9868" xr:uid="{65E3BAB5-948B-469D-82E2-44B5A182E7B9}"/>
    <cellStyle name="Input 3 2 2 5 2" xfId="13339" xr:uid="{D521125B-3BFD-431E-AFB5-4E1BDD7366B0}"/>
    <cellStyle name="Input 3 2 2 5 2 2" xfId="22786" xr:uid="{607A94A0-5445-4B45-A2F5-A94660866BE6}"/>
    <cellStyle name="Input 3 2 2 5 2 3" xfId="27177" xr:uid="{FD59269F-96FC-4D93-A9AF-C4AF54F2CE27}"/>
    <cellStyle name="Input 3 2 2 5 3" xfId="15568" xr:uid="{5B41F771-65D3-467D-A90B-5641DF0B8A67}"/>
    <cellStyle name="Input 3 2 2 5 3 2" xfId="25015" xr:uid="{C8209E42-4A2C-4EEF-8A76-E5FDC5E8DDD1}"/>
    <cellStyle name="Input 3 2 2 5 4" xfId="19313" xr:uid="{A089864A-1FF1-4287-9206-E29B3537A240}"/>
    <cellStyle name="Input 3 2 2 6" xfId="8828" xr:uid="{204AE275-C5DC-42D4-9F8C-C052610928BF}"/>
    <cellStyle name="Input 3 2 2 6 2" xfId="12466" xr:uid="{795F7F10-899F-4052-A170-D8AB8750612A}"/>
    <cellStyle name="Input 3 2 2 6 2 2" xfId="21913" xr:uid="{F00774EA-9DBA-4E11-A718-A50C9EB9B7D2}"/>
    <cellStyle name="Input 3 2 2 6 2 3" xfId="26329" xr:uid="{153E4751-442E-4288-9CD0-E67CF26BB3F3}"/>
    <cellStyle name="Input 3 2 2 6 3" xfId="14553" xr:uid="{16591409-8B31-4FD2-82EF-F854BD06FFEF}"/>
    <cellStyle name="Input 3 2 2 6 3 2" xfId="24000" xr:uid="{889ADF65-A831-421A-9920-84F27F3AA22F}"/>
    <cellStyle name="Input 3 2 2 6 4" xfId="18273" xr:uid="{87C30010-2ED9-45ED-A54F-1BA0A5E98EDB}"/>
    <cellStyle name="Input 3 2 2 7" xfId="8540" xr:uid="{B6E9A554-D0CD-4BD8-A64E-ED1BD2FADFAD}"/>
    <cellStyle name="Input 3 2 2 7 2" xfId="12212" xr:uid="{B5C33A00-2E64-47C7-BADD-CFC82678100E}"/>
    <cellStyle name="Input 3 2 2 7 2 2" xfId="21659" xr:uid="{24158E2A-75BE-4C5F-B38A-6B6CE60BEA24}"/>
    <cellStyle name="Input 3 2 2 7 2 3" xfId="26078" xr:uid="{06E55A5C-66D4-48EC-BC81-3714079DAFEF}"/>
    <cellStyle name="Input 3 2 2 7 3" xfId="14268" xr:uid="{51D1C41C-AB33-4C46-8796-B19AE5198494}"/>
    <cellStyle name="Input 3 2 2 7 3 2" xfId="23715" xr:uid="{308A46BB-F15F-4DD3-9A3D-376AD92279C7}"/>
    <cellStyle name="Input 3 2 2 7 4" xfId="17985" xr:uid="{16508889-42C7-458C-82C4-142E53191FF8}"/>
    <cellStyle name="Input 3 2 2 8" xfId="9111" xr:uid="{91E8873B-3F5F-4488-8197-A2A5C8641FE9}"/>
    <cellStyle name="Input 3 2 2 8 2" xfId="14833" xr:uid="{AA9F5014-3D74-4B54-8711-81AE339F89A4}"/>
    <cellStyle name="Input 3 2 2 8 2 2" xfId="24280" xr:uid="{328ABFB1-E53D-4CD2-BD6D-9667591731F3}"/>
    <cellStyle name="Input 3 2 2 8 3" xfId="18556" xr:uid="{9FC1E9F7-D9DB-4B0E-8FF9-2F8493C92D0D}"/>
    <cellStyle name="Input 3 2 2 9" xfId="28282" xr:uid="{7B41CCBA-E12C-4D47-8742-E9C469C8B7A6}"/>
    <cellStyle name="Input 3 2 3" xfId="6647" xr:uid="{C1C960B2-8B3C-46C9-B940-E55823522D01}"/>
    <cellStyle name="Input 3 2 3 2" xfId="7315" xr:uid="{2B153EE9-E868-4232-959A-CCA0E40E244C}"/>
    <cellStyle name="Input 3 2 3 2 2" xfId="11045" xr:uid="{0B06BB77-5B59-4608-BAAE-0452AAF98B90}"/>
    <cellStyle name="Input 3 2 3 2 2 2" xfId="20491" xr:uid="{9AE1531B-2E1B-4855-9761-E68FBE89FB59}"/>
    <cellStyle name="Input 3 2 3 2 3" xfId="16762" xr:uid="{33C099D6-CF57-453E-9C71-33D10D2BA65F}"/>
    <cellStyle name="Input 3 2 3 3" xfId="10376" xr:uid="{5156EFD9-FC3F-4B7B-84C4-C7918BF3B581}"/>
    <cellStyle name="Input 3 2 3 3 2" xfId="19821" xr:uid="{4238F9FD-53E9-4AE5-A538-E8FF036FC832}"/>
    <cellStyle name="Input 3 2 3 4" xfId="16092" xr:uid="{9DC265DB-952A-4F19-A7AE-54A9339F1AE9}"/>
    <cellStyle name="Input 3 2 3 5" xfId="28825" xr:uid="{A0244F61-B2C6-4BC9-8C81-8606F9DF9B84}"/>
    <cellStyle name="Input 3 2 3 6" xfId="28567" xr:uid="{52A7A9FD-907D-4214-AB1A-21444172132D}"/>
    <cellStyle name="Input 3 2 3 7" xfId="28036" xr:uid="{F84882B5-ADAF-4229-A4CF-B04E629F06E6}"/>
    <cellStyle name="Input 3 2 3 8" xfId="29359" xr:uid="{514AD9E3-522B-43E7-8BE9-A0857711F166}"/>
    <cellStyle name="Input 3 2 4" xfId="8138" xr:uid="{7F4A801E-07F9-4A3F-A563-52329402C331}"/>
    <cellStyle name="Input 3 2 4 2" xfId="11867" xr:uid="{AA37B6DC-C44F-4DB0-93FF-D4248BF79CA6}"/>
    <cellStyle name="Input 3 2 4 2 2" xfId="21314" xr:uid="{730E3BD3-4E96-4608-BB1E-AFBB0D1096D5}"/>
    <cellStyle name="Input 3 2 4 2 3" xfId="25738" xr:uid="{5D0A22BF-77D0-43EC-9A68-502DA0D7E439}"/>
    <cellStyle name="Input 3 2 4 3" xfId="13873" xr:uid="{D7A51814-C186-45C5-8C63-07E1046FEAF4}"/>
    <cellStyle name="Input 3 2 4 3 2" xfId="23320" xr:uid="{4B6D6DE3-403B-499C-8EDE-9C958BFC2C76}"/>
    <cellStyle name="Input 3 2 4 4" xfId="17585" xr:uid="{5FF81841-AA3A-4E68-B572-CDCABED35204}"/>
    <cellStyle name="Input 3 2 5" xfId="9352" xr:uid="{8573105A-82A7-4D50-BCEF-4FE4B8FE0EE5}"/>
    <cellStyle name="Input 3 2 5 2" xfId="12901" xr:uid="{81AB3D15-7F8F-4449-A3F8-BDC2B8406614}"/>
    <cellStyle name="Input 3 2 5 2 2" xfId="22348" xr:uid="{DA66E17B-5954-4B37-9A98-2DA5B46B7C0C}"/>
    <cellStyle name="Input 3 2 5 2 3" xfId="26742" xr:uid="{32D6E72C-B074-464C-8254-3F620A8E1438}"/>
    <cellStyle name="Input 3 2 5 3" xfId="15055" xr:uid="{F9FE63E4-0E86-423D-B4DD-A946E6719801}"/>
    <cellStyle name="Input 3 2 5 3 2" xfId="24502" xr:uid="{9F8C4F06-3346-41F5-B176-367B0F7FD2C2}"/>
    <cellStyle name="Input 3 2 5 4" xfId="18797" xr:uid="{D4A15BA6-4050-46A3-82CF-FCF64E0BE8CF}"/>
    <cellStyle name="Input 3 2 6" xfId="8489" xr:uid="{98DE99EB-38C7-4052-B7B1-789F58B8A4F5}"/>
    <cellStyle name="Input 3 2 6 2" xfId="12164" xr:uid="{C2C24574-EFDC-46E5-A6D5-2236ED396812}"/>
    <cellStyle name="Input 3 2 6 2 2" xfId="21611" xr:uid="{2DD05066-259C-4CD3-AD0B-8A5592258B9D}"/>
    <cellStyle name="Input 3 2 6 2 3" xfId="26030" xr:uid="{A998677E-A8FC-4AF2-B8D9-1E36694C1EE0}"/>
    <cellStyle name="Input 3 2 6 3" xfId="14217" xr:uid="{9247AA2D-7175-47F3-8CD2-6B6810D97654}"/>
    <cellStyle name="Input 3 2 6 3 2" xfId="23664" xr:uid="{323575BB-B3E3-4753-9898-4F69B828804C}"/>
    <cellStyle name="Input 3 2 6 4" xfId="17934" xr:uid="{5EB3B09D-A269-4860-B880-832E22C9EA4F}"/>
    <cellStyle name="Input 3 2 7" xfId="9692" xr:uid="{AF672E67-004C-49EC-BF33-E642C976B352}"/>
    <cellStyle name="Input 3 2 7 2" xfId="13179" xr:uid="{14BE67E6-4634-450C-B135-C4A7A2790446}"/>
    <cellStyle name="Input 3 2 7 2 2" xfId="22626" xr:uid="{750FFEB4-0F04-4FF5-86EF-AD147A99179F}"/>
    <cellStyle name="Input 3 2 7 2 3" xfId="27018" xr:uid="{7D58870F-69A7-414D-818E-F3AA067E1793}"/>
    <cellStyle name="Input 3 2 7 3" xfId="15393" xr:uid="{8CEFA84D-8C77-4E58-9ED8-81B40D6D854E}"/>
    <cellStyle name="Input 3 2 7 3 2" xfId="24840" xr:uid="{40D0B34D-BF3F-470E-A436-2A1437DB5A9C}"/>
    <cellStyle name="Input 3 2 7 4" xfId="19137" xr:uid="{5D160C8D-1164-4DAC-BEBE-9917539E54C3}"/>
    <cellStyle name="Input 3 2 8" xfId="9615" xr:uid="{C0DAA783-921E-4EFC-9628-B99D61607D35}"/>
    <cellStyle name="Input 3 2 8 2" xfId="13112" xr:uid="{9DCFCD76-60D5-442A-A210-E80B98B174E3}"/>
    <cellStyle name="Input 3 2 8 2 2" xfId="22559" xr:uid="{9A68FF38-7AE6-437B-B0C0-D2E454FFB7B3}"/>
    <cellStyle name="Input 3 2 8 2 3" xfId="26951" xr:uid="{AAD6ED90-7311-4CFB-BDED-716B0E05FAB5}"/>
    <cellStyle name="Input 3 2 8 3" xfId="15316" xr:uid="{16338AC3-3624-457D-85FF-BEDA99552BAE}"/>
    <cellStyle name="Input 3 2 8 3 2" xfId="24763" xr:uid="{4989F05B-7BD1-4E42-A28F-F77FEA87DFBE}"/>
    <cellStyle name="Input 3 2 8 4" xfId="19060" xr:uid="{77B2EE65-AED1-45F5-A8A7-E72E28A3338A}"/>
    <cellStyle name="Input 3 2 9" xfId="9370" xr:uid="{5812A87D-7E71-4F37-A3BE-F76DB764710D}"/>
    <cellStyle name="Input 3 2 9 2" xfId="15073" xr:uid="{0A713EC3-6018-43FA-A075-E0893481C8DF}"/>
    <cellStyle name="Input 3 2 9 2 2" xfId="24520" xr:uid="{F8FA70BA-8F18-4BEC-B5A9-14B453DF7E2B}"/>
    <cellStyle name="Input 3 2 9 3" xfId="18815" xr:uid="{3E729AA5-1743-4A87-9962-4E4E5AC976BD}"/>
    <cellStyle name="Input 3 20" xfId="9026" xr:uid="{DDBF9CCE-EC01-44A7-A554-F5A216E574A0}"/>
    <cellStyle name="Input 3 20 2" xfId="14749" xr:uid="{9E436EC3-E468-49AA-BDBD-D4A0DBE52BAF}"/>
    <cellStyle name="Input 3 20 2 2" xfId="24196" xr:uid="{BF77E1AC-8F82-4781-B36C-992B5815C588}"/>
    <cellStyle name="Input 3 20 3" xfId="18471" xr:uid="{F9298585-2B84-439D-8280-3AC4F6CEEFC5}"/>
    <cellStyle name="Input 3 21" xfId="27792" xr:uid="{670DB53D-EDB3-4631-A5DE-3520812A6187}"/>
    <cellStyle name="Input 3 22" xfId="28625" xr:uid="{171D7AF1-BAF4-4D94-A421-3B41B59E3E07}"/>
    <cellStyle name="Input 3 23" xfId="29830" xr:uid="{16DE5616-C097-4E9E-9F72-C44A828FAD2A}"/>
    <cellStyle name="Input 3 24" xfId="2403" xr:uid="{DF43A81C-F417-4C10-A4CD-E964D3898BD6}"/>
    <cellStyle name="Input 3 3" xfId="2407" xr:uid="{8CFB5111-EFBC-4617-836E-12E06B12A906}"/>
    <cellStyle name="Input 3 3 10" xfId="28312" xr:uid="{5B50693B-13E1-4520-AA66-5F6CDCC0D3CA}"/>
    <cellStyle name="Input 3 3 2" xfId="6648" xr:uid="{7D6A1033-04AE-4863-8B09-9DEC7DB65039}"/>
    <cellStyle name="Input 3 3 2 2" xfId="7316" xr:uid="{3118244E-DA16-475D-98C0-846E8DBC0632}"/>
    <cellStyle name="Input 3 3 2 2 2" xfId="11046" xr:uid="{257BE31E-8B40-42B5-900C-A99D3F56A344}"/>
    <cellStyle name="Input 3 3 2 2 2 2" xfId="20492" xr:uid="{D43BD52B-FFD8-41E4-8DE6-5A5E2226AAE9}"/>
    <cellStyle name="Input 3 3 2 2 3" xfId="16763" xr:uid="{F22AF76B-66CB-44FB-A8E1-7884477A0D93}"/>
    <cellStyle name="Input 3 3 2 3" xfId="10377" xr:uid="{279A890C-5DBB-46AC-9ABC-EB94E5587B85}"/>
    <cellStyle name="Input 3 3 2 3 2" xfId="19822" xr:uid="{6F97D0F4-91D5-47B2-B2C3-CBB281447B67}"/>
    <cellStyle name="Input 3 3 2 4" xfId="16093" xr:uid="{7EE41E2A-B2F5-43F4-BFD7-40E47D637D22}"/>
    <cellStyle name="Input 3 3 2 5" xfId="28826" xr:uid="{05D95FA4-AB06-4E21-94A4-391EC31EA118}"/>
    <cellStyle name="Input 3 3 2 6" xfId="28202" xr:uid="{17D91204-1868-4035-93EC-D9A385BD765F}"/>
    <cellStyle name="Input 3 3 2 7" xfId="27996" xr:uid="{464757B5-B6FC-49BF-9991-EE785C05CF23}"/>
    <cellStyle name="Input 3 3 2 8" xfId="29360" xr:uid="{71D1C09D-D3E7-46C4-A40A-A73CD9806290}"/>
    <cellStyle name="Input 3 3 3" xfId="8215" xr:uid="{360DEB34-F805-4566-BADD-5FE1B6B0D59C}"/>
    <cellStyle name="Input 3 3 3 2" xfId="11944" xr:uid="{FEB51DB3-9683-4DB7-A06E-5CAC66F257CE}"/>
    <cellStyle name="Input 3 3 3 2 2" xfId="21391" xr:uid="{46F046A1-353C-4728-BBD2-2D59E66446C9}"/>
    <cellStyle name="Input 3 3 3 2 3" xfId="25815" xr:uid="{FDAFDB72-2619-4785-AB27-F41D6CD43912}"/>
    <cellStyle name="Input 3 3 3 3" xfId="13950" xr:uid="{1F5DB936-83E0-4EB3-B0E6-35E06A15F8E8}"/>
    <cellStyle name="Input 3 3 3 3 2" xfId="23397" xr:uid="{A4729EAD-C959-49B5-80D9-857CD09BEC0F}"/>
    <cellStyle name="Input 3 3 3 4" xfId="17662" xr:uid="{7432EC20-28EC-400E-95EB-1ABBD8F56067}"/>
    <cellStyle name="Input 3 3 4" xfId="9351" xr:uid="{085F1943-D756-4029-AC0E-4B1F94CC589D}"/>
    <cellStyle name="Input 3 3 4 2" xfId="12900" xr:uid="{BED02CC4-DA22-4F6E-A4BA-707F1DD8CF3D}"/>
    <cellStyle name="Input 3 3 4 2 2" xfId="22347" xr:uid="{A71EE444-A263-4B05-A6AB-BEA20E704BA2}"/>
    <cellStyle name="Input 3 3 4 2 3" xfId="26741" xr:uid="{2661B1BE-6D27-4309-8D31-36F937A56780}"/>
    <cellStyle name="Input 3 3 4 3" xfId="15054" xr:uid="{297BF99F-D1CD-401E-871D-172B24ECF980}"/>
    <cellStyle name="Input 3 3 4 3 2" xfId="24501" xr:uid="{B9138B4A-4906-478E-AD38-617BF0C50AC3}"/>
    <cellStyle name="Input 3 3 4 4" xfId="18796" xr:uid="{FCF26F80-7CAB-4823-9925-298E4BA39C61}"/>
    <cellStyle name="Input 3 3 5" xfId="8490" xr:uid="{657687C3-63F9-4DA9-8641-5378FFCB829B}"/>
    <cellStyle name="Input 3 3 5 2" xfId="12165" xr:uid="{DFECE213-9CE3-47DF-9B97-387B34B4FE19}"/>
    <cellStyle name="Input 3 3 5 2 2" xfId="21612" xr:uid="{6D78971E-DD54-4491-91B0-A0A3E0899DDB}"/>
    <cellStyle name="Input 3 3 5 2 3" xfId="26031" xr:uid="{7E88DB28-DC77-4335-8756-B4CC04A07B2A}"/>
    <cellStyle name="Input 3 3 5 3" xfId="14218" xr:uid="{7A3DD7B3-2186-4C4B-9EC0-A31A8D50389E}"/>
    <cellStyle name="Input 3 3 5 3 2" xfId="23665" xr:uid="{D2E2AAAE-CA6A-4634-BB06-17D8120FECAB}"/>
    <cellStyle name="Input 3 3 5 4" xfId="17935" xr:uid="{50A16B75-F9C3-4D64-A506-2C1F8B50EB5D}"/>
    <cellStyle name="Input 3 3 6" xfId="8363" xr:uid="{5866660A-E01A-45D7-A84B-F72873A0C485}"/>
    <cellStyle name="Input 3 3 6 2" xfId="12073" xr:uid="{2161C129-93F7-4A7F-AAD5-37C5D4CA437B}"/>
    <cellStyle name="Input 3 3 6 2 2" xfId="21520" xr:uid="{7241D917-909C-43D8-9B0B-04D02701E4AE}"/>
    <cellStyle name="Input 3 3 6 2 3" xfId="25939" xr:uid="{59FF41E2-F862-4557-9AE7-A8933A392E22}"/>
    <cellStyle name="Input 3 3 6 3" xfId="14091" xr:uid="{2F689D26-11BF-4902-B378-86B8E5E8B2D8}"/>
    <cellStyle name="Input 3 3 6 3 2" xfId="23538" xr:uid="{F434CD6F-FF09-446A-880B-8E134441BED3}"/>
    <cellStyle name="Input 3 3 6 4" xfId="17808" xr:uid="{E958D655-FBDD-4ACD-AF03-044580C2F9D2}"/>
    <cellStyle name="Input 3 3 7" xfId="8541" xr:uid="{CDAA1109-CCB7-4EA6-A1F6-2FD19EA43AD2}"/>
    <cellStyle name="Input 3 3 7 2" xfId="12213" xr:uid="{93D50958-2008-4E59-B354-84708B18E6B5}"/>
    <cellStyle name="Input 3 3 7 2 2" xfId="21660" xr:uid="{0E12464E-2199-42A5-BF26-4502628E58D0}"/>
    <cellStyle name="Input 3 3 7 2 3" xfId="26079" xr:uid="{1A7E900E-E1EB-410D-877F-316DAD4CEF20}"/>
    <cellStyle name="Input 3 3 7 3" xfId="14269" xr:uid="{04040180-C8ED-4BD0-AB44-7227DA64F481}"/>
    <cellStyle name="Input 3 3 7 3 2" xfId="23716" xr:uid="{47CD8F9F-2428-4589-834E-49A99C4944BF}"/>
    <cellStyle name="Input 3 3 7 4" xfId="17986" xr:uid="{5B0F06A0-96B9-4543-BC79-002D49DCFCD9}"/>
    <cellStyle name="Input 3 3 8" xfId="9102" xr:uid="{37C3CAF3-6308-42E5-8EB5-A9AF90CE514C}"/>
    <cellStyle name="Input 3 3 8 2" xfId="14824" xr:uid="{E83D9F47-385B-4E5F-948A-123136F50281}"/>
    <cellStyle name="Input 3 3 8 2 2" xfId="24271" xr:uid="{843CE544-0C8B-4F46-B5A5-2CADFC93D9C8}"/>
    <cellStyle name="Input 3 3 8 3" xfId="18547" xr:uid="{8BD0AEF9-D413-4C96-99E3-39E6C155832C}"/>
    <cellStyle name="Input 3 3 9" xfId="27796" xr:uid="{08B4FBB7-696E-48AE-844E-96815222F645}"/>
    <cellStyle name="Input 3 4" xfId="2408" xr:uid="{BA439101-83E8-45BC-A8C1-300795359602}"/>
    <cellStyle name="Input 3 4 10" xfId="28311" xr:uid="{04593906-57C3-4CEB-982A-B1A105DC999C}"/>
    <cellStyle name="Input 3 4 2" xfId="6649" xr:uid="{0DCDF7D1-87EA-49C2-942D-C0B3829F3B05}"/>
    <cellStyle name="Input 3 4 2 2" xfId="7317" xr:uid="{F698FEF1-D09D-4375-A00D-528C412EF13A}"/>
    <cellStyle name="Input 3 4 2 2 2" xfId="11047" xr:uid="{5BDC9546-D650-4BE4-B5C2-9FA5BEEDC875}"/>
    <cellStyle name="Input 3 4 2 2 2 2" xfId="20493" xr:uid="{8F364774-9317-4C61-B460-1F86056A33E9}"/>
    <cellStyle name="Input 3 4 2 2 3" xfId="16764" xr:uid="{93DCF03D-5B13-47F4-A589-27C5B3890267}"/>
    <cellStyle name="Input 3 4 2 3" xfId="10378" xr:uid="{A8DC9012-714C-44DF-8E60-A17A3915181C}"/>
    <cellStyle name="Input 3 4 2 3 2" xfId="19823" xr:uid="{AEC92523-78A8-4178-9597-BB3733C5F811}"/>
    <cellStyle name="Input 3 4 2 4" xfId="16094" xr:uid="{BFC6EAD9-A29E-470B-9C72-3132CFBD2016}"/>
    <cellStyle name="Input 3 4 2 5" xfId="28827" xr:uid="{35E47C0B-E28E-4AED-B696-BB460E48EC09}"/>
    <cellStyle name="Input 3 4 2 6" xfId="28727" xr:uid="{8DA1972D-A19A-4722-87ED-E86D84D6E253}"/>
    <cellStyle name="Input 3 4 2 7" xfId="27660" xr:uid="{8344697C-0600-47AF-8453-96AF2FF98F0B}"/>
    <cellStyle name="Input 3 4 2 8" xfId="29361" xr:uid="{5FA28727-BBAC-45A4-9983-4B98C35D2ADB}"/>
    <cellStyle name="Input 3 4 3" xfId="8137" xr:uid="{9B1F7929-E436-4863-87C2-92F24AE991A1}"/>
    <cellStyle name="Input 3 4 3 2" xfId="11866" xr:uid="{26385656-69AF-48C8-B38F-DF8CD0289EFE}"/>
    <cellStyle name="Input 3 4 3 2 2" xfId="21313" xr:uid="{FF1A1E05-0DD8-466D-A686-2571D3817C68}"/>
    <cellStyle name="Input 3 4 3 2 3" xfId="25737" xr:uid="{9B8B9976-39F9-4778-B636-867B61F7BE71}"/>
    <cellStyle name="Input 3 4 3 3" xfId="13872" xr:uid="{F22E891B-4F65-4AD8-A2F9-4BB1088168B7}"/>
    <cellStyle name="Input 3 4 3 3 2" xfId="23319" xr:uid="{CF41668A-5AE1-49F6-ACCA-185134AF3D32}"/>
    <cellStyle name="Input 3 4 3 4" xfId="17584" xr:uid="{0F8B05B2-E2A8-4C6B-8715-4B8C27766315}"/>
    <cellStyle name="Input 3 4 4" xfId="9776" xr:uid="{F127D585-CBA4-45AF-8327-2CF105698EEF}"/>
    <cellStyle name="Input 3 4 4 2" xfId="13258" xr:uid="{1415EAE1-1480-4940-9DAA-05F8DAE2267C}"/>
    <cellStyle name="Input 3 4 4 2 2" xfId="22705" xr:uid="{3F856D82-01C3-4440-AA44-8E51E55FCEFB}"/>
    <cellStyle name="Input 3 4 4 2 3" xfId="27097" xr:uid="{B7774559-7FD2-434A-9561-60477BF7E391}"/>
    <cellStyle name="Input 3 4 4 3" xfId="15477" xr:uid="{00E92BA3-7BA7-45C6-B0CF-7ABA5D38E367}"/>
    <cellStyle name="Input 3 4 4 3 2" xfId="24924" xr:uid="{A4D662BF-EE97-45CC-93C4-1BB66550CA61}"/>
    <cellStyle name="Input 3 4 4 4" xfId="19221" xr:uid="{20339C8D-7938-495F-9C5F-4079B378AEBD}"/>
    <cellStyle name="Input 3 4 5" xfId="8491" xr:uid="{DE80B645-3B1F-455E-A05A-63F5F9638CF7}"/>
    <cellStyle name="Input 3 4 5 2" xfId="12166" xr:uid="{EA7C3094-7427-4AE5-9C1A-2B5B46A27593}"/>
    <cellStyle name="Input 3 4 5 2 2" xfId="21613" xr:uid="{09CA6F42-8A43-4C9F-B2CB-1A51202A2DDF}"/>
    <cellStyle name="Input 3 4 5 2 3" xfId="26032" xr:uid="{1A6AEAD4-BE9D-4F37-BC15-519B856BC469}"/>
    <cellStyle name="Input 3 4 5 3" xfId="14219" xr:uid="{9B651A7C-428C-4E5D-BC0A-2E211FE01733}"/>
    <cellStyle name="Input 3 4 5 3 2" xfId="23666" xr:uid="{A4F22875-CB33-48B6-BC01-83D061C64767}"/>
    <cellStyle name="Input 3 4 5 4" xfId="17936" xr:uid="{89764BA6-2B2D-46CB-8669-CE51B71A6982}"/>
    <cellStyle name="Input 3 4 6" xfId="9427" xr:uid="{6B6EEE7F-5530-4774-A91F-F6E0D1E5E173}"/>
    <cellStyle name="Input 3 4 6 2" xfId="12958" xr:uid="{B0A0B457-C8FD-45F8-A312-7ACE25D4CF7B}"/>
    <cellStyle name="Input 3 4 6 2 2" xfId="22405" xr:uid="{FEE8DA64-CE3B-45A2-B221-5B40C4722A8D}"/>
    <cellStyle name="Input 3 4 6 2 3" xfId="26799" xr:uid="{643EA81F-5E6C-4499-AF74-ACB9C1B4EACB}"/>
    <cellStyle name="Input 3 4 6 3" xfId="15130" xr:uid="{9E9B488C-A8DF-4CCD-9528-CD0CAB8F12ED}"/>
    <cellStyle name="Input 3 4 6 3 2" xfId="24577" xr:uid="{5C97F41B-27C7-4E63-913F-790631FBEBF5}"/>
    <cellStyle name="Input 3 4 6 4" xfId="18872" xr:uid="{5BF157EA-2273-406E-8198-6D7E1E021158}"/>
    <cellStyle name="Input 3 4 7" xfId="9145" xr:uid="{B86B307D-88FB-4C89-B12E-D43835F3557C}"/>
    <cellStyle name="Input 3 4 7 2" xfId="12720" xr:uid="{80A241F5-83FA-4157-BF37-D8B1983F95D7}"/>
    <cellStyle name="Input 3 4 7 2 2" xfId="22167" xr:uid="{AAE061E5-190A-413E-920D-D6F3D212778E}"/>
    <cellStyle name="Input 3 4 7 2 3" xfId="26576" xr:uid="{CFAAA21B-C100-430F-8FC4-3FD489A979B1}"/>
    <cellStyle name="Input 3 4 7 3" xfId="14863" xr:uid="{1E334AC4-2B53-4B92-A271-08365CB3BB95}"/>
    <cellStyle name="Input 3 4 7 3 2" xfId="24310" xr:uid="{3D2BAE97-C54A-40F6-A2BE-834F0E7D517C}"/>
    <cellStyle name="Input 3 4 7 4" xfId="18590" xr:uid="{70FE68AB-6865-4306-9F49-8F2454F27552}"/>
    <cellStyle name="Input 3 4 8" xfId="10156" xr:uid="{D9109E07-D366-4885-AD01-2A442EB01FF6}"/>
    <cellStyle name="Input 3 4 8 2" xfId="15855" xr:uid="{C6416E45-31BF-4BDB-A5B0-96C2EDB27EFB}"/>
    <cellStyle name="Input 3 4 8 2 2" xfId="25302" xr:uid="{A8F36DC8-4462-479E-9BAF-F55F56805CA1}"/>
    <cellStyle name="Input 3 4 8 3" xfId="19601" xr:uid="{DE7D303F-E6EA-41A7-8701-DDEF4326DF90}"/>
    <cellStyle name="Input 3 4 9" xfId="27797" xr:uid="{37645464-EF22-4923-840B-3797958B834F}"/>
    <cellStyle name="Input 3 5" xfId="2409" xr:uid="{F1DBD7AC-64A0-4CB1-9517-A74D3B355895}"/>
    <cellStyle name="Input 3 5 10" xfId="28310" xr:uid="{E972DC8C-EA84-4162-9E79-22312B28D9BC}"/>
    <cellStyle name="Input 3 5 2" xfId="6650" xr:uid="{59A972CB-B3BA-48AD-9FC7-52ADCC961A84}"/>
    <cellStyle name="Input 3 5 2 2" xfId="7318" xr:uid="{B9F77ECE-5714-455C-A725-EF4928017885}"/>
    <cellStyle name="Input 3 5 2 2 2" xfId="11048" xr:uid="{C0ACC05B-D82F-4755-967B-33ED37A9D990}"/>
    <cellStyle name="Input 3 5 2 2 2 2" xfId="20494" xr:uid="{55E0137A-6B38-4964-8A08-77CD61FD2265}"/>
    <cellStyle name="Input 3 5 2 2 3" xfId="16765" xr:uid="{11370F59-FCA3-42B4-B2F9-F5D39C979CFD}"/>
    <cellStyle name="Input 3 5 2 3" xfId="10379" xr:uid="{2FC8CB0B-7967-4A8F-96BF-D2511A35D667}"/>
    <cellStyle name="Input 3 5 2 3 2" xfId="19824" xr:uid="{034B7717-4D71-40A1-9052-8366900E7E3E}"/>
    <cellStyle name="Input 3 5 2 4" xfId="16095" xr:uid="{00713FBB-8F54-48B6-88A4-9B51F42B290B}"/>
    <cellStyle name="Input 3 5 2 5" xfId="28828" xr:uid="{BDC1C7E4-D6E3-48BC-A29D-8E62160BA795}"/>
    <cellStyle name="Input 3 5 2 6" xfId="28728" xr:uid="{3B5A144E-53A8-4180-AB23-607EC4EEDBD1}"/>
    <cellStyle name="Input 3 5 2 7" xfId="28027" xr:uid="{3AF7278F-9CDA-46A8-B1A6-3ABF4CAB0352}"/>
    <cellStyle name="Input 3 5 2 8" xfId="29362" xr:uid="{4891CE01-C827-41A8-8544-7339DA98DAE2}"/>
    <cellStyle name="Input 3 5 3" xfId="8214" xr:uid="{B8670616-3BA8-4FCE-9CDC-473F2BA0EAD2}"/>
    <cellStyle name="Input 3 5 3 2" xfId="11943" xr:uid="{19617F8B-D2D1-4376-B853-F53711EC6158}"/>
    <cellStyle name="Input 3 5 3 2 2" xfId="21390" xr:uid="{4384792D-7F73-477D-AFCA-2DF57450F626}"/>
    <cellStyle name="Input 3 5 3 2 3" xfId="25814" xr:uid="{224480DA-D212-4C45-B861-EFA6CE312DA8}"/>
    <cellStyle name="Input 3 5 3 3" xfId="13949" xr:uid="{2CF027BF-510E-44D2-A05A-81E277A2D295}"/>
    <cellStyle name="Input 3 5 3 3 2" xfId="23396" xr:uid="{2FA528EA-C8D3-420C-8398-B96D050A6FE6}"/>
    <cellStyle name="Input 3 5 3 4" xfId="17661" xr:uid="{29407088-48E0-4F12-B233-23B7795C986B}"/>
    <cellStyle name="Input 3 5 4" xfId="9775" xr:uid="{96D9A74D-5E36-40A0-9220-887D412BA2C4}"/>
    <cellStyle name="Input 3 5 4 2" xfId="13257" xr:uid="{FAFB8793-CBD9-4E77-B643-25900A0FFF17}"/>
    <cellStyle name="Input 3 5 4 2 2" xfId="22704" xr:uid="{65ECE662-2D38-456F-AFCC-A0F320030B4C}"/>
    <cellStyle name="Input 3 5 4 2 3" xfId="27096" xr:uid="{91F60EA0-EDBC-4E7F-9C81-2F1DA6DFBE1A}"/>
    <cellStyle name="Input 3 5 4 3" xfId="15476" xr:uid="{D02CC714-CA1A-4C49-A288-07688C11F544}"/>
    <cellStyle name="Input 3 5 4 3 2" xfId="24923" xr:uid="{670265DB-EFA2-4274-B88F-EBA6CC4F8180}"/>
    <cellStyle name="Input 3 5 4 4" xfId="19220" xr:uid="{01E4027E-2946-4F83-8DA4-CBECD7AC17DE}"/>
    <cellStyle name="Input 3 5 5" xfId="8492" xr:uid="{FD7068F6-0F06-4D9B-B307-F55797F1A0E1}"/>
    <cellStyle name="Input 3 5 5 2" xfId="12167" xr:uid="{7A9803D7-7E30-42B5-AC0E-EF96E55F266A}"/>
    <cellStyle name="Input 3 5 5 2 2" xfId="21614" xr:uid="{1532404E-E4F3-4D0F-ABDB-6C7850DFCEE1}"/>
    <cellStyle name="Input 3 5 5 2 3" xfId="26033" xr:uid="{75197268-FD94-4AE4-B83A-DFBEA0B41365}"/>
    <cellStyle name="Input 3 5 5 3" xfId="14220" xr:uid="{CCAECD5E-2FC4-4A48-ADD3-B44F6A842F3E}"/>
    <cellStyle name="Input 3 5 5 3 2" xfId="23667" xr:uid="{43057D08-8C00-4203-AB49-FBD7B9414395}"/>
    <cellStyle name="Input 3 5 5 4" xfId="17937" xr:uid="{66EF1394-3EEC-4F25-A070-5D434A1993C2}"/>
    <cellStyle name="Input 3 5 6" xfId="9205" xr:uid="{2987D4A4-5CC5-4425-B286-496BBB97E217}"/>
    <cellStyle name="Input 3 5 6 2" xfId="12772" xr:uid="{D1889F51-E819-47D7-9E4C-9AFCD58CE1A1}"/>
    <cellStyle name="Input 3 5 6 2 2" xfId="22219" xr:uid="{CAAD5CE3-9F83-4BCD-96C6-30A9718875F4}"/>
    <cellStyle name="Input 3 5 6 2 3" xfId="26614" xr:uid="{C9B2F53D-AEF9-4FF8-A691-C41591BD0EC5}"/>
    <cellStyle name="Input 3 5 6 3" xfId="14909" xr:uid="{DD241E18-CAAD-4EDE-A88D-F84E74E3CB20}"/>
    <cellStyle name="Input 3 5 6 3 2" xfId="24356" xr:uid="{D92F537C-DB2E-48AB-B04B-F1B12C9B3BF2}"/>
    <cellStyle name="Input 3 5 6 4" xfId="18650" xr:uid="{B77E98CD-0526-4086-A1D1-32547BF67BA7}"/>
    <cellStyle name="Input 3 5 7" xfId="9128" xr:uid="{F4DFE9D7-B96D-4C5F-9E21-9FDD5F3A6914}"/>
    <cellStyle name="Input 3 5 7 2" xfId="12708" xr:uid="{016FC7C8-839C-40B6-AF46-9715C5FB2FEF}"/>
    <cellStyle name="Input 3 5 7 2 2" xfId="22155" xr:uid="{50D28961-6940-4B76-A64F-5930F3B9CB18}"/>
    <cellStyle name="Input 3 5 7 2 3" xfId="26568" xr:uid="{F586E311-6B7E-4453-9EEF-C6797AEFB4A3}"/>
    <cellStyle name="Input 3 5 7 3" xfId="14850" xr:uid="{44DC13F3-5ABE-49F9-8AD0-A81B30B8215E}"/>
    <cellStyle name="Input 3 5 7 3 2" xfId="24297" xr:uid="{96009F46-01CD-46FA-B752-6BADC029C06F}"/>
    <cellStyle name="Input 3 5 7 4" xfId="18573" xr:uid="{AAB661B9-2898-469E-9224-7B9F2D66F1D2}"/>
    <cellStyle name="Input 3 5 8" xfId="8537" xr:uid="{576CE691-BFF4-4948-B03A-962B4B25225E}"/>
    <cellStyle name="Input 3 5 8 2" xfId="14265" xr:uid="{7CB528B0-EA05-47C1-870C-FF80C7DC1263}"/>
    <cellStyle name="Input 3 5 8 2 2" xfId="23712" xr:uid="{D5AAF774-6267-4329-AD79-AC6604D387CE}"/>
    <cellStyle name="Input 3 5 8 3" xfId="17982" xr:uid="{B6A7A371-0E53-4D4F-B5FD-CD4957755C1A}"/>
    <cellStyle name="Input 3 5 9" xfId="27798" xr:uid="{C33A348B-6288-44F5-918F-18B368AFB1DF}"/>
    <cellStyle name="Input 3 6" xfId="2410" xr:uid="{E8D3B583-A1A4-4804-88F2-4EEE3A0BEEF7}"/>
    <cellStyle name="Input 3 6 10" xfId="28309" xr:uid="{C5E563B9-9A88-4DF6-B113-EDBDC16C3676}"/>
    <cellStyle name="Input 3 6 2" xfId="6651" xr:uid="{C2B69253-E1D6-4187-AD53-25BC2DF8A163}"/>
    <cellStyle name="Input 3 6 2 2" xfId="7319" xr:uid="{04BD5737-1362-4600-9B77-3A96B18F0D5F}"/>
    <cellStyle name="Input 3 6 2 2 2" xfId="11049" xr:uid="{E6671526-FAA7-4681-925F-FDE2E88EF6F2}"/>
    <cellStyle name="Input 3 6 2 2 2 2" xfId="20495" xr:uid="{A56758BD-5D42-4423-A6F8-1B5001EE5CA6}"/>
    <cellStyle name="Input 3 6 2 2 3" xfId="16766" xr:uid="{7FF474E1-2B4E-440C-B876-661BAF09773A}"/>
    <cellStyle name="Input 3 6 2 3" xfId="10380" xr:uid="{6D70E901-480B-4A27-9DF7-B248F55E26FB}"/>
    <cellStyle name="Input 3 6 2 3 2" xfId="19825" xr:uid="{68D1818A-7526-4BF4-96AA-F54677DD0CB0}"/>
    <cellStyle name="Input 3 6 2 4" xfId="16096" xr:uid="{EA0AE836-A58D-4DB8-B116-B81A4B32E5BF}"/>
    <cellStyle name="Input 3 6 2 5" xfId="28829" xr:uid="{9AD8623B-4240-4E88-837F-182474B13607}"/>
    <cellStyle name="Input 3 6 2 6" xfId="29176" xr:uid="{24DE1F69-7FF6-4ED9-B1E9-8820F4FF7E74}"/>
    <cellStyle name="Input 3 6 2 7" xfId="28031" xr:uid="{4AAB3270-1851-4263-9CF6-4132FC027E89}"/>
    <cellStyle name="Input 3 6 2 8" xfId="29363" xr:uid="{C509B685-2E08-4F41-9D19-4E31D97BCDB3}"/>
    <cellStyle name="Input 3 6 3" xfId="8213" xr:uid="{91E94384-2355-414E-9080-37A89B41FB2D}"/>
    <cellStyle name="Input 3 6 3 2" xfId="11942" xr:uid="{84279346-51E0-4B7A-9B1C-9C67AB31BFD4}"/>
    <cellStyle name="Input 3 6 3 2 2" xfId="21389" xr:uid="{657FE57A-97F5-4112-9C2D-596279363F24}"/>
    <cellStyle name="Input 3 6 3 2 3" xfId="25813" xr:uid="{F374E693-1420-4F19-A02E-EA800AE7DEE3}"/>
    <cellStyle name="Input 3 6 3 3" xfId="13948" xr:uid="{14A968B3-56CB-4D68-8EFF-3BD0CAD61CF4}"/>
    <cellStyle name="Input 3 6 3 3 2" xfId="23395" xr:uid="{A3B28A1B-29F1-4966-A83C-BBD31D0A2D90}"/>
    <cellStyle name="Input 3 6 3 4" xfId="17660" xr:uid="{8C23E0F3-1153-451D-B36B-A64E817E001A}"/>
    <cellStyle name="Input 3 6 4" xfId="9774" xr:uid="{E58F7A04-A000-4D85-BA74-CF09EBEB595F}"/>
    <cellStyle name="Input 3 6 4 2" xfId="13256" xr:uid="{12462C19-CF90-43BB-882F-9FABB6744633}"/>
    <cellStyle name="Input 3 6 4 2 2" xfId="22703" xr:uid="{A639A751-86EE-4BE9-B9EB-90A08F6CEDAA}"/>
    <cellStyle name="Input 3 6 4 2 3" xfId="27095" xr:uid="{7DE7FFC4-2FD5-47E3-956C-FE7079CA97F6}"/>
    <cellStyle name="Input 3 6 4 3" xfId="15475" xr:uid="{E760274D-C348-4C38-992E-6B07945946E7}"/>
    <cellStyle name="Input 3 6 4 3 2" xfId="24922" xr:uid="{3D5D8F20-03F8-4B22-9AEF-4246970E3D99}"/>
    <cellStyle name="Input 3 6 4 4" xfId="19219" xr:uid="{B6BFE544-5C86-4453-BF3F-E738843B92DC}"/>
    <cellStyle name="Input 3 6 5" xfId="8493" xr:uid="{A268274E-EE57-43AC-932D-C81882FDAA82}"/>
    <cellStyle name="Input 3 6 5 2" xfId="12168" xr:uid="{2FBB4D00-83D1-4EB5-A4FA-335029E8CB4E}"/>
    <cellStyle name="Input 3 6 5 2 2" xfId="21615" xr:uid="{718BEA0A-3C27-47BB-AA42-1D2FA3BCA4B2}"/>
    <cellStyle name="Input 3 6 5 2 3" xfId="26034" xr:uid="{FDE1FF4C-271E-43C8-BC28-8145836C1B78}"/>
    <cellStyle name="Input 3 6 5 3" xfId="14221" xr:uid="{F5A41FD1-ED28-42EA-9450-67B0B8B5479E}"/>
    <cellStyle name="Input 3 6 5 3 2" xfId="23668" xr:uid="{0F1D3533-1DAD-4E01-9A84-7651C8E1B1B5}"/>
    <cellStyle name="Input 3 6 5 4" xfId="17938" xr:uid="{0131E1D1-7091-4489-AB0A-8823E497F9D9}"/>
    <cellStyle name="Input 3 6 6" xfId="9206" xr:uid="{AAB1C506-B590-4892-ABF6-3B5CAE8BC692}"/>
    <cellStyle name="Input 3 6 6 2" xfId="12773" xr:uid="{4CD448D6-1E5B-47F4-A787-153864C0A7E6}"/>
    <cellStyle name="Input 3 6 6 2 2" xfId="22220" xr:uid="{23AC4F2E-7523-4F77-8BB3-B199582598EC}"/>
    <cellStyle name="Input 3 6 6 2 3" xfId="26615" xr:uid="{1D13081F-69D3-4F3C-AAD4-3495FA2B4B7C}"/>
    <cellStyle name="Input 3 6 6 3" xfId="14910" xr:uid="{6A864E85-9868-4577-A501-393F188F67DD}"/>
    <cellStyle name="Input 3 6 6 3 2" xfId="24357" xr:uid="{B465D699-3793-48C5-8F17-85BA1BC4B996}"/>
    <cellStyle name="Input 3 6 6 4" xfId="18651" xr:uid="{C6A5BBB7-8698-49C7-885B-CA0D9DD0C651}"/>
    <cellStyle name="Input 3 6 7" xfId="9450" xr:uid="{4544E9F9-FA20-4C23-9E25-A662F6321F90}"/>
    <cellStyle name="Input 3 6 7 2" xfId="12978" xr:uid="{932CB808-C8DB-4310-AC18-BD419D8B9D59}"/>
    <cellStyle name="Input 3 6 7 2 2" xfId="22425" xr:uid="{274B591F-09CB-4BDE-9B9B-BA4B992B1151}"/>
    <cellStyle name="Input 3 6 7 2 3" xfId="26819" xr:uid="{605AE20A-7326-44A4-839C-A93E16915AD2}"/>
    <cellStyle name="Input 3 6 7 3" xfId="15153" xr:uid="{9405E0C0-07B1-404C-9F5C-2C331039F6F2}"/>
    <cellStyle name="Input 3 6 7 3 2" xfId="24600" xr:uid="{F33B362E-8FB8-45D0-8609-1D2028B4BABB}"/>
    <cellStyle name="Input 3 6 7 4" xfId="18895" xr:uid="{1250DE28-FB79-4CE6-B6B4-DA45DB6723D7}"/>
    <cellStyle name="Input 3 6 8" xfId="8354" xr:uid="{F5866394-9E43-400E-AE8C-1A5DE2B2CE13}"/>
    <cellStyle name="Input 3 6 8 2" xfId="14082" xr:uid="{4681A8BC-AB3D-4DFD-B93F-4E7ED033B0B6}"/>
    <cellStyle name="Input 3 6 8 2 2" xfId="23529" xr:uid="{48DF0233-C6BB-4CF1-82D2-3F9D2BEFA7BD}"/>
    <cellStyle name="Input 3 6 8 3" xfId="17799" xr:uid="{0D16F770-0E0C-496F-BF95-3379C6E29FCE}"/>
    <cellStyle name="Input 3 6 9" xfId="27799" xr:uid="{A291E511-E837-4DE7-9F0E-86427154356D}"/>
    <cellStyle name="Input 3 7" xfId="2411" xr:uid="{EB571E7D-2D33-4305-ACEA-EC69EBDA90B4}"/>
    <cellStyle name="Input 3 7 10" xfId="28308" xr:uid="{CEF9D8BD-AB84-4F62-89EB-87536FDD19D2}"/>
    <cellStyle name="Input 3 7 2" xfId="6652" xr:uid="{54C306D9-BE2D-4EFF-985A-AA65F289E89A}"/>
    <cellStyle name="Input 3 7 2 2" xfId="7320" xr:uid="{36D0D387-9E69-4586-A32C-09881FD75260}"/>
    <cellStyle name="Input 3 7 2 2 2" xfId="11050" xr:uid="{F709B6F1-E991-4D53-BB70-5F1AA562050D}"/>
    <cellStyle name="Input 3 7 2 2 2 2" xfId="20496" xr:uid="{359146CF-30C7-4253-9C90-A1D444BE560C}"/>
    <cellStyle name="Input 3 7 2 2 3" xfId="16767" xr:uid="{DB25B6DF-2A4B-4BFC-8084-451E32173787}"/>
    <cellStyle name="Input 3 7 2 3" xfId="10381" xr:uid="{53CF0914-4F45-41BA-89EA-96E7BC70DE7B}"/>
    <cellStyle name="Input 3 7 2 3 2" xfId="19826" xr:uid="{B23EA43D-67D2-4CAF-BC6A-7D33D1E465BC}"/>
    <cellStyle name="Input 3 7 2 4" xfId="16097" xr:uid="{920E74A7-1674-4DEC-8FFE-D01FD2AE3085}"/>
    <cellStyle name="Input 3 7 2 5" xfId="28830" xr:uid="{28026B02-7729-4481-B319-50681ADB91F4}"/>
    <cellStyle name="Input 3 7 2 6" xfId="28747" xr:uid="{D38A154A-BEA4-4185-B320-532E9F9E2586}"/>
    <cellStyle name="Input 3 7 2 7" xfId="28528" xr:uid="{63B4F46D-EA8C-4293-8250-E48602582BCA}"/>
    <cellStyle name="Input 3 7 2 8" xfId="29364" xr:uid="{E1D29D3A-53CD-4FC0-8FC6-1CDE3CB951F8}"/>
    <cellStyle name="Input 3 7 3" xfId="8212" xr:uid="{96818C51-1FAD-4B50-AD50-9BF1945BC842}"/>
    <cellStyle name="Input 3 7 3 2" xfId="11941" xr:uid="{98D2996B-4093-4C5A-9126-9C6E35812CD8}"/>
    <cellStyle name="Input 3 7 3 2 2" xfId="21388" xr:uid="{2693FA74-F227-4846-BDCD-0FCDF60821AD}"/>
    <cellStyle name="Input 3 7 3 2 3" xfId="25812" xr:uid="{296026D8-E705-46C6-A5C1-B57B3F649A9C}"/>
    <cellStyle name="Input 3 7 3 3" xfId="13947" xr:uid="{34370177-BE77-4120-9425-04CAB5B467ED}"/>
    <cellStyle name="Input 3 7 3 3 2" xfId="23394" xr:uid="{89BB91B1-AEE2-4A2C-9590-59C48871BB5A}"/>
    <cellStyle name="Input 3 7 3 4" xfId="17659" xr:uid="{E97DC2BA-AACF-4059-B8B5-381C498BBC4E}"/>
    <cellStyle name="Input 3 7 4" xfId="9773" xr:uid="{EEBD5E85-1EA6-4315-92C2-F8BA9ADC35F1}"/>
    <cellStyle name="Input 3 7 4 2" xfId="13255" xr:uid="{CD1CA688-13C5-4342-B9E4-2DEEC172538C}"/>
    <cellStyle name="Input 3 7 4 2 2" xfId="22702" xr:uid="{F3C5486E-8328-4F18-B0FD-FEA12EB9D9A8}"/>
    <cellStyle name="Input 3 7 4 2 3" xfId="27094" xr:uid="{F1CAB40C-3A48-4004-945C-787653F64CC4}"/>
    <cellStyle name="Input 3 7 4 3" xfId="15474" xr:uid="{02AFE0CB-3633-4852-A7D0-9EE78884F5EC}"/>
    <cellStyle name="Input 3 7 4 3 2" xfId="24921" xr:uid="{72CCBBEA-91BC-4178-B139-92DE89E33317}"/>
    <cellStyle name="Input 3 7 4 4" xfId="19218" xr:uid="{2899FE96-F200-43B5-AD4B-C2B7A43A783F}"/>
    <cellStyle name="Input 3 7 5" xfId="8494" xr:uid="{5EF21842-4A63-46FD-B2AB-E7DE3D87A9D8}"/>
    <cellStyle name="Input 3 7 5 2" xfId="12169" xr:uid="{B4D5297A-EAC9-46BB-A7E4-20314BE126D7}"/>
    <cellStyle name="Input 3 7 5 2 2" xfId="21616" xr:uid="{CB9DC5AB-99F6-46E1-96DB-805802F7ABFC}"/>
    <cellStyle name="Input 3 7 5 2 3" xfId="26035" xr:uid="{F10CAAD1-3F23-46A4-A45D-112B1C5E1541}"/>
    <cellStyle name="Input 3 7 5 3" xfId="14222" xr:uid="{31699834-7370-4269-A770-1E27BF322F93}"/>
    <cellStyle name="Input 3 7 5 3 2" xfId="23669" xr:uid="{2F1B8D7D-8EC6-422F-B265-740E77F63929}"/>
    <cellStyle name="Input 3 7 5 4" xfId="17939" xr:uid="{D4DAD4DD-9259-4BAE-8D5F-C9B50CC95378}"/>
    <cellStyle name="Input 3 7 6" xfId="9609" xr:uid="{FE28A4B5-528E-480B-A16F-9303311C66A9}"/>
    <cellStyle name="Input 3 7 6 2" xfId="13108" xr:uid="{826289C0-0E6D-4EC2-8885-8639210A2931}"/>
    <cellStyle name="Input 3 7 6 2 2" xfId="22555" xr:uid="{43DE835E-EDF0-4E60-B331-C65E9809FD68}"/>
    <cellStyle name="Input 3 7 6 2 3" xfId="26947" xr:uid="{5099852D-48D6-4108-AD08-A779710FAF2C}"/>
    <cellStyle name="Input 3 7 6 3" xfId="15310" xr:uid="{2DFB0A4D-A216-4A42-ADA4-913B7150E765}"/>
    <cellStyle name="Input 3 7 6 3 2" xfId="24757" xr:uid="{7E927FAE-D8C8-4677-8692-4699F0753B1C}"/>
    <cellStyle name="Input 3 7 6 4" xfId="19054" xr:uid="{AF27CFFE-8552-485E-B122-2BB1983441F6}"/>
    <cellStyle name="Input 3 7 7" xfId="9723" xr:uid="{010949D6-3EDA-4770-B285-3CE5553B1FC9}"/>
    <cellStyle name="Input 3 7 7 2" xfId="13207" xr:uid="{6F6D4851-A267-4853-9BE0-71A8B507D386}"/>
    <cellStyle name="Input 3 7 7 2 2" xfId="22654" xr:uid="{F100790F-F819-4C2B-8C0C-7FC560917130}"/>
    <cellStyle name="Input 3 7 7 2 3" xfId="27046" xr:uid="{696DB9EC-E5FB-41E7-8980-7E7A302BC686}"/>
    <cellStyle name="Input 3 7 7 3" xfId="15424" xr:uid="{A1D24358-F77F-410D-814A-253EE8322472}"/>
    <cellStyle name="Input 3 7 7 3 2" xfId="24871" xr:uid="{11CC60F6-3D9E-46D4-BB7B-49339915A5BB}"/>
    <cellStyle name="Input 3 7 7 4" xfId="19168" xr:uid="{AB9F7899-BFAA-4ECD-A4B0-D39DFC6BC176}"/>
    <cellStyle name="Input 3 7 8" xfId="10108" xr:uid="{675F49EA-121F-47B8-B020-553036DFB923}"/>
    <cellStyle name="Input 3 7 8 2" xfId="15807" xr:uid="{47BF513B-8929-4516-BB2C-341CE91A6E44}"/>
    <cellStyle name="Input 3 7 8 2 2" xfId="25254" xr:uid="{570ED2EF-17C8-4B6A-8349-1AE39B6D78CB}"/>
    <cellStyle name="Input 3 7 8 3" xfId="19553" xr:uid="{D10AEA4A-D597-4C36-9D97-F4006A21EF22}"/>
    <cellStyle name="Input 3 7 9" xfId="27800" xr:uid="{89E6AAD3-2D3D-46EF-B212-B15C8364D720}"/>
    <cellStyle name="Input 3 8" xfId="2412" xr:uid="{BDA94E00-DAF4-4D3E-A103-D059795DCAF1}"/>
    <cellStyle name="Input 3 8 10" xfId="27821" xr:uid="{79CAFE91-9133-4D2D-B9A4-308B7C5DCF05}"/>
    <cellStyle name="Input 3 8 2" xfId="6653" xr:uid="{A7FDE96D-858B-4E5F-B352-050DEAFDC718}"/>
    <cellStyle name="Input 3 8 2 2" xfId="7321" xr:uid="{13556D50-610E-4692-8097-8AFBAD5535DB}"/>
    <cellStyle name="Input 3 8 2 2 2" xfId="11051" xr:uid="{E6F20DCE-0B4B-48DC-BB21-36161AA0ADF3}"/>
    <cellStyle name="Input 3 8 2 2 2 2" xfId="20497" xr:uid="{29D82B0C-E742-4947-B5C7-9685D8A245A3}"/>
    <cellStyle name="Input 3 8 2 2 3" xfId="16768" xr:uid="{DADAF9B9-016F-4D0C-94B6-D642BFC8245E}"/>
    <cellStyle name="Input 3 8 2 3" xfId="10382" xr:uid="{E2CAFD4A-2300-486A-81F3-C8BF5C061633}"/>
    <cellStyle name="Input 3 8 2 3 2" xfId="19827" xr:uid="{B8F24C33-F79A-41DA-B25D-5800505369F0}"/>
    <cellStyle name="Input 3 8 2 4" xfId="16098" xr:uid="{EE041AFC-847A-44E8-9803-051113F4918D}"/>
    <cellStyle name="Input 3 8 2 5" xfId="28831" xr:uid="{6394B7F8-3A47-4998-8A9F-4F364C23BE3B}"/>
    <cellStyle name="Input 3 8 2 6" xfId="28456" xr:uid="{69441F44-E1CD-4287-BA7C-EE0F11DBA24D}"/>
    <cellStyle name="Input 3 8 2 7" xfId="28099" xr:uid="{56B985E3-961A-4F83-A1EE-64BD5895B047}"/>
    <cellStyle name="Input 3 8 2 8" xfId="29365" xr:uid="{688F10CF-7C0E-495C-B8FE-16AAE291DF1C}"/>
    <cellStyle name="Input 3 8 3" xfId="8136" xr:uid="{BA582ECF-59A1-4C6D-BAFD-3B74D7903BE4}"/>
    <cellStyle name="Input 3 8 3 2" xfId="11865" xr:uid="{6A5CF561-56DF-463D-9DFD-9B1BC2F0F6EE}"/>
    <cellStyle name="Input 3 8 3 2 2" xfId="21312" xr:uid="{703925E7-8A9B-42A5-A889-E1DE2C89915B}"/>
    <cellStyle name="Input 3 8 3 2 3" xfId="25736" xr:uid="{E6AF05A0-E27A-40D5-BEC6-19BD8E0B0535}"/>
    <cellStyle name="Input 3 8 3 3" xfId="13871" xr:uid="{0D7E14CD-B0B7-41BA-B7B5-EB5A1936A25B}"/>
    <cellStyle name="Input 3 8 3 3 2" xfId="23318" xr:uid="{A087959A-C654-4099-A3AE-A35236A6A9D8}"/>
    <cellStyle name="Input 3 8 3 4" xfId="17583" xr:uid="{9ABA8677-A413-4DE5-A9D6-6C6195E2B49C}"/>
    <cellStyle name="Input 3 8 4" xfId="9350" xr:uid="{50596EC4-2A44-4890-8727-58BB545F8FC1}"/>
    <cellStyle name="Input 3 8 4 2" xfId="12899" xr:uid="{4209868F-2F8B-43B7-99D7-A271C796538C}"/>
    <cellStyle name="Input 3 8 4 2 2" xfId="22346" xr:uid="{6B9D1521-D9C0-4206-A9C4-A349B95AF9BA}"/>
    <cellStyle name="Input 3 8 4 2 3" xfId="26740" xr:uid="{2F406E23-AD24-4B80-8849-93D340D8AF87}"/>
    <cellStyle name="Input 3 8 4 3" xfId="15053" xr:uid="{B759FF06-A8E3-4D28-BD11-3EED797AB958}"/>
    <cellStyle name="Input 3 8 4 3 2" xfId="24500" xr:uid="{981F6C74-0B1A-470A-ADF4-881C97BEAC05}"/>
    <cellStyle name="Input 3 8 4 4" xfId="18795" xr:uid="{D9E22458-FEB2-4440-A0FC-A9722590BC9C}"/>
    <cellStyle name="Input 3 8 5" xfId="9760" xr:uid="{7394578D-6F1B-46F5-B400-8FBB7F99574E}"/>
    <cellStyle name="Input 3 8 5 2" xfId="13242" xr:uid="{37B2C139-4B77-4482-9C70-8FC7A47BD461}"/>
    <cellStyle name="Input 3 8 5 2 2" xfId="22689" xr:uid="{93B04D6B-D162-419A-B48E-71F920AD780F}"/>
    <cellStyle name="Input 3 8 5 2 3" xfId="27081" xr:uid="{5DC6D710-3503-42A7-A682-29BEFC1CD980}"/>
    <cellStyle name="Input 3 8 5 3" xfId="15461" xr:uid="{E865130D-B578-4419-8F51-CB87A465D707}"/>
    <cellStyle name="Input 3 8 5 3 2" xfId="24908" xr:uid="{49523E06-931C-4F76-A4C1-3BAD1A7B0AFC}"/>
    <cellStyle name="Input 3 8 5 4" xfId="19205" xr:uid="{EDC202AF-D9DC-42D5-A924-B63D49EEBB4E}"/>
    <cellStyle name="Input 3 8 6" xfId="8496" xr:uid="{0613C498-1262-425C-9B5D-5874883B5539}"/>
    <cellStyle name="Input 3 8 6 2" xfId="12171" xr:uid="{7877471C-C48C-471C-81EC-744091FAEFCE}"/>
    <cellStyle name="Input 3 8 6 2 2" xfId="21618" xr:uid="{2EFE61D3-7385-4263-BA63-F227231C5860}"/>
    <cellStyle name="Input 3 8 6 2 3" xfId="26037" xr:uid="{4721F85C-2335-45B9-98B2-9C3E8D4A1826}"/>
    <cellStyle name="Input 3 8 6 3" xfId="14224" xr:uid="{4547E941-B4EA-437F-8478-E8C742422487}"/>
    <cellStyle name="Input 3 8 6 3 2" xfId="23671" xr:uid="{D155CA69-AB55-43A7-AE7F-81459A373110}"/>
    <cellStyle name="Input 3 8 6 4" xfId="17941" xr:uid="{21DD837B-CA30-4654-8B50-14CB7E00B044}"/>
    <cellStyle name="Input 3 8 7" xfId="9372" xr:uid="{663A2377-FC03-4D46-BD5A-6EC1A04E6BC9}"/>
    <cellStyle name="Input 3 8 7 2" xfId="12917" xr:uid="{932CE1A1-939B-4EB4-A6E4-09C225646525}"/>
    <cellStyle name="Input 3 8 7 2 2" xfId="22364" xr:uid="{A307137F-084D-4EE7-9BE8-3D8C8B418D0A}"/>
    <cellStyle name="Input 3 8 7 2 3" xfId="26758" xr:uid="{4258D2B2-4A3E-4B40-B008-81B207B8A0B1}"/>
    <cellStyle name="Input 3 8 7 3" xfId="15075" xr:uid="{5A73BC42-9C0E-4B19-974E-274582FEDBF6}"/>
    <cellStyle name="Input 3 8 7 3 2" xfId="24522" xr:uid="{819EE37D-E98A-441A-8E92-29541BE7CA96}"/>
    <cellStyle name="Input 3 8 7 4" xfId="18817" xr:uid="{768CC615-E335-4B8A-8C0D-DFDF95D6C3D2}"/>
    <cellStyle name="Input 3 8 8" xfId="8379" xr:uid="{528F771E-13BA-4926-9DD9-6CBA3BD7F41E}"/>
    <cellStyle name="Input 3 8 8 2" xfId="14107" xr:uid="{4288AE66-A51F-473B-8D76-CF2B2E93B7F4}"/>
    <cellStyle name="Input 3 8 8 2 2" xfId="23554" xr:uid="{A549161E-59F7-410D-95A2-963E262D3535}"/>
    <cellStyle name="Input 3 8 8 3" xfId="17824" xr:uid="{DDB20C8B-7AAD-4905-B5D0-72A2DD0FDA8D}"/>
    <cellStyle name="Input 3 8 9" xfId="27801" xr:uid="{F91C90DB-0774-4050-93CE-F73C79479E4A}"/>
    <cellStyle name="Input 3 9" xfId="2413" xr:uid="{4D2227EB-F043-429B-8C79-1FAF9B99630F}"/>
    <cellStyle name="Input 3 9 10" xfId="27820" xr:uid="{B65E9DD2-B4A3-4321-A5C4-4B8944B411C2}"/>
    <cellStyle name="Input 3 9 2" xfId="6654" xr:uid="{27B1769D-8AE6-449A-84E8-B2F1FF7A2778}"/>
    <cellStyle name="Input 3 9 2 2" xfId="7322" xr:uid="{7EF746C9-2248-4AB8-95AA-650A44622A66}"/>
    <cellStyle name="Input 3 9 2 2 2" xfId="11052" xr:uid="{26463748-6CBA-4434-A7AB-DC3926134ACB}"/>
    <cellStyle name="Input 3 9 2 2 2 2" xfId="20498" xr:uid="{B1B2DA3F-2F45-48C0-A94B-AD6DAB76D324}"/>
    <cellStyle name="Input 3 9 2 2 3" xfId="16769" xr:uid="{EC196B69-7645-49AC-A595-EE594D079504}"/>
    <cellStyle name="Input 3 9 2 3" xfId="10383" xr:uid="{005F3EA7-F7EE-4D73-969E-97B0E1CEBAA4}"/>
    <cellStyle name="Input 3 9 2 3 2" xfId="19828" xr:uid="{9CA24DF5-B09D-42DD-B106-E21CBD9B955D}"/>
    <cellStyle name="Input 3 9 2 4" xfId="16099" xr:uid="{FFADFC9C-BAE8-4743-9A03-36B535CA2D8E}"/>
    <cellStyle name="Input 3 9 2 5" xfId="28832" xr:uid="{26A994BD-3071-4AED-B9AF-D517333C3853}"/>
    <cellStyle name="Input 3 9 2 6" xfId="28458" xr:uid="{94AC7498-FAA9-41E6-B4D3-6EC3B85F9325}"/>
    <cellStyle name="Input 3 9 2 7" xfId="28953" xr:uid="{D4DBEF12-FD73-4460-B511-8FAAC43C399A}"/>
    <cellStyle name="Input 3 9 2 8" xfId="29366" xr:uid="{DD11009A-90AC-490E-9AE9-DF4926DB540C}"/>
    <cellStyle name="Input 3 9 3" xfId="8211" xr:uid="{2BF5B33B-9CFF-4445-AA66-0DCF58C5173A}"/>
    <cellStyle name="Input 3 9 3 2" xfId="11940" xr:uid="{E3B81968-1008-4AE2-B656-0F3B09AEC985}"/>
    <cellStyle name="Input 3 9 3 2 2" xfId="21387" xr:uid="{DE33E2EC-9B91-4251-B636-5DD64F4578D9}"/>
    <cellStyle name="Input 3 9 3 2 3" xfId="25811" xr:uid="{EB0892ED-4FED-4873-AECC-945CA96F046B}"/>
    <cellStyle name="Input 3 9 3 3" xfId="13946" xr:uid="{D331FE00-1360-4CD8-AE00-78B6CFA14D1E}"/>
    <cellStyle name="Input 3 9 3 3 2" xfId="23393" xr:uid="{420A472B-7156-42BA-A6E4-DB377A5C810F}"/>
    <cellStyle name="Input 3 9 3 4" xfId="17658" xr:uid="{005E275C-3FB8-4EBD-91F1-6F160BF74E47}"/>
    <cellStyle name="Input 3 9 4" xfId="9772" xr:uid="{52BC520C-F597-4B4E-B9F9-25A758D8DB80}"/>
    <cellStyle name="Input 3 9 4 2" xfId="13254" xr:uid="{0699518B-14B0-4A26-B702-0ADC4FA883A0}"/>
    <cellStyle name="Input 3 9 4 2 2" xfId="22701" xr:uid="{659EB230-5CCB-483A-B11A-13C5A3A9F0EA}"/>
    <cellStyle name="Input 3 9 4 2 3" xfId="27093" xr:uid="{E7E6F6C2-157A-4ACA-8285-F6BEE5DC7DFB}"/>
    <cellStyle name="Input 3 9 4 3" xfId="15473" xr:uid="{CF730674-EFC6-493D-91A6-470862DEF4E4}"/>
    <cellStyle name="Input 3 9 4 3 2" xfId="24920" xr:uid="{4B259D0F-8044-4081-BA7D-5A08DAA7FC85}"/>
    <cellStyle name="Input 3 9 4 4" xfId="19217" xr:uid="{1E448382-C2B3-4BBF-BF55-5F1B3B0EC64A}"/>
    <cellStyle name="Input 3 9 5" xfId="9761" xr:uid="{4910FDF5-A703-4D8B-AD1C-8D10CE38A55E}"/>
    <cellStyle name="Input 3 9 5 2" xfId="13243" xr:uid="{CCAB3EF0-1B79-4AFB-A327-38F0130C569C}"/>
    <cellStyle name="Input 3 9 5 2 2" xfId="22690" xr:uid="{06ADD253-DFE8-4D50-881E-601CF3FCF0AF}"/>
    <cellStyle name="Input 3 9 5 2 3" xfId="27082" xr:uid="{502A1837-4DE5-4A06-A1F6-97EFC62BA169}"/>
    <cellStyle name="Input 3 9 5 3" xfId="15462" xr:uid="{67C9F6D6-520F-4F0D-92A2-534CB0946915}"/>
    <cellStyle name="Input 3 9 5 3 2" xfId="24909" xr:uid="{FACDB5BC-FFFA-4417-85EB-E426A888076E}"/>
    <cellStyle name="Input 3 9 5 4" xfId="19206" xr:uid="{C032F934-0BF5-4367-BF44-0314551EFE0F}"/>
    <cellStyle name="Input 3 9 6" xfId="9040" xr:uid="{A979BB2F-DE1F-4FAC-A48E-4F9680B506AD}"/>
    <cellStyle name="Input 3 9 6 2" xfId="12637" xr:uid="{093B2C8F-0B15-43B2-8D41-8A4EC450ED59}"/>
    <cellStyle name="Input 3 9 6 2 2" xfId="22084" xr:uid="{3CD33A4E-CF89-4E8A-A3FC-6E575DAE03FE}"/>
    <cellStyle name="Input 3 9 6 2 3" xfId="26498" xr:uid="{65B00CF3-ED71-46FE-884D-062EFC52CF2A}"/>
    <cellStyle name="Input 3 9 6 3" xfId="14763" xr:uid="{59DD4FC6-334C-41E4-9A38-9018542FE79F}"/>
    <cellStyle name="Input 3 9 6 3 2" xfId="24210" xr:uid="{7D3CF226-CBBF-4727-B5C5-6C931F24D5E6}"/>
    <cellStyle name="Input 3 9 6 4" xfId="18485" xr:uid="{AF4DDBC7-86AB-40C1-BCE5-2FE603DDBF8D}"/>
    <cellStyle name="Input 3 9 7" xfId="8322" xr:uid="{8022D4B3-CA42-40BC-A317-35F97EBCA3D0}"/>
    <cellStyle name="Input 3 9 7 2" xfId="12037" xr:uid="{EC0B0827-62D4-400E-B828-CF2CF91F6B02}"/>
    <cellStyle name="Input 3 9 7 2 2" xfId="21484" xr:uid="{9DF09718-E263-42FC-AFBA-A3DC458ADF0F}"/>
    <cellStyle name="Input 3 9 7 2 3" xfId="25903" xr:uid="{B43CFF53-4A8D-4766-B3AB-A9B3CA455347}"/>
    <cellStyle name="Input 3 9 7 3" xfId="14050" xr:uid="{34A6B1B3-BAF6-4E4D-B7AF-10819D7BE82A}"/>
    <cellStyle name="Input 3 9 7 3 2" xfId="23497" xr:uid="{8BD4E591-B924-4455-A094-41F4767F8757}"/>
    <cellStyle name="Input 3 9 7 4" xfId="17767" xr:uid="{5F9419F5-19A3-4C35-AC1D-7C4233DA2D0B}"/>
    <cellStyle name="Input 3 9 8" xfId="8562" xr:uid="{65142256-68C4-4CAE-A3FD-1646CDF4FC91}"/>
    <cellStyle name="Input 3 9 8 2" xfId="14290" xr:uid="{B3C70A9A-9435-48EC-895C-EC8F188D0C0F}"/>
    <cellStyle name="Input 3 9 8 2 2" xfId="23737" xr:uid="{E93AC007-5AE3-48D5-9685-6DBD1DCA236E}"/>
    <cellStyle name="Input 3 9 8 3" xfId="18007" xr:uid="{15B68008-A7BE-42EE-AC82-ADACBA7EA81B}"/>
    <cellStyle name="Input 3 9 9" xfId="27802" xr:uid="{BDE5B5BA-D241-47D4-9D71-416292D9A334}"/>
    <cellStyle name="Input 30" xfId="6431" xr:uid="{4D7A0113-36DD-4C27-9A14-72440D61A989}"/>
    <cellStyle name="Input 31" xfId="6474" xr:uid="{28CB74AC-0E57-4821-86DB-E414AB9295B5}"/>
    <cellStyle name="Input 32" xfId="2382" xr:uid="{7DD05C21-23F0-488C-A347-A6D0E04C319F}"/>
    <cellStyle name="Input 32 10" xfId="27834" xr:uid="{66198A49-BCBE-48DB-B688-50F74FB85EDD}"/>
    <cellStyle name="Input 32 2" xfId="6623" xr:uid="{5690C589-2ADC-40D6-A0AA-04AB5D96002C}"/>
    <cellStyle name="Input 32 2 2" xfId="7291" xr:uid="{F7D74658-8A53-497A-8D6A-53E172ABBE34}"/>
    <cellStyle name="Input 32 2 2 2" xfId="11021" xr:uid="{B1417CEB-4C6A-4215-88B6-790B37744AB5}"/>
    <cellStyle name="Input 32 2 2 2 2" xfId="20467" xr:uid="{900446A8-B641-4EDE-9244-0843A42D5274}"/>
    <cellStyle name="Input 32 2 2 3" xfId="16738" xr:uid="{0974FE61-1CD7-472A-9061-9A7370E7E191}"/>
    <cellStyle name="Input 32 2 3" xfId="10352" xr:uid="{98CA072C-3A6C-4BB2-95A3-50CF89144823}"/>
    <cellStyle name="Input 32 2 3 2" xfId="19797" xr:uid="{1E9994C2-2D30-49A0-96DC-64E028BE74E8}"/>
    <cellStyle name="Input 32 2 4" xfId="16068" xr:uid="{B5BE73EA-2D70-4AD6-BB36-7F4555BFB047}"/>
    <cellStyle name="Input 32 2 5" xfId="28801" xr:uid="{E9D99273-719E-4D39-875B-3E6ED3293FA4}"/>
    <cellStyle name="Input 32 2 6" xfId="28048" xr:uid="{4370F5DE-C9B2-4731-9C59-7319B5099989}"/>
    <cellStyle name="Input 32 2 7" xfId="28319" xr:uid="{353A4350-F3B6-4638-8F20-D48C048BC625}"/>
    <cellStyle name="Input 32 2 8" xfId="29335" xr:uid="{36B3B4B5-E1E0-4114-BBC5-658266176DBA}"/>
    <cellStyle name="Input 32 3" xfId="8233" xr:uid="{09F12FA5-A84E-4E85-9AB1-9CB5FB22B756}"/>
    <cellStyle name="Input 32 3 2" xfId="11962" xr:uid="{F5F4687A-DC6F-47B9-872B-800CA7388429}"/>
    <cellStyle name="Input 32 3 2 2" xfId="21409" xr:uid="{B46C2697-91A6-41AE-A7B1-4525100AC000}"/>
    <cellStyle name="Input 32 3 2 3" xfId="25833" xr:uid="{D728CF9D-7BAD-440B-844D-00C3060984E2}"/>
    <cellStyle name="Input 32 3 3" xfId="13968" xr:uid="{31D86AC1-2CBE-4570-93E4-4C7174BD1233}"/>
    <cellStyle name="Input 32 3 3 2" xfId="23415" xr:uid="{2A470399-6055-435F-8EB4-6A40973CCD9F}"/>
    <cellStyle name="Input 32 3 4" xfId="17680" xr:uid="{2B02A458-E1D9-442C-A342-D880769120D5}"/>
    <cellStyle name="Input 32 4" xfId="9793" xr:uid="{33DE59E9-4436-4BFD-ABE9-53B42A6DA64F}"/>
    <cellStyle name="Input 32 4 2" xfId="13275" xr:uid="{72EA101D-BC6F-4750-9035-5D6F6BA0FCF3}"/>
    <cellStyle name="Input 32 4 2 2" xfId="22722" xr:uid="{1F44012D-226D-4C71-AD09-FF01C1AF0DB6}"/>
    <cellStyle name="Input 32 4 2 3" xfId="27114" xr:uid="{5C757564-21CF-47C8-AB59-EB6B311C3EC1}"/>
    <cellStyle name="Input 32 4 3" xfId="15494" xr:uid="{938C01DE-0FB3-4F72-AD24-D796F0B9A54F}"/>
    <cellStyle name="Input 32 4 3 2" xfId="24941" xr:uid="{1A8B6969-3DD3-4285-94F2-DBF18D675393}"/>
    <cellStyle name="Input 32 4 4" xfId="19238" xr:uid="{EE34AC98-E20F-4DDA-8584-F25914AD23E1}"/>
    <cellStyle name="Input 32 5" xfId="9938" xr:uid="{DD5AC40D-B9C4-43D7-BA79-FE7B09CEB930}"/>
    <cellStyle name="Input 32 5 2" xfId="13396" xr:uid="{5B5E0DFE-2559-4526-AC05-C77806F4EE05}"/>
    <cellStyle name="Input 32 5 2 2" xfId="22843" xr:uid="{A89799D0-C1BF-45AB-9897-011CB87AAC99}"/>
    <cellStyle name="Input 32 5 2 3" xfId="27234" xr:uid="{E7CE9B36-9B4A-48AD-81CB-BE6A61DE3C70}"/>
    <cellStyle name="Input 32 5 3" xfId="15638" xr:uid="{CF2FA95E-87C8-4C28-949B-0BE919284ECB}"/>
    <cellStyle name="Input 32 5 3 2" xfId="25085" xr:uid="{AC43ADF1-4667-4AEC-8AA1-264A1E75502B}"/>
    <cellStyle name="Input 32 5 4" xfId="19383" xr:uid="{CC0F1685-3AA2-4FE7-B784-791A7FB2906E}"/>
    <cellStyle name="Input 32 6" xfId="9515" xr:uid="{66C3FE48-B8B5-4F91-8CD3-4EF1FD751E03}"/>
    <cellStyle name="Input 32 6 2" xfId="13031" xr:uid="{A801BD7C-FEC9-4C7E-9A18-6ADB814B2855}"/>
    <cellStyle name="Input 32 6 2 2" xfId="22478" xr:uid="{A1FC9B2E-8CB2-4E52-85E1-86E1D88BE209}"/>
    <cellStyle name="Input 32 6 2 3" xfId="26871" xr:uid="{0B5E9370-DD49-489F-B140-B4C95E5DBA0D}"/>
    <cellStyle name="Input 32 6 3" xfId="15217" xr:uid="{7F84C4DD-564A-4688-A81E-73A4A47D1069}"/>
    <cellStyle name="Input 32 6 3 2" xfId="24664" xr:uid="{3BA53855-F088-4CFE-B042-6B9D497034CE}"/>
    <cellStyle name="Input 32 6 4" xfId="18960" xr:uid="{8921891F-C2FC-4DFC-8FBD-BD69E6122FEF}"/>
    <cellStyle name="Input 32 7" xfId="8675" xr:uid="{8BA1029A-9FFF-4C0B-87FA-8BD0264914F6}"/>
    <cellStyle name="Input 32 7 2" xfId="12329" xr:uid="{5F98CDF9-1575-4DE3-A6CB-9AC1DADB80F7}"/>
    <cellStyle name="Input 32 7 2 2" xfId="21776" xr:uid="{75CA2CA3-FBD5-4273-AA33-606640C5B679}"/>
    <cellStyle name="Input 32 7 2 3" xfId="26194" xr:uid="{7DFF640E-5A82-4F35-8F21-32EE910EA289}"/>
    <cellStyle name="Input 32 7 3" xfId="14402" xr:uid="{68E2E067-8085-40CF-A566-F3B13C8C2E83}"/>
    <cellStyle name="Input 32 7 3 2" xfId="23849" xr:uid="{234ECD23-5300-4308-9DA9-21ECAF0D6961}"/>
    <cellStyle name="Input 32 7 4" xfId="18120" xr:uid="{8A38E541-A7C7-45BB-AE32-4DCA24B27E68}"/>
    <cellStyle name="Input 32 8" xfId="8972" xr:uid="{5066A5AC-011D-4FFD-A4D0-C647C760C258}"/>
    <cellStyle name="Input 32 8 2" xfId="14695" xr:uid="{6106CDFA-0766-4EBD-9A6A-9FE5AE57655D}"/>
    <cellStyle name="Input 32 8 2 2" xfId="24142" xr:uid="{349C60C1-DAE3-4F47-A589-99CAD2A8A022}"/>
    <cellStyle name="Input 32 8 3" xfId="18417" xr:uid="{C95C4161-C77B-44FD-833A-6EBB3A73C260}"/>
    <cellStyle name="Input 32 9" xfId="27771" xr:uid="{F10E92C0-B3E7-4BEB-A00F-653CF6E22513}"/>
    <cellStyle name="Input 33" xfId="6518" xr:uid="{D6D0CB77-FAED-4774-9F6E-B7B36A565431}"/>
    <cellStyle name="Input 34" xfId="29738" xr:uid="{725DB564-1E64-4001-AC9C-9F3A5FF6211D}"/>
    <cellStyle name="Input 35" xfId="877" xr:uid="{7556D89E-1199-4E60-92EF-5ED4C2E1EC60}"/>
    <cellStyle name="Input 4" xfId="2414" xr:uid="{76801A8E-3037-4276-B7AF-0D889C4E5540}"/>
    <cellStyle name="Input 4 10" xfId="9274" xr:uid="{11F563EA-6ECA-4B24-BAE5-F57A9506CB48}"/>
    <cellStyle name="Input 4 10 2" xfId="14978" xr:uid="{947FF440-3ADD-4ADD-913E-237182752EA8}"/>
    <cellStyle name="Input 4 10 2 2" xfId="24425" xr:uid="{C99E77C8-C53F-4210-92FB-44EF17DDB52D}"/>
    <cellStyle name="Input 4 10 3" xfId="18719" xr:uid="{87071B7E-66B2-4614-8DB6-6DBC7029CF5F}"/>
    <cellStyle name="Input 4 11" xfId="27803" xr:uid="{D795AB18-FB5D-46DB-B9C0-52C4153A8B33}"/>
    <cellStyle name="Input 4 12" xfId="28631" xr:uid="{83AF5DAD-49EF-4104-9BA5-EC0F7FFAC788}"/>
    <cellStyle name="Input 4 13" xfId="30661" xr:uid="{AB1DC382-36C4-49EE-8F7B-43898B02ED10}"/>
    <cellStyle name="Input 4 2" xfId="4429" xr:uid="{4806CF52-D86F-4C27-94E7-6507B948DBDB}"/>
    <cellStyle name="Input 4 2 10" xfId="27651" xr:uid="{01A1E38A-A65A-446C-B68B-FE7919243802}"/>
    <cellStyle name="Input 4 2 2" xfId="6997" xr:uid="{F925E4C9-2055-48C3-986D-2ED27C04CE60}"/>
    <cellStyle name="Input 4 2 2 2" xfId="7665" xr:uid="{FD3C9C44-97A1-4054-BA32-44A30B4F87CB}"/>
    <cellStyle name="Input 4 2 2 2 2" xfId="11395" xr:uid="{C461D966-68FE-457D-B353-153FAEE45105}"/>
    <cellStyle name="Input 4 2 2 2 2 2" xfId="20842" xr:uid="{3DE63AAC-15FF-42F8-9CFE-91D7594B692A}"/>
    <cellStyle name="Input 4 2 2 2 3" xfId="17113" xr:uid="{DB3BCB34-D965-496E-9E6F-128F702371D5}"/>
    <cellStyle name="Input 4 2 2 3" xfId="10726" xr:uid="{D2B3FB6A-19C8-48D1-A653-6201F7A1A9BF}"/>
    <cellStyle name="Input 4 2 2 3 2" xfId="20172" xr:uid="{1364E265-7A57-4AA7-9F4D-738811520F39}"/>
    <cellStyle name="Input 4 2 2 4" xfId="16443" xr:uid="{B1E8E5CB-9FA5-4168-B78B-69BAA26D2C78}"/>
    <cellStyle name="Input 4 2 2 5" xfId="29005" xr:uid="{4A8BC3CC-12A1-44D5-BF6B-6A30421F041F}"/>
    <cellStyle name="Input 4 2 2 6" xfId="29216" xr:uid="{F23E410A-8780-4CD1-AC9A-4D215077C380}"/>
    <cellStyle name="Input 4 2 2 7" xfId="27548" xr:uid="{FB7F7DFB-682A-4617-9298-0A9497C1FD39}"/>
    <cellStyle name="Input 4 2 2 8" xfId="29513" xr:uid="{327B9484-A2B9-4C4E-8912-DAB719D0A50B}"/>
    <cellStyle name="Input 4 2 3" xfId="7951" xr:uid="{E9373B04-6F06-430C-8C56-14D5F4E8832E}"/>
    <cellStyle name="Input 4 2 3 2" xfId="11680" xr:uid="{D8BAEAE8-7606-4887-B9E0-8BB73D1F7D96}"/>
    <cellStyle name="Input 4 2 3 2 2" xfId="21127" xr:uid="{385CD1DC-576A-4A7C-9A1F-7B5817F634A3}"/>
    <cellStyle name="Input 4 2 3 2 3" xfId="25551" xr:uid="{F8FFD584-A972-4D56-B12B-70017066E744}"/>
    <cellStyle name="Input 4 2 3 3" xfId="13686" xr:uid="{63B582A8-C6C5-48D5-97DC-B4452049D9D2}"/>
    <cellStyle name="Input 4 2 3 3 2" xfId="23133" xr:uid="{01091C0C-F884-4AD3-951D-8E03A86A1D8A}"/>
    <cellStyle name="Input 4 2 3 4" xfId="17398" xr:uid="{66400BF3-6CD8-483A-8810-B5563F33AD2C}"/>
    <cellStyle name="Input 4 2 4" xfId="9053" xr:uid="{6A2FBF0A-524F-4C25-BF25-F25C047420E4}"/>
    <cellStyle name="Input 4 2 4 2" xfId="12650" xr:uid="{87CF09E8-F656-4E62-8C01-D0B49F1E836C}"/>
    <cellStyle name="Input 4 2 4 2 2" xfId="22097" xr:uid="{94A3A03A-85B0-4437-A019-868A2BB41222}"/>
    <cellStyle name="Input 4 2 4 2 3" xfId="26511" xr:uid="{17C73983-B323-45BE-BD0C-3F3A29A8545E}"/>
    <cellStyle name="Input 4 2 4 3" xfId="14776" xr:uid="{FFE3C848-C593-4183-A6E2-D8D69A2925B0}"/>
    <cellStyle name="Input 4 2 4 3 2" xfId="24223" xr:uid="{C890985E-40F0-4FC5-936A-BE17B8D25339}"/>
    <cellStyle name="Input 4 2 4 4" xfId="18498" xr:uid="{D3DEF8E8-6322-4ADC-B815-6F43A7090019}"/>
    <cellStyle name="Input 4 2 5" xfId="9695" xr:uid="{1E2C103F-38EB-486E-A1BC-40902BC56063}"/>
    <cellStyle name="Input 4 2 5 2" xfId="13181" xr:uid="{AEF3D89A-E865-4C5F-AC9F-A3E57B328863}"/>
    <cellStyle name="Input 4 2 5 2 2" xfId="22628" xr:uid="{8BAC4B47-B135-461C-9191-CABD02FA6429}"/>
    <cellStyle name="Input 4 2 5 2 3" xfId="27020" xr:uid="{76E8980D-2C19-410E-8E29-436F52F67A4A}"/>
    <cellStyle name="Input 4 2 5 3" xfId="15396" xr:uid="{31F62766-26A2-4FE0-B027-C2BB4C9515DD}"/>
    <cellStyle name="Input 4 2 5 3 2" xfId="24843" xr:uid="{41F15A55-27D2-4729-86CE-193F748B33C8}"/>
    <cellStyle name="Input 4 2 5 4" xfId="19140" xr:uid="{90206710-1742-4B8A-8277-74760FF5ADEB}"/>
    <cellStyle name="Input 4 2 6" xfId="8568" xr:uid="{AA425B3D-8816-4772-BC3B-C4ABC40AC137}"/>
    <cellStyle name="Input 4 2 6 2" xfId="12230" xr:uid="{A4EB11CF-A8B2-444C-879F-D18AF03314E6}"/>
    <cellStyle name="Input 4 2 6 2 2" xfId="21677" xr:uid="{C911181F-CC4E-475B-990D-C6C192530400}"/>
    <cellStyle name="Input 4 2 6 2 3" xfId="26096" xr:uid="{D6C64A39-AA40-4B1E-A4B8-9CEEA6302424}"/>
    <cellStyle name="Input 4 2 6 3" xfId="14296" xr:uid="{6DED943A-F83D-4B1B-A703-E7A317F9D595}"/>
    <cellStyle name="Input 4 2 6 3 2" xfId="23743" xr:uid="{9CF3A3C3-7EAB-4B90-8832-25B3C4C3EAB9}"/>
    <cellStyle name="Input 4 2 6 4" xfId="18013" xr:uid="{F9B9190C-97CB-4DC6-A5C2-22D4CE5F4C28}"/>
    <cellStyle name="Input 4 2 7" xfId="9511" xr:uid="{1575D08A-E4E1-4D8D-9605-08CF99201EBA}"/>
    <cellStyle name="Input 4 2 7 2" xfId="13028" xr:uid="{62FE7819-7263-4134-B3C8-7C27A3B900DB}"/>
    <cellStyle name="Input 4 2 7 2 2" xfId="22475" xr:uid="{D736E2BC-1B74-4D39-8180-4B653E759569}"/>
    <cellStyle name="Input 4 2 7 2 3" xfId="26868" xr:uid="{6562D391-D8C7-4A01-B6CD-237BD2ABBF0C}"/>
    <cellStyle name="Input 4 2 7 3" xfId="15213" xr:uid="{BC90BEBC-4A35-4035-9D53-9C008EFEE6C2}"/>
    <cellStyle name="Input 4 2 7 3 2" xfId="24660" xr:uid="{C4A21292-A94F-44BC-B83D-DD435E456432}"/>
    <cellStyle name="Input 4 2 7 4" xfId="18956" xr:uid="{38B244F8-9A88-4973-9580-1CEF30884760}"/>
    <cellStyle name="Input 4 2 8" xfId="9686" xr:uid="{E9CBAB58-CA76-4C8D-8764-F98808CEF2A8}"/>
    <cellStyle name="Input 4 2 8 2" xfId="15387" xr:uid="{ED119F06-CA01-4ACB-B114-A409CD1914A5}"/>
    <cellStyle name="Input 4 2 8 2 2" xfId="24834" xr:uid="{6BD1AE75-1C88-4710-91AC-0F14E3D1AB53}"/>
    <cellStyle name="Input 4 2 8 3" xfId="19131" xr:uid="{55D27384-CCB9-4453-B2C1-EBAF001135F9}"/>
    <cellStyle name="Input 4 2 9" xfId="28284" xr:uid="{54312F19-1A93-4BE7-8726-F3AC9DD71001}"/>
    <cellStyle name="Input 4 3" xfId="4428" xr:uid="{CE77B96F-F15E-4BD6-9ED6-8A7D506C9C0C}"/>
    <cellStyle name="Input 4 4" xfId="6655" xr:uid="{4E2AB87A-BBEC-47A0-8116-076EA70A3975}"/>
    <cellStyle name="Input 4 4 2" xfId="7323" xr:uid="{C7B25B84-B60E-4439-AB3B-D4D1915BD1C5}"/>
    <cellStyle name="Input 4 4 2 2" xfId="11053" xr:uid="{E6DB2187-2B39-40C6-B4BC-C2B4B371AE04}"/>
    <cellStyle name="Input 4 4 2 2 2" xfId="20499" xr:uid="{43FB9BAD-C9C8-4BEA-850C-710125816960}"/>
    <cellStyle name="Input 4 4 2 3" xfId="16770" xr:uid="{160D9CB1-C9A7-4B02-8230-C0506CC68517}"/>
    <cellStyle name="Input 4 4 3" xfId="10384" xr:uid="{53CB19BB-37FA-4F71-885D-6C37BC8CFCB0}"/>
    <cellStyle name="Input 4 4 3 2" xfId="19829" xr:uid="{5BDB2285-F395-4697-B705-9403EE786593}"/>
    <cellStyle name="Input 4 4 4" xfId="16100" xr:uid="{B9F6D786-C833-4B42-B329-FB1EFD810930}"/>
    <cellStyle name="Input 4 4 5" xfId="28833" xr:uid="{4D052AA8-25D6-43D2-9BE0-06F919242D65}"/>
    <cellStyle name="Input 4 4 6" xfId="28460" xr:uid="{113F3B52-ED3B-4A42-A74E-1EA7CC9B050A}"/>
    <cellStyle name="Input 4 4 7" xfId="28131" xr:uid="{4E65F4DD-265C-41E0-9B15-133963800BEA}"/>
    <cellStyle name="Input 4 4 8" xfId="29367" xr:uid="{1F7FEBC2-1729-4343-B55A-A910493B8FC8}"/>
    <cellStyle name="Input 4 5" xfId="8210" xr:uid="{1911BA26-844D-4BAA-8470-287DB2B89EC7}"/>
    <cellStyle name="Input 4 5 2" xfId="11939" xr:uid="{D7EB8AC4-62E3-41E4-8EEB-D2400C293E7C}"/>
    <cellStyle name="Input 4 5 2 2" xfId="21386" xr:uid="{AEAEF9A7-F201-476A-ABDC-CBDA48372402}"/>
    <cellStyle name="Input 4 5 2 3" xfId="25810" xr:uid="{9368432F-4E8F-4DAB-8B4E-EC82822F2722}"/>
    <cellStyle name="Input 4 5 3" xfId="13945" xr:uid="{60292D4D-5CFF-4333-8F42-737D61FB2E6E}"/>
    <cellStyle name="Input 4 5 3 2" xfId="23392" xr:uid="{72BE6B40-B846-4E37-BBA1-E8ECAF71D680}"/>
    <cellStyle name="Input 4 5 4" xfId="17657" xr:uid="{7FE52CE6-DC98-456C-95E2-2875D9F18A74}"/>
    <cellStyle name="Input 4 6" xfId="9349" xr:uid="{36C81A61-7CFD-4659-BC87-D650F54FFA99}"/>
    <cellStyle name="Input 4 6 2" xfId="12898" xr:uid="{4C64B1C1-0D6D-4940-A15E-BEDBA38F6C5B}"/>
    <cellStyle name="Input 4 6 2 2" xfId="22345" xr:uid="{CCB27392-85CE-4AB6-9755-9B205D5DFA68}"/>
    <cellStyle name="Input 4 6 2 3" xfId="26739" xr:uid="{8153BB23-79A8-4A90-AF29-E60BA1C0DFA2}"/>
    <cellStyle name="Input 4 6 3" xfId="15052" xr:uid="{33DFE4FD-D781-4993-9174-BEE6B99CEF92}"/>
    <cellStyle name="Input 4 6 3 2" xfId="24499" xr:uid="{DFAF0B25-307C-4A57-9096-4CA235710390}"/>
    <cellStyle name="Input 4 6 4" xfId="18794" xr:uid="{0DDAF694-6CE1-46BD-9D22-FCD58EF3D1EC}"/>
    <cellStyle name="Input 4 7" xfId="8844" xr:uid="{8012BECB-5C16-4795-948A-148C8C8DF7EB}"/>
    <cellStyle name="Input 4 7 2" xfId="12475" xr:uid="{5FBBF31E-8D0A-4179-B72F-3CF611B26BD6}"/>
    <cellStyle name="Input 4 7 2 2" xfId="21922" xr:uid="{E04FD704-1B4E-4754-8204-90B5CAF2C4A7}"/>
    <cellStyle name="Input 4 7 2 3" xfId="26338" xr:uid="{DFC42196-37E4-40D7-937F-644E855716F8}"/>
    <cellStyle name="Input 4 7 3" xfId="14569" xr:uid="{D2C7000B-0ADD-4798-8D42-0FA23B1666C7}"/>
    <cellStyle name="Input 4 7 3 2" xfId="24016" xr:uid="{6E56A0E4-DC95-4664-9A63-9E81A7B7DEAD}"/>
    <cellStyle name="Input 4 7 4" xfId="18289" xr:uid="{B7DC4402-F54B-45EF-9CD4-FFA6A8ABA6CD}"/>
    <cellStyle name="Input 4 8" xfId="8387" xr:uid="{E835DB21-9BB5-43C8-B2B9-6FCB8E5301EA}"/>
    <cellStyle name="Input 4 8 2" xfId="12091" xr:uid="{57F90C20-A2CF-4280-A0E4-B25F1D7AC00D}"/>
    <cellStyle name="Input 4 8 2 2" xfId="21538" xr:uid="{B98FD582-EC54-4635-8CF4-04C35ACFB66B}"/>
    <cellStyle name="Input 4 8 2 3" xfId="25957" xr:uid="{8C283769-F28F-464C-B395-E519BC16AE9C}"/>
    <cellStyle name="Input 4 8 3" xfId="14115" xr:uid="{D83941DF-2E16-4B93-87E9-C676B7E0FF8A}"/>
    <cellStyle name="Input 4 8 3 2" xfId="23562" xr:uid="{A89BDCFF-9602-44C6-88CD-D23002816C77}"/>
    <cellStyle name="Input 4 8 4" xfId="17832" xr:uid="{499420B6-EC1A-4AC0-A677-CC27B83E98CD}"/>
    <cellStyle name="Input 4 9" xfId="8938" xr:uid="{4F9BB112-E727-4576-9972-D75F7EB87FB6}"/>
    <cellStyle name="Input 4 9 2" xfId="12551" xr:uid="{D9D02939-E19A-4E42-99AE-9184DF15BFE1}"/>
    <cellStyle name="Input 4 9 2 2" xfId="21998" xr:uid="{8A7FDEAD-AA7A-4E4F-B26C-EBFBE38263D7}"/>
    <cellStyle name="Input 4 9 2 3" xfId="26412" xr:uid="{577C45F2-2F49-48C8-B22F-B2146AD89C70}"/>
    <cellStyle name="Input 4 9 3" xfId="14661" xr:uid="{987B4517-A65E-4619-827E-A7ABC2BB6447}"/>
    <cellStyle name="Input 4 9 3 2" xfId="24108" xr:uid="{691BA440-4243-4318-A9C2-48D51A9D5DF6}"/>
    <cellStyle name="Input 4 9 4" xfId="18383" xr:uid="{867FFEB1-7CD2-428A-A39D-B2A84FDD3E9A}"/>
    <cellStyle name="Input 5" xfId="2415" xr:uid="{855B93AB-1EFB-4B45-B284-5A295EA8AC52}"/>
    <cellStyle name="Input 5 10" xfId="8897" xr:uid="{CD5D798A-F83C-4F2D-B59D-A48D5C2F0153}"/>
    <cellStyle name="Input 5 10 2" xfId="14621" xr:uid="{951F4B95-EE0E-4071-8C7C-299180951A18}"/>
    <cellStyle name="Input 5 10 2 2" xfId="24068" xr:uid="{A026E78C-A54F-438B-8DAC-D8E59F532FE0}"/>
    <cellStyle name="Input 5 10 3" xfId="18342" xr:uid="{C8F024C7-2115-4F6D-9C9E-6453347EACEC}"/>
    <cellStyle name="Input 5 11" xfId="27804" xr:uid="{261A8C50-1C63-44F3-BA36-4671B46F7A84}"/>
    <cellStyle name="Input 5 12" xfId="28307" xr:uid="{B6BB3F12-C5BF-4DD7-893A-9264FA4E99E4}"/>
    <cellStyle name="Input 5 13" xfId="30662" xr:uid="{B021FB38-3131-48C7-9025-498FE74D50EA}"/>
    <cellStyle name="Input 5 2" xfId="4431" xr:uid="{91CC4B83-7446-41F2-8282-F48357B75E01}"/>
    <cellStyle name="Input 5 2 10" xfId="27650" xr:uid="{E42645FB-D092-4758-9CC7-058B20FD176D}"/>
    <cellStyle name="Input 5 2 2" xfId="6998" xr:uid="{DE82D95A-0E70-4A91-A47C-DC50EAFF72A2}"/>
    <cellStyle name="Input 5 2 2 2" xfId="7666" xr:uid="{AC6DB92B-4E48-4A09-B142-9371C8232172}"/>
    <cellStyle name="Input 5 2 2 2 2" xfId="11396" xr:uid="{C4826F25-DE52-4C8D-A13E-16BBFAA045E6}"/>
    <cellStyle name="Input 5 2 2 2 2 2" xfId="20843" xr:uid="{1C583577-B193-48E5-AB92-62F49952E492}"/>
    <cellStyle name="Input 5 2 2 2 3" xfId="17114" xr:uid="{ADE6BD8E-4FFC-482C-A87C-2161B3A709C9}"/>
    <cellStyle name="Input 5 2 2 3" xfId="10727" xr:uid="{6E66080C-F9AF-4427-92AB-3D5861F44598}"/>
    <cellStyle name="Input 5 2 2 3 2" xfId="20173" xr:uid="{A58BDA48-3E49-46DC-AF28-5523AF4E7EC8}"/>
    <cellStyle name="Input 5 2 2 4" xfId="16444" xr:uid="{EEB374CF-F609-4A5E-B519-A58854317917}"/>
    <cellStyle name="Input 5 2 2 5" xfId="29006" xr:uid="{9B6C2931-743B-44F6-ABAD-72D5BB4717F8}"/>
    <cellStyle name="Input 5 2 2 6" xfId="29217" xr:uid="{78CD7B9D-F0E8-4E6F-9FA7-9C7950B9C91B}"/>
    <cellStyle name="Input 5 2 2 7" xfId="27553" xr:uid="{E8923766-0B78-4259-B943-E99EC5555A37}"/>
    <cellStyle name="Input 5 2 2 8" xfId="29514" xr:uid="{27A566B7-E87E-4981-A7E2-B017FF726DE4}"/>
    <cellStyle name="Input 5 2 3" xfId="8069" xr:uid="{C2C910F6-A6EC-4D5E-8FD3-62A4FBCEA46E}"/>
    <cellStyle name="Input 5 2 3 2" xfId="11798" xr:uid="{EE1004E7-8654-438C-8CE1-AC29439243A1}"/>
    <cellStyle name="Input 5 2 3 2 2" xfId="21245" xr:uid="{9A6C88E0-708F-46CC-9FDB-9D672CB6B4D1}"/>
    <cellStyle name="Input 5 2 3 2 3" xfId="25669" xr:uid="{FEEEB980-C09E-4B79-AE1B-24DA56BA10E8}"/>
    <cellStyle name="Input 5 2 3 3" xfId="13804" xr:uid="{76C08495-86AF-483C-9E37-D9F47F2D59E1}"/>
    <cellStyle name="Input 5 2 3 3 2" xfId="23251" xr:uid="{A154AEBC-E831-4EC3-8952-E6E46EBB00A6}"/>
    <cellStyle name="Input 5 2 3 4" xfId="17516" xr:uid="{E47FF8EF-AB95-4E90-BC71-9B82A64EC842}"/>
    <cellStyle name="Input 5 2 4" xfId="9052" xr:uid="{620687FD-A8D6-4E54-BCF0-53D8DE04EA6E}"/>
    <cellStyle name="Input 5 2 4 2" xfId="12649" xr:uid="{B79747D6-C652-487D-8B84-35ACD8C3DDD2}"/>
    <cellStyle name="Input 5 2 4 2 2" xfId="22096" xr:uid="{8FD5CFBA-9D42-4E39-9BC8-C5EA1E6E9669}"/>
    <cellStyle name="Input 5 2 4 2 3" xfId="26510" xr:uid="{3BF34C6F-D902-4863-842A-D1E2B464FD62}"/>
    <cellStyle name="Input 5 2 4 3" xfId="14775" xr:uid="{9B40BB6C-4AC9-452E-B942-1D645E8B9C6F}"/>
    <cellStyle name="Input 5 2 4 3 2" xfId="24222" xr:uid="{AA47F9BE-72A4-4EFD-B69E-5EA1A5188626}"/>
    <cellStyle name="Input 5 2 4 4" xfId="18497" xr:uid="{FDFFEE25-F252-4C5D-8FF3-1BF1FA5717EA}"/>
    <cellStyle name="Input 5 2 5" xfId="9428" xr:uid="{5D933214-3525-49C2-94AD-49E2B953FD68}"/>
    <cellStyle name="Input 5 2 5 2" xfId="12959" xr:uid="{2885D6D6-C4A4-4D78-81CC-B8ECEC9952CA}"/>
    <cellStyle name="Input 5 2 5 2 2" xfId="22406" xr:uid="{5866C079-AD0F-4B3F-A118-0F574C6DC76F}"/>
    <cellStyle name="Input 5 2 5 2 3" xfId="26800" xr:uid="{A5A1AEC2-967A-44F0-A607-3C9E648E72CE}"/>
    <cellStyle name="Input 5 2 5 3" xfId="15131" xr:uid="{C22C813C-BB1A-4A1D-A781-8AC64FE3F19C}"/>
    <cellStyle name="Input 5 2 5 3 2" xfId="24578" xr:uid="{B662609E-65D2-4889-A88D-06D76D551C95}"/>
    <cellStyle name="Input 5 2 5 4" xfId="18873" xr:uid="{56D43BDB-6AF9-4AAD-AB7D-C96B67CF6997}"/>
    <cellStyle name="Input 5 2 6" xfId="9962" xr:uid="{7E36438B-2007-46F2-84CC-050B85CF0DC4}"/>
    <cellStyle name="Input 5 2 6 2" xfId="13418" xr:uid="{402FECD0-8E8C-4BB1-9783-F1CD8DDFFEAB}"/>
    <cellStyle name="Input 5 2 6 2 2" xfId="22865" xr:uid="{E07C1CE4-0B67-463A-AC0D-EBED1304BF23}"/>
    <cellStyle name="Input 5 2 6 2 3" xfId="27255" xr:uid="{AC4FC612-A455-4CE6-934A-3D02EC141E6A}"/>
    <cellStyle name="Input 5 2 6 3" xfId="15661" xr:uid="{A720A9E7-39E4-4EDB-9E90-A9CFF887C130}"/>
    <cellStyle name="Input 5 2 6 3 2" xfId="25108" xr:uid="{6D876502-9AFD-4C3E-8953-25F4A76E8A71}"/>
    <cellStyle name="Input 5 2 6 4" xfId="19407" xr:uid="{EC584C88-7D7D-4810-B64A-C15E6A5042CD}"/>
    <cellStyle name="Input 5 2 7" xfId="10158" xr:uid="{CBCA8F34-6330-474A-8E0E-81A26E077484}"/>
    <cellStyle name="Input 5 2 7 2" xfId="13566" xr:uid="{3EAD98DC-66CE-45BA-B56C-0FEA70DE7BA5}"/>
    <cellStyle name="Input 5 2 7 2 2" xfId="23013" xr:uid="{3E2E9907-E34A-41FB-AA62-B17E0B72852E}"/>
    <cellStyle name="Input 5 2 7 2 3" xfId="27403" xr:uid="{DCD53A37-2D57-46FB-8E5C-AEF0303AFCC2}"/>
    <cellStyle name="Input 5 2 7 3" xfId="15857" xr:uid="{E6F84F2A-EBD2-4382-966C-0C60C1DBFCF4}"/>
    <cellStyle name="Input 5 2 7 3 2" xfId="25304" xr:uid="{CBD5CA72-63B0-4282-8339-987393CED092}"/>
    <cellStyle name="Input 5 2 7 4" xfId="19603" xr:uid="{5EEFB129-07A4-4F9C-868F-E53A9FBAAFBC}"/>
    <cellStyle name="Input 5 2 8" xfId="8466" xr:uid="{50742722-AA7C-461C-B3FE-813D0A2080BC}"/>
    <cellStyle name="Input 5 2 8 2" xfId="14194" xr:uid="{1FA7FF4D-19DC-48E8-BEA2-347020C19FAD}"/>
    <cellStyle name="Input 5 2 8 2 2" xfId="23641" xr:uid="{0F54EF1F-35D0-4E69-8BCF-EEB08D2CF7DE}"/>
    <cellStyle name="Input 5 2 8 3" xfId="17911" xr:uid="{3EAFAFBD-B373-4682-8580-E473A9DBC784}"/>
    <cellStyle name="Input 5 2 9" xfId="28285" xr:uid="{A9984235-6850-434A-8B60-B11EDA523F44}"/>
    <cellStyle name="Input 5 3" xfId="4430" xr:uid="{39BA8269-434E-4B38-B00D-2E81D0212345}"/>
    <cellStyle name="Input 5 4" xfId="6656" xr:uid="{CDC593A3-4C75-4F2C-BB1D-0E1ECA60B61F}"/>
    <cellStyle name="Input 5 4 2" xfId="7324" xr:uid="{52E58991-09C5-4057-914C-611C95735929}"/>
    <cellStyle name="Input 5 4 2 2" xfId="11054" xr:uid="{71AE483C-D2CD-447C-B33B-C3E21B83E9AC}"/>
    <cellStyle name="Input 5 4 2 2 2" xfId="20500" xr:uid="{F4494966-1E2B-461B-9282-4DFBCA12AFC0}"/>
    <cellStyle name="Input 5 4 2 3" xfId="16771" xr:uid="{649170A0-6E5A-4429-B019-2119A6ABE712}"/>
    <cellStyle name="Input 5 4 3" xfId="10385" xr:uid="{4288BADA-408B-4133-823C-0C2FA1462B0B}"/>
    <cellStyle name="Input 5 4 3 2" xfId="19830" xr:uid="{D453CC68-DEF2-4E40-A4A5-C7ACEAA61EE9}"/>
    <cellStyle name="Input 5 4 4" xfId="16101" xr:uid="{D3BEB13E-FFE1-4865-91BB-9AFFB02FF443}"/>
    <cellStyle name="Input 5 4 5" xfId="28834" xr:uid="{4E8C9ECD-4CBE-441D-9646-44DBFE5DC533}"/>
    <cellStyle name="Input 5 4 6" xfId="28463" xr:uid="{F57ED9EA-EA08-439E-ACE0-8C55FA2D80FD}"/>
    <cellStyle name="Input 5 4 7" xfId="27543" xr:uid="{3C08CD0F-CDD2-415E-8B01-285CA4CF4D78}"/>
    <cellStyle name="Input 5 4 8" xfId="29368" xr:uid="{A8048101-3206-4654-A67B-D71405D8B6F2}"/>
    <cellStyle name="Input 5 5" xfId="8208" xr:uid="{CB0DA4CE-70EC-42F8-9AFF-E532B98E7F0D}"/>
    <cellStyle name="Input 5 5 2" xfId="11937" xr:uid="{FFFD1634-A97B-4EEE-A321-2AD25BDC1F68}"/>
    <cellStyle name="Input 5 5 2 2" xfId="21384" xr:uid="{5232C531-4627-441C-A153-3961EF2DDA21}"/>
    <cellStyle name="Input 5 5 2 3" xfId="25808" xr:uid="{A067C4A2-514C-48B6-86AB-839C291EAFB1}"/>
    <cellStyle name="Input 5 5 3" xfId="13943" xr:uid="{4A2C01D8-2625-489C-9A70-84CB99822BE9}"/>
    <cellStyle name="Input 5 5 3 2" xfId="23390" xr:uid="{F398677E-EF50-4556-8934-F6420253A471}"/>
    <cellStyle name="Input 5 5 4" xfId="17655" xr:uid="{41F4504E-B688-479E-9639-0821BD809656}"/>
    <cellStyle name="Input 5 6" xfId="9771" xr:uid="{0148E9A9-FDA0-408B-AAAE-FD31AA2EB56C}"/>
    <cellStyle name="Input 5 6 2" xfId="13253" xr:uid="{618E1A9F-8967-4073-B511-F1ADF30228AF}"/>
    <cellStyle name="Input 5 6 2 2" xfId="22700" xr:uid="{D18F6273-5D68-4610-AC2C-20122A19B4D2}"/>
    <cellStyle name="Input 5 6 2 3" xfId="27092" xr:uid="{5A449583-7398-46B0-AF59-D0D2B84DB405}"/>
    <cellStyle name="Input 5 6 3" xfId="15472" xr:uid="{86D99840-270F-4027-B25D-F646BBFC5543}"/>
    <cellStyle name="Input 5 6 3 2" xfId="24919" xr:uid="{FF726376-F6B8-4553-876E-11F7FE691C41}"/>
    <cellStyle name="Input 5 6 4" xfId="19216" xr:uid="{5BB6E11F-FD94-4704-951A-9543A1BAE8F8}"/>
    <cellStyle name="Input 5 7" xfId="8495" xr:uid="{B50AEBAC-7875-44A6-B91F-CCFE06FA4CDA}"/>
    <cellStyle name="Input 5 7 2" xfId="12170" xr:uid="{9F154BCA-188D-4999-AAF6-135384D80E3A}"/>
    <cellStyle name="Input 5 7 2 2" xfId="21617" xr:uid="{7BCDCC43-C0F4-4AB0-8E4B-6D8D0FE720EF}"/>
    <cellStyle name="Input 5 7 2 3" xfId="26036" xr:uid="{4EE9B58C-3256-4B26-B4BF-06D5A9E5AB6A}"/>
    <cellStyle name="Input 5 7 3" xfId="14223" xr:uid="{63B54652-BC97-4778-9815-248A98DCE77C}"/>
    <cellStyle name="Input 5 7 3 2" xfId="23670" xr:uid="{04926C31-2329-48B6-8572-221C5BF95429}"/>
    <cellStyle name="Input 5 7 4" xfId="17940" xr:uid="{9AE5A2E0-8B62-4E52-98A4-B36D3FD1CA97}"/>
    <cellStyle name="Input 5 8" xfId="8742" xr:uid="{821D48A1-BE8D-4A0E-90D6-3FCEB420D5A6}"/>
    <cellStyle name="Input 5 8 2" xfId="12390" xr:uid="{4C98E537-20CA-47AE-8682-037D882B9ABC}"/>
    <cellStyle name="Input 5 8 2 2" xfId="21837" xr:uid="{D2FFFAC7-F484-45D3-BE51-B694784FB1A9}"/>
    <cellStyle name="Input 5 8 2 3" xfId="26255" xr:uid="{3225E8A4-2044-4339-B217-440847FDC8FE}"/>
    <cellStyle name="Input 5 8 3" xfId="14469" xr:uid="{88A87BF5-230D-45EF-B605-170B1FC9D1FA}"/>
    <cellStyle name="Input 5 8 3 2" xfId="23916" xr:uid="{409ABBA2-43FC-4A60-B6E9-5661AE6E2A9A}"/>
    <cellStyle name="Input 5 8 4" xfId="18187" xr:uid="{4B496560-DDBA-49AC-9713-35F9FCB6A0AC}"/>
    <cellStyle name="Input 5 9" xfId="8774" xr:uid="{C8A27BFC-8541-4BAC-A373-CF8B03FA2920}"/>
    <cellStyle name="Input 5 9 2" xfId="12418" xr:uid="{A4D87C9C-5DAA-43B9-83A5-9523E92C2E40}"/>
    <cellStyle name="Input 5 9 2 2" xfId="21865" xr:uid="{56F473C9-0B7A-4F2F-965B-0608FF51A660}"/>
    <cellStyle name="Input 5 9 2 3" xfId="26283" xr:uid="{B7C9A8A0-5DF7-49D5-8E60-0B11CB4CDF5E}"/>
    <cellStyle name="Input 5 9 3" xfId="14501" xr:uid="{D2283B3A-A3D9-48F5-A212-2BE2563CC779}"/>
    <cellStyle name="Input 5 9 3 2" xfId="23948" xr:uid="{D64435FC-F502-4BBF-9175-BDBE504D9E81}"/>
    <cellStyle name="Input 5 9 4" xfId="18219" xr:uid="{B924EDCB-DA09-43ED-B311-0B04CF46CFFA}"/>
    <cellStyle name="Input 6" xfId="2416" xr:uid="{23C30D80-C211-4AE1-B86F-8C2DB099082D}"/>
    <cellStyle name="Input 6 10" xfId="8166" xr:uid="{62CDFA7D-87F9-4C76-9E35-5C81CFDBA73E}"/>
    <cellStyle name="Input 6 10 2" xfId="11895" xr:uid="{CCA178FC-6C73-4D59-9CA3-082A6FED4918}"/>
    <cellStyle name="Input 6 10 2 2" xfId="21342" xr:uid="{F9C39BA9-F0B5-4836-9BD1-08A49752C840}"/>
    <cellStyle name="Input 6 10 2 3" xfId="25766" xr:uid="{F3E22788-8A80-4008-8406-E13900694CA6}"/>
    <cellStyle name="Input 6 10 3" xfId="13901" xr:uid="{002084C9-D663-4EAD-BF3E-1987DE8BF811}"/>
    <cellStyle name="Input 6 10 3 2" xfId="23348" xr:uid="{DF401AF1-787E-4105-8E52-18FC85DB5FFD}"/>
    <cellStyle name="Input 6 10 4" xfId="17613" xr:uid="{6A7C9501-C952-42DB-ABF9-F9554E124406}"/>
    <cellStyle name="Input 6 11" xfId="9770" xr:uid="{1AA1C023-8D5B-4739-B252-484AE9E421A6}"/>
    <cellStyle name="Input 6 11 2" xfId="13252" xr:uid="{727BB3DD-04AE-45AF-9FE2-91710DFAA3B5}"/>
    <cellStyle name="Input 6 11 2 2" xfId="22699" xr:uid="{7730E9CC-A140-4E0B-98E6-0F2ACEE08080}"/>
    <cellStyle name="Input 6 11 2 3" xfId="27091" xr:uid="{7C8A89B5-22C3-4EA6-BC8B-A8293149ED87}"/>
    <cellStyle name="Input 6 11 3" xfId="15471" xr:uid="{E1106122-7D21-4800-AA7E-ABE314A5DE92}"/>
    <cellStyle name="Input 6 11 3 2" xfId="24918" xr:uid="{020EEEA3-D7F7-4B08-9BBA-15270E8DB95B}"/>
    <cellStyle name="Input 6 11 4" xfId="19215" xr:uid="{2502F84B-F3F4-4245-B09F-177B72DA01FE}"/>
    <cellStyle name="Input 6 12" xfId="9343" xr:uid="{41BAA472-8C21-4773-A561-F430E1E7A39D}"/>
    <cellStyle name="Input 6 12 2" xfId="12892" xr:uid="{881CC18D-589A-4352-BEC6-0CFA60F2785B}"/>
    <cellStyle name="Input 6 12 2 2" xfId="22339" xr:uid="{40E3F41D-55D9-4E3C-BF21-0B32D66EED4E}"/>
    <cellStyle name="Input 6 12 2 3" xfId="26733" xr:uid="{D4B04893-0DC4-4599-849F-AD365C4FBA2B}"/>
    <cellStyle name="Input 6 12 3" xfId="15046" xr:uid="{900ABF2E-2459-4DF5-A339-69CA888A59C3}"/>
    <cellStyle name="Input 6 12 3 2" xfId="24493" xr:uid="{BB841AC9-D4AE-4257-AEE9-10D9E5D59462}"/>
    <cellStyle name="Input 6 12 4" xfId="18788" xr:uid="{A5C38292-0DF1-4BA6-BECA-6DB4549B6F4E}"/>
    <cellStyle name="Input 6 13" xfId="9344" xr:uid="{99190DF2-B442-41E1-B78B-64D892CD186D}"/>
    <cellStyle name="Input 6 13 2" xfId="12893" xr:uid="{7E58B5B0-DE8B-4463-8389-0C340F6E2750}"/>
    <cellStyle name="Input 6 13 2 2" xfId="22340" xr:uid="{3DB1EDBF-0FD3-44E1-8B94-5950C56896B2}"/>
    <cellStyle name="Input 6 13 2 3" xfId="26734" xr:uid="{1F443468-D654-414A-B4DC-5461251238CF}"/>
    <cellStyle name="Input 6 13 3" xfId="15047" xr:uid="{F28DC567-3D82-4195-8ED5-24FD50F0C9A8}"/>
    <cellStyle name="Input 6 13 3 2" xfId="24494" xr:uid="{C21B4EE6-4B36-4F75-83F2-D4C60D38B118}"/>
    <cellStyle name="Input 6 13 4" xfId="18789" xr:uid="{419C965E-CA6F-4F11-A30C-3724C57D3B00}"/>
    <cellStyle name="Input 6 14" xfId="9144" xr:uid="{D3E1AAF8-6A9D-4F15-BBE8-7FC65DB44C8A}"/>
    <cellStyle name="Input 6 14 2" xfId="12719" xr:uid="{B951FBFB-2C43-4181-B891-23FC1A939178}"/>
    <cellStyle name="Input 6 14 2 2" xfId="22166" xr:uid="{819FE048-3846-42D3-ADF5-E95B7980EBE9}"/>
    <cellStyle name="Input 6 14 2 3" xfId="26575" xr:uid="{9BDEABB9-0C87-4CF5-85AA-55588C9E0820}"/>
    <cellStyle name="Input 6 14 3" xfId="14862" xr:uid="{11B4C300-6859-41A3-81F6-A52D86F00E69}"/>
    <cellStyle name="Input 6 14 3 2" xfId="24309" xr:uid="{8AD68616-1FC4-4C38-8B75-4781D8E3AE10}"/>
    <cellStyle name="Input 6 14 4" xfId="18589" xr:uid="{A873A3F2-A237-43B9-A5C7-71A9E9DEE407}"/>
    <cellStyle name="Input 6 15" xfId="10114" xr:uid="{6BAB36CB-0AE1-4C37-A3F5-B438DB2EBB2F}"/>
    <cellStyle name="Input 6 15 2" xfId="15813" xr:uid="{B5634E5C-9A96-41A1-B044-467D387A966F}"/>
    <cellStyle name="Input 6 15 2 2" xfId="25260" xr:uid="{7CB818EB-0E46-4F01-8023-5906BC0A22A1}"/>
    <cellStyle name="Input 6 15 3" xfId="19559" xr:uid="{1EC78A06-9DCB-436C-8D95-2489519624CE}"/>
    <cellStyle name="Input 6 16" xfId="27805" xr:uid="{5B001065-3F37-48ED-9C1C-245BB4F93F2A}"/>
    <cellStyle name="Input 6 17" xfId="27819" xr:uid="{973A869B-B921-4BA6-88AB-C7FCD28718E1}"/>
    <cellStyle name="Input 6 18" xfId="30663" xr:uid="{A4F5F78F-CDEA-4442-9C2A-221063C1D4E2}"/>
    <cellStyle name="Input 6 2" xfId="4433" xr:uid="{80C77550-F9FB-400C-8B1D-8E92F049619A}"/>
    <cellStyle name="Input 6 2 10" xfId="28286" xr:uid="{2F0DD129-FC29-427D-8B78-75D480778519}"/>
    <cellStyle name="Input 6 2 11" xfId="27649" xr:uid="{DB01A396-ACCB-4F05-948C-8CC74C1D1E5D}"/>
    <cellStyle name="Input 6 2 2" xfId="5939" xr:uid="{EDA1328A-A94C-49CE-839C-AA388A37A397}"/>
    <cellStyle name="Input 6 2 2 10" xfId="28016" xr:uid="{D1E28F1A-5F2B-4CEC-B8C4-0391FAE013A7}"/>
    <cellStyle name="Input 6 2 2 2" xfId="7144" xr:uid="{57C132E0-9F6A-466E-B9AA-80CBF167BFD9}"/>
    <cellStyle name="Input 6 2 2 2 2" xfId="7813" xr:uid="{7A739CB9-3056-4840-A4E4-F3C76E921874}"/>
    <cellStyle name="Input 6 2 2 2 2 2" xfId="11543" xr:uid="{24B241FF-A9B6-4861-BDD0-D440BC5D1A45}"/>
    <cellStyle name="Input 6 2 2 2 2 2 2" xfId="20990" xr:uid="{2E81030A-6A20-4733-81F9-D10AA2DA5CD6}"/>
    <cellStyle name="Input 6 2 2 2 2 3" xfId="17261" xr:uid="{8CCB47D3-C156-4CFE-9167-5BB67EF46F85}"/>
    <cellStyle name="Input 6 2 2 2 3" xfId="10874" xr:uid="{AC70598A-D8E7-48C0-BC2E-03FFCF90E401}"/>
    <cellStyle name="Input 6 2 2 2 3 2" xfId="20320" xr:uid="{1B2FB8FD-854E-4188-930D-205AC0F1715B}"/>
    <cellStyle name="Input 6 2 2 2 4" xfId="16591" xr:uid="{60D3481F-9720-46F8-A6EB-BA2212591C1B}"/>
    <cellStyle name="Input 6 2 2 2 5" xfId="29114" xr:uid="{5A99715E-2F4E-4EA7-871C-CFB30A23AA73}"/>
    <cellStyle name="Input 6 2 2 2 6" xfId="29275" xr:uid="{B7ECA214-CD27-45FD-8539-ECB5D5C01F24}"/>
    <cellStyle name="Input 6 2 2 2 7" xfId="28128" xr:uid="{B2588AA4-D51B-45F3-8501-275932C136F4}"/>
    <cellStyle name="Input 6 2 2 2 8" xfId="29620" xr:uid="{CA022021-CAF8-460C-AFD1-437EE4F0EF5E}"/>
    <cellStyle name="Input 6 2 2 3" xfId="8022" xr:uid="{31D3ED62-4554-4096-882B-A875955DD05F}"/>
    <cellStyle name="Input 6 2 2 3 2" xfId="11751" xr:uid="{8DD66CBF-A5CB-481B-9181-0248EDAA15EF}"/>
    <cellStyle name="Input 6 2 2 3 2 2" xfId="21198" xr:uid="{1A437DB5-6928-4852-AE64-60F1D98DBF68}"/>
    <cellStyle name="Input 6 2 2 3 2 3" xfId="25622" xr:uid="{C4060387-5EC7-450F-A377-E528C11F1474}"/>
    <cellStyle name="Input 6 2 2 3 3" xfId="13757" xr:uid="{97476CBB-2932-4A5B-8AD3-9BF331AF4905}"/>
    <cellStyle name="Input 6 2 2 3 3 2" xfId="23204" xr:uid="{1AD2EE5C-1D1C-42CD-9A15-D41ABC7B39C3}"/>
    <cellStyle name="Input 6 2 2 3 4" xfId="17469" xr:uid="{F44CDBFE-F3DF-449C-B0E5-339FA897B49C}"/>
    <cellStyle name="Input 6 2 2 4" xfId="8849" xr:uid="{BCA3CB0F-7707-4741-BB5E-F060243D61B3}"/>
    <cellStyle name="Input 6 2 2 4 2" xfId="12479" xr:uid="{71C8D9E4-B3BE-48A7-8AE8-C29D4FDA7B1D}"/>
    <cellStyle name="Input 6 2 2 4 2 2" xfId="21926" xr:uid="{21E672FF-8E4D-4946-B1C5-3824531CFBCC}"/>
    <cellStyle name="Input 6 2 2 4 2 3" xfId="26342" xr:uid="{486DBEB8-5A68-4887-8FF0-570274C3DC6A}"/>
    <cellStyle name="Input 6 2 2 4 3" xfId="14574" xr:uid="{D7194DFD-8FFF-4906-B2EA-1852AEFE00B3}"/>
    <cellStyle name="Input 6 2 2 4 3 2" xfId="24021" xr:uid="{34AC27E5-F666-42BD-90AA-43E92BA2FDD2}"/>
    <cellStyle name="Input 6 2 2 4 4" xfId="18294" xr:uid="{DD336C07-C651-439D-9BC7-E16E6F3C49F4}"/>
    <cellStyle name="Input 6 2 2 5" xfId="8671" xr:uid="{6B33292B-3CC9-4B35-967E-3C248FDBCF16}"/>
    <cellStyle name="Input 6 2 2 5 2" xfId="12325" xr:uid="{D912CB3C-C628-4D35-9207-6CFE46458945}"/>
    <cellStyle name="Input 6 2 2 5 2 2" xfId="21772" xr:uid="{C8A5980D-F778-4E1C-B3B9-DE2BE906EDAB}"/>
    <cellStyle name="Input 6 2 2 5 2 3" xfId="26190" xr:uid="{7F0DDF7A-C3DF-46D6-929A-0CD93757A94F}"/>
    <cellStyle name="Input 6 2 2 5 3" xfId="14398" xr:uid="{CCF3F594-64B4-4C54-AA27-6A08DCD04C47}"/>
    <cellStyle name="Input 6 2 2 5 3 2" xfId="23845" xr:uid="{0C303219-F0D8-480A-B25C-14100CA508E5}"/>
    <cellStyle name="Input 6 2 2 5 4" xfId="18116" xr:uid="{F2CAB92F-A2F1-4E7D-8BEF-6E72AABF935A}"/>
    <cellStyle name="Input 6 2 2 6" xfId="9084" xr:uid="{4786E16A-4F23-4609-B707-D542CF163D72}"/>
    <cellStyle name="Input 6 2 2 6 2" xfId="12680" xr:uid="{6E3D4727-8798-485E-A4DC-83F62D2B08D2}"/>
    <cellStyle name="Input 6 2 2 6 2 2" xfId="22127" xr:uid="{C3B43349-4EBA-4BC7-AA9C-BAF202A1DFE2}"/>
    <cellStyle name="Input 6 2 2 6 2 3" xfId="26540" xr:uid="{E9798E12-ECAA-4DB8-8B2F-53110546E956}"/>
    <cellStyle name="Input 6 2 2 6 3" xfId="14806" xr:uid="{AB7AFEB8-47CF-477F-B7B6-E1C93E108D3A}"/>
    <cellStyle name="Input 6 2 2 6 3 2" xfId="24253" xr:uid="{9D913BD1-B3EE-4E56-83F0-D1785C415FE6}"/>
    <cellStyle name="Input 6 2 2 6 4" xfId="18529" xr:uid="{77500406-EE92-49FA-9CC0-C431AF254475}"/>
    <cellStyle name="Input 6 2 2 7" xfId="9236" xr:uid="{68AE569E-06A6-4228-90DC-899DC8437EEE}"/>
    <cellStyle name="Input 6 2 2 7 2" xfId="12799" xr:uid="{16C80332-1A5D-409B-943B-6B60B40107E2}"/>
    <cellStyle name="Input 6 2 2 7 2 2" xfId="22246" xr:uid="{7221681A-A75A-41C7-BB56-4AD823A1F82A}"/>
    <cellStyle name="Input 6 2 2 7 2 3" xfId="26641" xr:uid="{F699E800-FA64-4935-990D-463085B86C49}"/>
    <cellStyle name="Input 6 2 2 7 3" xfId="14940" xr:uid="{92C91124-7696-4627-91B0-C7272437354A}"/>
    <cellStyle name="Input 6 2 2 7 3 2" xfId="24387" xr:uid="{786DB2D4-E295-422E-88AD-72F94A9323D5}"/>
    <cellStyle name="Input 6 2 2 7 4" xfId="18681" xr:uid="{971A223B-CC32-4D8B-9372-859411288397}"/>
    <cellStyle name="Input 6 2 2 8" xfId="8809" xr:uid="{C58298BA-ABBE-4DF6-9D9C-C96551202538}"/>
    <cellStyle name="Input 6 2 2 8 2" xfId="14534" xr:uid="{3727C7C6-AD81-49FF-85A9-20C2D58F349E}"/>
    <cellStyle name="Input 6 2 2 8 2 2" xfId="23981" xr:uid="{FE24B0CB-E8DA-4E6B-91AE-041D2A808464}"/>
    <cellStyle name="Input 6 2 2 8 3" xfId="18254" xr:uid="{4F1D5851-5C76-4355-852B-71D8CED3A0A9}"/>
    <cellStyle name="Input 6 2 2 9" xfId="28616" xr:uid="{B0D72A08-2511-4B7E-B5F7-4A17E1EF3D5C}"/>
    <cellStyle name="Input 6 2 3" xfId="6999" xr:uid="{A5E3D826-5E96-40E9-9066-E8E61F50D1F7}"/>
    <cellStyle name="Input 6 2 3 2" xfId="7667" xr:uid="{DC085D98-5C4A-46BA-BA34-DAF8DEB46CF5}"/>
    <cellStyle name="Input 6 2 3 2 2" xfId="11397" xr:uid="{5BCEA097-54C6-40B2-AD77-1677995FE11C}"/>
    <cellStyle name="Input 6 2 3 2 2 2" xfId="20844" xr:uid="{2A2D531E-761F-4491-B3DC-9AB69B79A776}"/>
    <cellStyle name="Input 6 2 3 2 3" xfId="17115" xr:uid="{9F473331-D0B7-4C46-A635-AD7CD436880B}"/>
    <cellStyle name="Input 6 2 3 3" xfId="10728" xr:uid="{631C8B26-6212-4E29-B68D-20B47DBB790C}"/>
    <cellStyle name="Input 6 2 3 3 2" xfId="20174" xr:uid="{4BA86B56-D31D-46C6-9240-3F2FB8308277}"/>
    <cellStyle name="Input 6 2 3 4" xfId="16445" xr:uid="{703FC515-1F34-4EE6-811F-79577A1AA185}"/>
    <cellStyle name="Input 6 2 3 5" xfId="29007" xr:uid="{DC2BBCA7-BAA3-45B3-A1BA-E139DB826B24}"/>
    <cellStyle name="Input 6 2 3 6" xfId="29218" xr:uid="{692B704B-9340-408D-9965-EB3FBEC758DF}"/>
    <cellStyle name="Input 6 2 3 7" xfId="28540" xr:uid="{AC3DC437-87AB-48B6-B928-E10AF9CCD9FB}"/>
    <cellStyle name="Input 6 2 3 8" xfId="29515" xr:uid="{22E00D13-FE59-457A-A2CC-6A3C9D70FCE0}"/>
    <cellStyle name="Input 6 2 4" xfId="7950" xr:uid="{A41AFB7C-98BF-46CD-A64C-75674BEF6089}"/>
    <cellStyle name="Input 6 2 4 2" xfId="11679" xr:uid="{553022B3-14D9-4742-B7DF-74C160034D63}"/>
    <cellStyle name="Input 6 2 4 2 2" xfId="21126" xr:uid="{F8718F2A-6E33-42AF-B26A-9F8234FA62DA}"/>
    <cellStyle name="Input 6 2 4 2 3" xfId="25550" xr:uid="{D807F5AE-BE5D-49D6-AA77-DFE6050B47A3}"/>
    <cellStyle name="Input 6 2 4 3" xfId="13685" xr:uid="{2170AE54-FE9D-4057-9614-8C09299D59D7}"/>
    <cellStyle name="Input 6 2 4 3 2" xfId="23132" xr:uid="{B8C6266F-8548-401C-90BD-EA395F6DB624}"/>
    <cellStyle name="Input 6 2 4 4" xfId="17397" xr:uid="{AEA38BA4-4D25-4013-A6CC-63616E3D26D9}"/>
    <cellStyle name="Input 6 2 5" xfId="9051" xr:uid="{4575E51B-2926-420A-906C-15F46FA9EFEC}"/>
    <cellStyle name="Input 6 2 5 2" xfId="12648" xr:uid="{FFA0ABF6-3DFD-48C4-AAC0-75E5AAB0FC0F}"/>
    <cellStyle name="Input 6 2 5 2 2" xfId="22095" xr:uid="{A6329AB8-DD86-4946-8E47-D2E06ED14460}"/>
    <cellStyle name="Input 6 2 5 2 3" xfId="26509" xr:uid="{F962A85A-3F2E-4BDE-A780-DA44AB3C9906}"/>
    <cellStyle name="Input 6 2 5 3" xfId="14774" xr:uid="{6AE94504-F09C-4E9E-BE66-0ADE82C68BD7}"/>
    <cellStyle name="Input 6 2 5 3 2" xfId="24221" xr:uid="{976F6FD3-34C8-4334-A5D0-A51B1F819FB4}"/>
    <cellStyle name="Input 6 2 5 4" xfId="18496" xr:uid="{C5956DE8-6FA7-4EE4-AF60-06939B363EE3}"/>
    <cellStyle name="Input 6 2 6" xfId="9869" xr:uid="{ADF8D587-03A6-418C-AF94-DEAD9D5BE580}"/>
    <cellStyle name="Input 6 2 6 2" xfId="13340" xr:uid="{B255D88D-19B2-4DBE-9FD4-4B25D8C2D7A5}"/>
    <cellStyle name="Input 6 2 6 2 2" xfId="22787" xr:uid="{F1EDE599-E634-4729-AE17-63F090591C6E}"/>
    <cellStyle name="Input 6 2 6 2 3" xfId="27178" xr:uid="{040C1A9E-2324-4E2A-8B0C-73BDEB0E43E2}"/>
    <cellStyle name="Input 6 2 6 3" xfId="15569" xr:uid="{E4225FFB-E4C4-4CBC-803C-70D78F1193B7}"/>
    <cellStyle name="Input 6 2 6 3 2" xfId="25016" xr:uid="{32ECA195-DC2E-4CEF-8DEC-C536A94ECCF2}"/>
    <cellStyle name="Input 6 2 6 4" xfId="19314" xr:uid="{5D799194-A61F-45D7-AAD7-6545AE0AA58B}"/>
    <cellStyle name="Input 6 2 7" xfId="9010" xr:uid="{9A3E9D56-39EF-4766-BE14-E4395D7ECAB8}"/>
    <cellStyle name="Input 6 2 7 2" xfId="12611" xr:uid="{D7D0C6D9-0F5C-43D5-BB72-EC10AE9F1503}"/>
    <cellStyle name="Input 6 2 7 2 2" xfId="22058" xr:uid="{42425C91-9583-437E-A167-99164B8A6CEA}"/>
    <cellStyle name="Input 6 2 7 2 3" xfId="26472" xr:uid="{30DF56B0-6C40-4DB5-9658-B1AA8982E68E}"/>
    <cellStyle name="Input 6 2 7 3" xfId="14733" xr:uid="{A0DDF26E-35AC-4CA3-9545-6AE160B4724A}"/>
    <cellStyle name="Input 6 2 7 3 2" xfId="24180" xr:uid="{6FD9CEFD-0766-4629-B4C3-4C92E84620B5}"/>
    <cellStyle name="Input 6 2 7 4" xfId="18455" xr:uid="{B2BA957E-F245-4C8F-8698-C8E95E971253}"/>
    <cellStyle name="Input 6 2 8" xfId="10153" xr:uid="{1F468562-1AB8-49FF-90AE-56BC74C3D0C6}"/>
    <cellStyle name="Input 6 2 8 2" xfId="13563" xr:uid="{93635AE4-C9A1-4804-BF6A-6B7320C46E8A}"/>
    <cellStyle name="Input 6 2 8 2 2" xfId="23010" xr:uid="{615E5189-D8F5-44C1-9F22-C480350535D7}"/>
    <cellStyle name="Input 6 2 8 2 3" xfId="27400" xr:uid="{F89AEAF9-4DB9-49B5-9C4C-59A7F6C24372}"/>
    <cellStyle name="Input 6 2 8 3" xfId="15852" xr:uid="{F3FE9EA8-AAEA-4E16-8898-342C59BDCDCD}"/>
    <cellStyle name="Input 6 2 8 3 2" xfId="25299" xr:uid="{83E1AA5E-5853-407D-A688-E363FBB8CCC9}"/>
    <cellStyle name="Input 6 2 8 4" xfId="19598" xr:uid="{B3F11E6B-1D4E-4809-B2A3-686AC087D165}"/>
    <cellStyle name="Input 6 2 9" xfId="9556" xr:uid="{E180A598-7F7E-47AA-9C24-376ACA476E31}"/>
    <cellStyle name="Input 6 2 9 2" xfId="15257" xr:uid="{152A79CD-6487-4068-8D0A-5B6BAA789752}"/>
    <cellStyle name="Input 6 2 9 2 2" xfId="24704" xr:uid="{AE61F204-4324-4B4E-82AA-D22CC7BE3426}"/>
    <cellStyle name="Input 6 2 9 3" xfId="19001" xr:uid="{6CE86270-0640-43CE-832D-2A508106CE41}"/>
    <cellStyle name="Input 6 3" xfId="4434" xr:uid="{3DFEA9A2-9E53-4C21-A59B-C92F84DAFC5C}"/>
    <cellStyle name="Input 6 3 10" xfId="28287" xr:uid="{60FA5C2F-09A0-461F-8E20-556DA0D1BA24}"/>
    <cellStyle name="Input 6 3 11" xfId="28118" xr:uid="{F9FFA321-30A3-497D-820A-E4C3030C142F}"/>
    <cellStyle name="Input 6 3 2" xfId="5940" xr:uid="{E3802DF5-5233-482F-84C9-4FCF44654021}"/>
    <cellStyle name="Input 6 3 2 10" xfId="27558" xr:uid="{6C609388-8EBB-4FB5-9049-4E54FAF56533}"/>
    <cellStyle name="Input 6 3 2 2" xfId="7145" xr:uid="{E3BAD8E3-D2E0-4E1F-91CB-CA77B8ECE355}"/>
    <cellStyle name="Input 6 3 2 2 2" xfId="7814" xr:uid="{10858843-3830-4C5C-9333-4FF4F6B9969A}"/>
    <cellStyle name="Input 6 3 2 2 2 2" xfId="11544" xr:uid="{674F483D-40FF-449A-A910-FA38C0C44EF8}"/>
    <cellStyle name="Input 6 3 2 2 2 2 2" xfId="20991" xr:uid="{9E4F0A1A-BE6D-4884-AA4A-02C625C1071A}"/>
    <cellStyle name="Input 6 3 2 2 2 3" xfId="17262" xr:uid="{C93C8149-0DF0-4055-B5DD-7C517CF14E72}"/>
    <cellStyle name="Input 6 3 2 2 3" xfId="10875" xr:uid="{A17A06DD-F35D-4D63-A15B-EAF118112A38}"/>
    <cellStyle name="Input 6 3 2 2 3 2" xfId="20321" xr:uid="{31F125E6-B720-4FF6-93E6-347757400621}"/>
    <cellStyle name="Input 6 3 2 2 4" xfId="16592" xr:uid="{40F5D094-EADC-4819-B3A3-B49D6922A000}"/>
    <cellStyle name="Input 6 3 2 2 5" xfId="29115" xr:uid="{AF3AA360-382B-47E1-9DB7-74B04F24D357}"/>
    <cellStyle name="Input 6 3 2 2 6" xfId="29276" xr:uid="{DE0D3683-006A-4AFA-A267-E8D7E4D026C1}"/>
    <cellStyle name="Input 6 3 2 2 7" xfId="29188" xr:uid="{753E8823-AD59-46F1-AFFF-44B6D8AE2272}"/>
    <cellStyle name="Input 6 3 2 2 8" xfId="29621" xr:uid="{F7556AB7-9154-4829-B755-E3D6687CC548}"/>
    <cellStyle name="Input 6 3 2 3" xfId="8025" xr:uid="{47898C23-A224-460B-9AAE-1F12B1A19B19}"/>
    <cellStyle name="Input 6 3 2 3 2" xfId="11754" xr:uid="{15B61DDF-36BE-43E0-BEA3-1236B8ED4B54}"/>
    <cellStyle name="Input 6 3 2 3 2 2" xfId="21201" xr:uid="{7D5AD121-801D-4708-8907-C9D580E31F3D}"/>
    <cellStyle name="Input 6 3 2 3 2 3" xfId="25625" xr:uid="{EDF0545A-0A24-46F6-A4FD-3C5EBF8A4AB2}"/>
    <cellStyle name="Input 6 3 2 3 3" xfId="13760" xr:uid="{9E21D8A3-A1D8-41C7-8B9D-48FE5FAB992F}"/>
    <cellStyle name="Input 6 3 2 3 3 2" xfId="23207" xr:uid="{E3CDAC31-51A6-41A5-9AE0-70979422DC9B}"/>
    <cellStyle name="Input 6 3 2 3 4" xfId="17472" xr:uid="{4490C7E8-15DA-46B5-95E6-51794F18D61F}"/>
    <cellStyle name="Input 6 3 2 4" xfId="8341" xr:uid="{F92E6B00-024C-4FD9-A0F2-8020313CF33F}"/>
    <cellStyle name="Input 6 3 2 4 2" xfId="12054" xr:uid="{0315CDB8-8149-456B-B36E-82A2183FFE7D}"/>
    <cellStyle name="Input 6 3 2 4 2 2" xfId="21501" xr:uid="{0CE2DEFE-DD83-4D53-A002-E7EF6CA2879D}"/>
    <cellStyle name="Input 6 3 2 4 2 3" xfId="25920" xr:uid="{8F78C821-BF99-45D8-99F4-8FBF4110CE56}"/>
    <cellStyle name="Input 6 3 2 4 3" xfId="14069" xr:uid="{853D7DBD-DF90-459B-A210-805AD5D24339}"/>
    <cellStyle name="Input 6 3 2 4 3 2" xfId="23516" xr:uid="{480BD8FB-F04C-40A7-8132-12DA0431C406}"/>
    <cellStyle name="Input 6 3 2 4 4" xfId="17786" xr:uid="{E4076D98-AD33-49E0-8D3B-7106E0A9CEF6}"/>
    <cellStyle name="Input 6 3 2 5" xfId="9909" xr:uid="{808C23C1-131B-400C-8D3B-27AE0493A07B}"/>
    <cellStyle name="Input 6 3 2 5 2" xfId="13370" xr:uid="{2A6C945A-59A3-4FD4-9CF9-273105554054}"/>
    <cellStyle name="Input 6 3 2 5 2 2" xfId="22817" xr:uid="{1E2FB3E2-0804-4286-88FC-CB59017ADE03}"/>
    <cellStyle name="Input 6 3 2 5 2 3" xfId="27208" xr:uid="{05CE6608-7367-474B-86F8-9063BE83CC50}"/>
    <cellStyle name="Input 6 3 2 5 3" xfId="15609" xr:uid="{364DCED3-75C4-4BFF-9A57-6D657AC3F824}"/>
    <cellStyle name="Input 6 3 2 5 3 2" xfId="25056" xr:uid="{DF5DA592-7FA4-4E9E-A5DB-6D014F28E809}"/>
    <cellStyle name="Input 6 3 2 5 4" xfId="19354" xr:uid="{225F2B27-DD13-49E5-9547-5BE34B5978B0}"/>
    <cellStyle name="Input 6 3 2 6" xfId="8694" xr:uid="{0856E29C-705E-40CD-8570-1B40EDA729B5}"/>
    <cellStyle name="Input 6 3 2 6 2" xfId="12346" xr:uid="{808A3682-974A-4C76-A09C-EC87DD0FF42A}"/>
    <cellStyle name="Input 6 3 2 6 2 2" xfId="21793" xr:uid="{B56B69EA-14E9-48C7-87CC-378088A4B528}"/>
    <cellStyle name="Input 6 3 2 6 2 3" xfId="26211" xr:uid="{0A198771-7ABF-4A72-842E-CE9676C1406D}"/>
    <cellStyle name="Input 6 3 2 6 3" xfId="14421" xr:uid="{412C71BB-B888-41FA-A734-8308713BEA1C}"/>
    <cellStyle name="Input 6 3 2 6 3 2" xfId="23868" xr:uid="{4214358A-9A2F-42F5-B0FE-225A6F2D8958}"/>
    <cellStyle name="Input 6 3 2 6 4" xfId="18139" xr:uid="{C0038053-737E-454B-B0ED-4034403554F9}"/>
    <cellStyle name="Input 6 3 2 7" xfId="9658" xr:uid="{1F073C40-2B36-4E94-B8C8-4B3354513401}"/>
    <cellStyle name="Input 6 3 2 7 2" xfId="13151" xr:uid="{DC05B06D-6A71-4344-A396-02973EB4CEC4}"/>
    <cellStyle name="Input 6 3 2 7 2 2" xfId="22598" xr:uid="{130FB126-1340-4585-9596-9A28306238A2}"/>
    <cellStyle name="Input 6 3 2 7 2 3" xfId="26990" xr:uid="{717ED5A9-F0D6-4868-87A8-F1C6AFA2D929}"/>
    <cellStyle name="Input 6 3 2 7 3" xfId="15359" xr:uid="{D69F57C9-B39C-4E0B-8875-E2A67071DBB8}"/>
    <cellStyle name="Input 6 3 2 7 3 2" xfId="24806" xr:uid="{2A315AD4-A435-4D0C-861F-27F678776307}"/>
    <cellStyle name="Input 6 3 2 7 4" xfId="19103" xr:uid="{2949C9D9-AFAC-4047-8A27-21C437BB4950}"/>
    <cellStyle name="Input 6 3 2 8" xfId="8911" xr:uid="{9CD2FC10-0753-4BC1-A08A-AFE58EF6D68E}"/>
    <cellStyle name="Input 6 3 2 8 2" xfId="14634" xr:uid="{220B5B73-D158-4D2C-AFAD-DAFABE2365C7}"/>
    <cellStyle name="Input 6 3 2 8 2 2" xfId="24081" xr:uid="{81CF04E4-2F0C-4EFB-9C0B-8EDC23926C0A}"/>
    <cellStyle name="Input 6 3 2 8 3" xfId="18356" xr:uid="{C8C0311C-FC36-47F5-B5AB-E2E75274AE62}"/>
    <cellStyle name="Input 6 3 2 9" xfId="28617" xr:uid="{94699C99-CE6C-420B-A36A-3178280ED763}"/>
    <cellStyle name="Input 6 3 3" xfId="7000" xr:uid="{6F67B9EA-02E2-4208-962A-D370C4627695}"/>
    <cellStyle name="Input 6 3 3 2" xfId="7668" xr:uid="{E4F69FB4-173F-445E-9D38-277436A2461F}"/>
    <cellStyle name="Input 6 3 3 2 2" xfId="11398" xr:uid="{5142A390-85F5-4827-9BB3-7477B5C1D3F5}"/>
    <cellStyle name="Input 6 3 3 2 2 2" xfId="20845" xr:uid="{3D5D387F-6B3A-4452-8513-6E3D4871E5BA}"/>
    <cellStyle name="Input 6 3 3 2 3" xfId="17116" xr:uid="{53DB995E-DC2B-4D3A-B2FD-F74A53D8BD00}"/>
    <cellStyle name="Input 6 3 3 3" xfId="10729" xr:uid="{554A7ED1-A58F-4BB2-9452-487C80D6C722}"/>
    <cellStyle name="Input 6 3 3 3 2" xfId="20175" xr:uid="{484798D3-9219-49EC-9E80-378B1F4C8131}"/>
    <cellStyle name="Input 6 3 3 4" xfId="16446" xr:uid="{FB4D6AD2-CF3C-466E-A290-A0306F97B54E}"/>
    <cellStyle name="Input 6 3 3 5" xfId="29008" xr:uid="{34C31F2B-D70A-476D-B856-4CCF444F57AD}"/>
    <cellStyle name="Input 6 3 3 6" xfId="29219" xr:uid="{44916D8A-AD08-4333-A6A1-36A1B380ABC2}"/>
    <cellStyle name="Input 6 3 3 7" xfId="28173" xr:uid="{2236F84F-5348-43FD-98E0-CED5A99A99FB}"/>
    <cellStyle name="Input 6 3 3 8" xfId="29516" xr:uid="{537A273D-8F14-41C2-A69D-C341B568999A}"/>
    <cellStyle name="Input 6 3 4" xfId="8067" xr:uid="{8F244694-1BA7-4730-A2E6-5A8C93698BBD}"/>
    <cellStyle name="Input 6 3 4 2" xfId="11796" xr:uid="{C5C05E37-A63C-4487-B27F-BC0FC95422E9}"/>
    <cellStyle name="Input 6 3 4 2 2" xfId="21243" xr:uid="{252726E7-EA02-4AE6-9F24-4B676E9F6D63}"/>
    <cellStyle name="Input 6 3 4 2 3" xfId="25667" xr:uid="{5F817BE1-7367-4164-A665-AA82B709BDF3}"/>
    <cellStyle name="Input 6 3 4 3" xfId="13802" xr:uid="{2DC4E6D0-2DD4-4AB0-B4CD-8346F5544889}"/>
    <cellStyle name="Input 6 3 4 3 2" xfId="23249" xr:uid="{9B376514-1D68-4E47-8310-5DA04805E809}"/>
    <cellStyle name="Input 6 3 4 4" xfId="17514" xr:uid="{8F12E2F6-327D-48D6-B915-0BDC3D13A19B}"/>
    <cellStyle name="Input 6 3 5" xfId="8507" xr:uid="{D1DB426D-E341-499E-B853-762A4E1849A1}"/>
    <cellStyle name="Input 6 3 5 2" xfId="12181" xr:uid="{F09CF08F-12E5-4CFF-8648-30F2A0ECA880}"/>
    <cellStyle name="Input 6 3 5 2 2" xfId="21628" xr:uid="{64F18E5A-2D5D-424C-9A0C-6FB729553DDD}"/>
    <cellStyle name="Input 6 3 5 2 3" xfId="26047" xr:uid="{F2447A43-140A-4E92-9C1A-8B69EE64F638}"/>
    <cellStyle name="Input 6 3 5 3" xfId="14235" xr:uid="{FFA7F8CA-52B7-4B93-925F-910C9CE2F1A4}"/>
    <cellStyle name="Input 6 3 5 3 2" xfId="23682" xr:uid="{355FD258-DE92-48DF-AAAB-16F7F253239C}"/>
    <cellStyle name="Input 6 3 5 4" xfId="17952" xr:uid="{D8B75CB0-4505-4049-92C4-AFA55B767E80}"/>
    <cellStyle name="Input 6 3 6" xfId="9424" xr:uid="{02ED0DD2-F658-42AC-BCE2-3FDA76507C4F}"/>
    <cellStyle name="Input 6 3 6 2" xfId="12955" xr:uid="{E5D39EEF-8D07-4833-B868-CE59E2381947}"/>
    <cellStyle name="Input 6 3 6 2 2" xfId="22402" xr:uid="{7D7EC3E9-FF2B-4D05-A6F5-60EB87C60CEB}"/>
    <cellStyle name="Input 6 3 6 2 3" xfId="26796" xr:uid="{66B2921C-9208-4D69-9D9F-4D17A1E72234}"/>
    <cellStyle name="Input 6 3 6 3" xfId="15127" xr:uid="{59F85E6F-864E-418D-9585-149641023285}"/>
    <cellStyle name="Input 6 3 6 3 2" xfId="24574" xr:uid="{9C555863-89E4-4851-9131-5250B9655312}"/>
    <cellStyle name="Input 6 3 6 4" xfId="18869" xr:uid="{75CC3C1A-4454-4336-B0B5-C19E343CE3DD}"/>
    <cellStyle name="Input 6 3 7" xfId="8827" xr:uid="{F8A61E07-E53A-4B0F-BDA8-25EDB8672967}"/>
    <cellStyle name="Input 6 3 7 2" xfId="12465" xr:uid="{6AFE16DF-034E-4670-916C-92AA0B6668E2}"/>
    <cellStyle name="Input 6 3 7 2 2" xfId="21912" xr:uid="{CB0AC118-D8F6-4F32-A608-41A2F3B0FCF4}"/>
    <cellStyle name="Input 6 3 7 2 3" xfId="26328" xr:uid="{F8335229-4316-4913-94D8-01726170B8CE}"/>
    <cellStyle name="Input 6 3 7 3" xfId="14552" xr:uid="{282DAE41-6134-4984-8353-F9D5807F22E2}"/>
    <cellStyle name="Input 6 3 7 3 2" xfId="23999" xr:uid="{C39DB775-5C18-4A8F-A473-A7B97A81B1C7}"/>
    <cellStyle name="Input 6 3 7 4" xfId="18272" xr:uid="{09268713-2142-4AE9-863C-DDD306E38A80}"/>
    <cellStyle name="Input 6 3 8" xfId="10139" xr:uid="{85903E07-8BB3-4689-BDD4-AA47314379F2}"/>
    <cellStyle name="Input 6 3 8 2" xfId="13559" xr:uid="{F4B6D8ED-0C4D-46E0-82C2-1651AD954574}"/>
    <cellStyle name="Input 6 3 8 2 2" xfId="23006" xr:uid="{855A9AC5-2181-4278-818D-EF113C7551AF}"/>
    <cellStyle name="Input 6 3 8 2 3" xfId="27396" xr:uid="{5C2962F0-CD86-47C7-BA51-B50389F396F3}"/>
    <cellStyle name="Input 6 3 8 3" xfId="15838" xr:uid="{399CC209-295F-4940-8957-D87FD485FDCC}"/>
    <cellStyle name="Input 6 3 8 3 2" xfId="25285" xr:uid="{3BDF3ED0-A65C-4625-97C6-2816424CEA90}"/>
    <cellStyle name="Input 6 3 8 4" xfId="19584" xr:uid="{74DD965E-AB4D-4BA8-93C1-B0A531B00335}"/>
    <cellStyle name="Input 6 3 9" xfId="9379" xr:uid="{B4811DA8-8828-4B9A-9285-FD99867675D7}"/>
    <cellStyle name="Input 6 3 9 2" xfId="15082" xr:uid="{ADAE69A7-A4ED-452F-828D-4057286A9472}"/>
    <cellStyle name="Input 6 3 9 2 2" xfId="24529" xr:uid="{03766244-1585-4D06-8C5C-45F9CFEAE8D4}"/>
    <cellStyle name="Input 6 3 9 3" xfId="18824" xr:uid="{035F2326-2A82-48A5-94A8-635183931497}"/>
    <cellStyle name="Input 6 4" xfId="4435" xr:uid="{3EE8FBB3-2DC5-4844-9093-0B821AE25F58}"/>
    <cellStyle name="Input 6 4 10" xfId="28288" xr:uid="{AD55122C-546A-4803-B38D-17965D11A692}"/>
    <cellStyle name="Input 6 4 11" xfId="27648" xr:uid="{789A0D21-6E64-4E9E-AC5B-C97CD4E878A0}"/>
    <cellStyle name="Input 6 4 2" xfId="5941" xr:uid="{FC8FA85A-CDD4-4E99-B9B2-86270A1F2FD6}"/>
    <cellStyle name="Input 6 4 2 10" xfId="28015" xr:uid="{D0536746-C469-4929-9934-51A31969449C}"/>
    <cellStyle name="Input 6 4 2 2" xfId="7146" xr:uid="{BCDB8BFB-9B1F-4F62-89D7-CCDD095DF8F0}"/>
    <cellStyle name="Input 6 4 2 2 2" xfId="7815" xr:uid="{ACF6898D-9EED-435F-9741-20EDB1F53BAD}"/>
    <cellStyle name="Input 6 4 2 2 2 2" xfId="11545" xr:uid="{E98E0CE6-3C6B-411A-BEF2-D69446AE588D}"/>
    <cellStyle name="Input 6 4 2 2 2 2 2" xfId="20992" xr:uid="{825A2B9C-E29E-4080-BA99-1E15A5AEC09D}"/>
    <cellStyle name="Input 6 4 2 2 2 3" xfId="17263" xr:uid="{064426C0-0B82-415A-A902-B203FD1E5460}"/>
    <cellStyle name="Input 6 4 2 2 3" xfId="10876" xr:uid="{C4D145A0-0CF9-4441-8838-198519BED4C2}"/>
    <cellStyle name="Input 6 4 2 2 3 2" xfId="20322" xr:uid="{C822438C-B020-4944-8B20-190A8AC7CB2D}"/>
    <cellStyle name="Input 6 4 2 2 4" xfId="16593" xr:uid="{FE9338A0-5B7A-4A50-8B41-D804F72EBD20}"/>
    <cellStyle name="Input 6 4 2 2 5" xfId="29116" xr:uid="{58674F78-E4C2-4458-BED4-B65D25A61B20}"/>
    <cellStyle name="Input 6 4 2 2 6" xfId="29277" xr:uid="{8582518B-7810-4888-954E-74907D2816EC}"/>
    <cellStyle name="Input 6 4 2 2 7" xfId="28351" xr:uid="{6A83F8EC-DBBE-4799-B577-9A51BF0F24EA}"/>
    <cellStyle name="Input 6 4 2 2 8" xfId="29622" xr:uid="{D926490A-FCDC-4F6C-A17A-1BC1B2234733}"/>
    <cellStyle name="Input 6 4 2 3" xfId="8177" xr:uid="{0E97B67B-0D9E-42F8-9EFB-1B3BC15EFBF3}"/>
    <cellStyle name="Input 6 4 2 3 2" xfId="11906" xr:uid="{AF8FECF5-67D4-4C58-8227-697B1AA3CA95}"/>
    <cellStyle name="Input 6 4 2 3 2 2" xfId="21353" xr:uid="{37C4F6F8-6A48-4D6C-A6F7-DCEEB7986413}"/>
    <cellStyle name="Input 6 4 2 3 2 3" xfId="25777" xr:uid="{95DA7E37-7F2C-4BCA-8B2D-8092A56AE30D}"/>
    <cellStyle name="Input 6 4 2 3 3" xfId="13912" xr:uid="{9A999813-C278-4E06-A54F-3C9E39DD9E97}"/>
    <cellStyle name="Input 6 4 2 3 3 2" xfId="23359" xr:uid="{44600CA4-4A4A-4B5A-8189-90C4C8DA6048}"/>
    <cellStyle name="Input 6 4 2 3 4" xfId="17624" xr:uid="{1102A010-08C4-4166-B09C-10793465C98C}"/>
    <cellStyle name="Input 6 4 2 4" xfId="9587" xr:uid="{13BB2592-EE91-4E69-88AD-488D89F08574}"/>
    <cellStyle name="Input 6 4 2 4 2" xfId="13093" xr:uid="{DD31B95A-FE06-45A4-B356-1D70078D949F}"/>
    <cellStyle name="Input 6 4 2 4 2 2" xfId="22540" xr:uid="{F39F2830-44D6-433D-A0F3-0753BA67B243}"/>
    <cellStyle name="Input 6 4 2 4 2 3" xfId="26932" xr:uid="{0A2CCE1D-EBA0-41F3-B8E4-65F748D4176C}"/>
    <cellStyle name="Input 6 4 2 4 3" xfId="15288" xr:uid="{1889AA13-0CCF-4A6B-A31C-77D62B22538A}"/>
    <cellStyle name="Input 6 4 2 4 3 2" xfId="24735" xr:uid="{EF058AC5-61D9-4836-8C84-627D21B099D6}"/>
    <cellStyle name="Input 6 4 2 4 4" xfId="19032" xr:uid="{96836F14-14A7-462A-8501-7BCA7435601B}"/>
    <cellStyle name="Input 6 4 2 5" xfId="8769" xr:uid="{532DBFF5-2D58-4B44-8FF0-B2FD1850C4BA}"/>
    <cellStyle name="Input 6 4 2 5 2" xfId="12414" xr:uid="{0591CF5B-55A9-4550-806B-5E4F129B4BA5}"/>
    <cellStyle name="Input 6 4 2 5 2 2" xfId="21861" xr:uid="{DB1118E4-ACC8-49C4-A71C-BF6FF17AB828}"/>
    <cellStyle name="Input 6 4 2 5 2 3" xfId="26279" xr:uid="{45E9583D-6526-4371-8129-B24B6AD1DFE2}"/>
    <cellStyle name="Input 6 4 2 5 3" xfId="14496" xr:uid="{F93EE2AA-F76F-4986-ADBA-137BC7E102B5}"/>
    <cellStyle name="Input 6 4 2 5 3 2" xfId="23943" xr:uid="{0B6079EE-6DF7-4999-99DD-BA49BBB43C92}"/>
    <cellStyle name="Input 6 4 2 5 4" xfId="18214" xr:uid="{81849A93-EC04-41E2-880F-DBCB826EECD0}"/>
    <cellStyle name="Input 6 4 2 6" xfId="9497" xr:uid="{38A4D0B8-40C2-498B-A076-5482BA07E4F3}"/>
    <cellStyle name="Input 6 4 2 6 2" xfId="13015" xr:uid="{66E18B2A-425B-47F9-9876-66A8ABF9646F}"/>
    <cellStyle name="Input 6 4 2 6 2 2" xfId="22462" xr:uid="{E48FABC4-8F47-426E-A426-1A39C6634A62}"/>
    <cellStyle name="Input 6 4 2 6 2 3" xfId="26856" xr:uid="{EC54A7C9-D772-434D-BA9D-97F73AB0548C}"/>
    <cellStyle name="Input 6 4 2 6 3" xfId="15200" xr:uid="{EE563F07-B962-46F3-975A-7D63EE5A8A2B}"/>
    <cellStyle name="Input 6 4 2 6 3 2" xfId="24647" xr:uid="{8DB93235-C7FE-4501-90A1-31978A3E5190}"/>
    <cellStyle name="Input 6 4 2 6 4" xfId="18942" xr:uid="{2F784F89-4424-486E-AD02-7B404EA8271B}"/>
    <cellStyle name="Input 6 4 2 7" xfId="9851" xr:uid="{74B0ECDB-3EDE-491C-85D8-75F0AEBD6BAC}"/>
    <cellStyle name="Input 6 4 2 7 2" xfId="13325" xr:uid="{2C666AA9-4017-4FEC-B389-F9ACE5912545}"/>
    <cellStyle name="Input 6 4 2 7 2 2" xfId="22772" xr:uid="{78F175AD-CAA3-419B-B891-32B74A61D756}"/>
    <cellStyle name="Input 6 4 2 7 2 3" xfId="27164" xr:uid="{F0649FC3-9677-45BF-B6AB-956BF6610D14}"/>
    <cellStyle name="Input 6 4 2 7 3" xfId="15552" xr:uid="{347E7CFB-EDCB-4FB6-945C-1A065DB3D7FD}"/>
    <cellStyle name="Input 6 4 2 7 3 2" xfId="24999" xr:uid="{1CB4059D-5A86-4AC6-9C6D-C42104FB19D7}"/>
    <cellStyle name="Input 6 4 2 7 4" xfId="19296" xr:uid="{A02891CA-7EEC-460D-9444-522EB8A92722}"/>
    <cellStyle name="Input 6 4 2 8" xfId="8434" xr:uid="{87FEED3A-3C09-4AC3-ADE6-3FD9F6E8030E}"/>
    <cellStyle name="Input 6 4 2 8 2" xfId="14162" xr:uid="{E8AF2F05-40DF-423B-98A6-110626B1A766}"/>
    <cellStyle name="Input 6 4 2 8 2 2" xfId="23609" xr:uid="{F9FAA947-A16A-45AD-8CE3-57005F178127}"/>
    <cellStyle name="Input 6 4 2 8 3" xfId="17879" xr:uid="{272AD8CF-C579-4392-958E-A6C7C9D543AE}"/>
    <cellStyle name="Input 6 4 2 9" xfId="28618" xr:uid="{5D93FC63-023D-428F-A64F-B963D4527681}"/>
    <cellStyle name="Input 6 4 3" xfId="7001" xr:uid="{454D9F55-29E9-4A06-937D-724FC1096362}"/>
    <cellStyle name="Input 6 4 3 2" xfId="7669" xr:uid="{2DD8B204-EB8D-41E9-B5E2-84CCEA4A5399}"/>
    <cellStyle name="Input 6 4 3 2 2" xfId="11399" xr:uid="{98227B61-85CF-4F5D-8550-7116FEDE54D5}"/>
    <cellStyle name="Input 6 4 3 2 2 2" xfId="20846" xr:uid="{97191914-C96E-4DEE-B097-476C5CBC3A30}"/>
    <cellStyle name="Input 6 4 3 2 3" xfId="17117" xr:uid="{7583A268-894C-4259-A3CB-4C64103CB88B}"/>
    <cellStyle name="Input 6 4 3 3" xfId="10730" xr:uid="{19F48031-F08B-4E45-85C1-98C1CD9351A6}"/>
    <cellStyle name="Input 6 4 3 3 2" xfId="20176" xr:uid="{1EDC8B43-848F-4C23-8471-443686184105}"/>
    <cellStyle name="Input 6 4 3 4" xfId="16447" xr:uid="{C64A4D0D-C656-4BDD-8206-AB764D0918BE}"/>
    <cellStyle name="Input 6 4 3 5" xfId="29009" xr:uid="{395E2FAD-2E43-4A48-8F44-141FE54C1CB1}"/>
    <cellStyle name="Input 6 4 3 6" xfId="29220" xr:uid="{3378E0F3-4599-47EA-852F-E6575E22F73A}"/>
    <cellStyle name="Input 6 4 3 7" xfId="29181" xr:uid="{D8CBAA92-7451-4407-A107-65413695067B}"/>
    <cellStyle name="Input 6 4 3 8" xfId="29517" xr:uid="{8B104C4B-38A1-47F6-8B20-A48C5F791C8C}"/>
    <cellStyle name="Input 6 4 4" xfId="8068" xr:uid="{D1441BF8-6FC9-4DD5-AB22-7780844B08A1}"/>
    <cellStyle name="Input 6 4 4 2" xfId="11797" xr:uid="{2844BF12-F1D1-4908-AEA2-039AC8F7662C}"/>
    <cellStyle name="Input 6 4 4 2 2" xfId="21244" xr:uid="{C6A7C15C-2A3D-4EA7-8AD6-5BEE9D72B494}"/>
    <cellStyle name="Input 6 4 4 2 3" xfId="25668" xr:uid="{F4F04E11-D7A3-49E3-8932-0C90C6D357CD}"/>
    <cellStyle name="Input 6 4 4 3" xfId="13803" xr:uid="{ECC285E0-8892-4650-97A7-905D0ECC7BD1}"/>
    <cellStyle name="Input 6 4 4 3 2" xfId="23250" xr:uid="{3477E716-1F67-4B03-A48B-FCFA6EC6465C}"/>
    <cellStyle name="Input 6 4 4 4" xfId="17515" xr:uid="{43A9A2B4-41EE-4975-9E7E-3D14208DDB60}"/>
    <cellStyle name="Input 6 4 5" xfId="9050" xr:uid="{7FC37F25-0A1F-4B54-BB93-B2C8440D7709}"/>
    <cellStyle name="Input 6 4 5 2" xfId="12647" xr:uid="{12BD18C0-16ED-417E-954A-B438D0E5B3A0}"/>
    <cellStyle name="Input 6 4 5 2 2" xfId="22094" xr:uid="{78C1CAA0-AB50-45B2-87D0-AA67D36B4FAC}"/>
    <cellStyle name="Input 6 4 5 2 3" xfId="26508" xr:uid="{EAD19B52-B86F-46CF-A849-B17FBEEF20AA}"/>
    <cellStyle name="Input 6 4 5 3" xfId="14773" xr:uid="{14EFF41F-4015-4940-9515-B17197E7DB9C}"/>
    <cellStyle name="Input 6 4 5 3 2" xfId="24220" xr:uid="{BA1771BC-FF50-481D-8642-C1C11EE049C1}"/>
    <cellStyle name="Input 6 4 5 4" xfId="18495" xr:uid="{5F5CF9CF-931B-4747-AE7C-811E845BB470}"/>
    <cellStyle name="Input 6 4 6" xfId="9870" xr:uid="{3FBB6071-DC2F-4641-A78A-C89B4CFB1601}"/>
    <cellStyle name="Input 6 4 6 2" xfId="13341" xr:uid="{A3840C15-4B24-4415-9883-A9DA6D4E2DA6}"/>
    <cellStyle name="Input 6 4 6 2 2" xfId="22788" xr:uid="{FD81801E-ABAD-4A59-88BF-D8AC7FE8919B}"/>
    <cellStyle name="Input 6 4 6 2 3" xfId="27179" xr:uid="{EB6159A9-E7F3-4A0D-98C7-0AC374899360}"/>
    <cellStyle name="Input 6 4 6 3" xfId="15570" xr:uid="{6493E5F4-7F77-4825-BFC4-389664AD5310}"/>
    <cellStyle name="Input 6 4 6 3 2" xfId="25017" xr:uid="{922A0098-1C56-4CD3-B6B9-0E6FDD68B641}"/>
    <cellStyle name="Input 6 4 6 4" xfId="19315" xr:uid="{52C36C37-FF6B-4816-990C-68B870E8E8E5}"/>
    <cellStyle name="Input 6 4 7" xfId="8464" xr:uid="{C21EA9A2-CC0A-4CC0-BB82-9A6D6F238A13}"/>
    <cellStyle name="Input 6 4 7 2" xfId="12149" xr:uid="{9B898B65-C064-4BAA-992F-DEBB158BB866}"/>
    <cellStyle name="Input 6 4 7 2 2" xfId="21596" xr:uid="{E031A51D-B024-42F4-9693-9AB2CE530DB5}"/>
    <cellStyle name="Input 6 4 7 2 3" xfId="26015" xr:uid="{6D45D25E-D7B2-43AA-A085-1A347B1472A6}"/>
    <cellStyle name="Input 6 4 7 3" xfId="14192" xr:uid="{8E449339-DA50-410E-BF8A-8ADC75DFC79A}"/>
    <cellStyle name="Input 6 4 7 3 2" xfId="23639" xr:uid="{C5C1721A-D8DB-4BB0-8D87-D305E54C0316}"/>
    <cellStyle name="Input 6 4 7 4" xfId="17909" xr:uid="{D1DABE3C-6F49-4F58-8EBB-F2A768A56C3A}"/>
    <cellStyle name="Input 6 4 8" xfId="8762" xr:uid="{89DCEE13-66BF-46CB-9F15-90BF8FA8407B}"/>
    <cellStyle name="Input 6 4 8 2" xfId="12408" xr:uid="{FDB9ADDD-E815-4A5B-B405-7FFEBB3586F0}"/>
    <cellStyle name="Input 6 4 8 2 2" xfId="21855" xr:uid="{3B2DFAF1-96D0-4D36-AD47-58185E2DC692}"/>
    <cellStyle name="Input 6 4 8 2 3" xfId="26273" xr:uid="{D7793CF0-B8F2-4A50-A439-8CF2DABCEBC1}"/>
    <cellStyle name="Input 6 4 8 3" xfId="14489" xr:uid="{10F8A982-0FDB-4427-85EE-B51C1D8CA9E1}"/>
    <cellStyle name="Input 6 4 8 3 2" xfId="23936" xr:uid="{144F1015-5B81-4EDE-93A7-30C41B135C0F}"/>
    <cellStyle name="Input 6 4 8 4" xfId="18207" xr:uid="{5996297C-5DF5-490F-96B8-6EFC4A4FE132}"/>
    <cellStyle name="Input 6 4 9" xfId="10060" xr:uid="{CF97572A-09D0-48C9-97B1-62F1846F35D2}"/>
    <cellStyle name="Input 6 4 9 2" xfId="15759" xr:uid="{681DFE32-60EC-4E7F-9D4E-3C32A2DBF391}"/>
    <cellStyle name="Input 6 4 9 2 2" xfId="25206" xr:uid="{71ECC872-3656-4987-9787-ADA2E6188EED}"/>
    <cellStyle name="Input 6 4 9 3" xfId="19505" xr:uid="{E151BF9B-5006-421A-88FF-2A1D73A613AF}"/>
    <cellStyle name="Input 6 5" xfId="4436" xr:uid="{1CF364EF-BAEF-4051-A95F-211048480E4A}"/>
    <cellStyle name="Input 6 5 10" xfId="28289" xr:uid="{F8E5A05C-6659-40FE-9461-B9F65F28FE85}"/>
    <cellStyle name="Input 6 5 11" xfId="28548" xr:uid="{54EDBC53-7490-4368-9346-63FF196F9327}"/>
    <cellStyle name="Input 6 5 2" xfId="5942" xr:uid="{BC88A87D-5938-4F53-9E98-8901685D53D3}"/>
    <cellStyle name="Input 6 5 2 10" xfId="27557" xr:uid="{B13F5A5E-0D28-4D7A-A36C-974A9394BD84}"/>
    <cellStyle name="Input 6 5 2 2" xfId="7147" xr:uid="{A62EC699-8FE5-4ED9-B20A-9A0EED47995D}"/>
    <cellStyle name="Input 6 5 2 2 2" xfId="7816" xr:uid="{83F35400-3C54-40CE-8F6C-D15111ADC46D}"/>
    <cellStyle name="Input 6 5 2 2 2 2" xfId="11546" xr:uid="{5C5859BA-2F47-4635-866A-D6FEFD93D535}"/>
    <cellStyle name="Input 6 5 2 2 2 2 2" xfId="20993" xr:uid="{47A4A156-9E1D-473A-8FA7-7F415B8A45CD}"/>
    <cellStyle name="Input 6 5 2 2 2 3" xfId="17264" xr:uid="{AA716A8B-9F11-4F59-A90B-303547898F5F}"/>
    <cellStyle name="Input 6 5 2 2 3" xfId="10877" xr:uid="{0F8A627F-E554-4B55-A39B-3F093BB291A6}"/>
    <cellStyle name="Input 6 5 2 2 3 2" xfId="20323" xr:uid="{C28F10E9-D2FE-4BCC-B6A4-EEA81448D5C1}"/>
    <cellStyle name="Input 6 5 2 2 4" xfId="16594" xr:uid="{F210BB87-FDC7-4C6F-A208-F89F7A8691CD}"/>
    <cellStyle name="Input 6 5 2 2 5" xfId="29117" xr:uid="{833975A5-EEBD-4895-AAE8-87F5717922FB}"/>
    <cellStyle name="Input 6 5 2 2 6" xfId="29278" xr:uid="{7260D8BE-6053-482B-BEDD-BB2CFDBB880B}"/>
    <cellStyle name="Input 6 5 2 2 7" xfId="28663" xr:uid="{9D93A449-1D1E-4882-BA25-93BA845F04A2}"/>
    <cellStyle name="Input 6 5 2 2 8" xfId="29623" xr:uid="{5A9C2379-B4AE-4B5D-A1E1-85EDBBA416BA}"/>
    <cellStyle name="Input 6 5 2 3" xfId="8024" xr:uid="{861F606B-F700-4AE1-8333-0B711F272DDF}"/>
    <cellStyle name="Input 6 5 2 3 2" xfId="11753" xr:uid="{8BEBA900-06D2-4158-8C9F-0F399BD76D85}"/>
    <cellStyle name="Input 6 5 2 3 2 2" xfId="21200" xr:uid="{B5DAC94D-62CD-44BB-9997-AD56C63468D7}"/>
    <cellStyle name="Input 6 5 2 3 2 3" xfId="25624" xr:uid="{020E6FD5-0085-4706-AE60-F2AAA6A1E267}"/>
    <cellStyle name="Input 6 5 2 3 3" xfId="13759" xr:uid="{BF351E4B-2CD1-4907-98F4-7A4C1EB0A999}"/>
    <cellStyle name="Input 6 5 2 3 3 2" xfId="23206" xr:uid="{76CDBCCB-BD1D-4CF4-AA14-D1378A4C8DE0}"/>
    <cellStyle name="Input 6 5 2 3 4" xfId="17471" xr:uid="{40AD2905-E3F2-42CE-B2B2-BE0043035A26}"/>
    <cellStyle name="Input 6 5 2 4" xfId="8848" xr:uid="{12E1F85E-EA7D-4842-9D69-BB4A121CF9E5}"/>
    <cellStyle name="Input 6 5 2 4 2" xfId="12478" xr:uid="{F0465878-225B-40ED-8758-D66E28F19729}"/>
    <cellStyle name="Input 6 5 2 4 2 2" xfId="21925" xr:uid="{4190E922-914E-4192-8FD2-04ABA2BCD2DC}"/>
    <cellStyle name="Input 6 5 2 4 2 3" xfId="26341" xr:uid="{226674C2-3A6B-458D-86B1-D8D162F25683}"/>
    <cellStyle name="Input 6 5 2 4 3" xfId="14573" xr:uid="{E62848B3-7D82-4880-87E3-ED6E4E6E5176}"/>
    <cellStyle name="Input 6 5 2 4 3 2" xfId="24020" xr:uid="{33B31228-E2C7-460C-9A71-C2D2555B5F1A}"/>
    <cellStyle name="Input 6 5 2 4 4" xfId="18293" xr:uid="{5538B33A-CF5B-475B-9DD4-770C493B574B}"/>
    <cellStyle name="Input 6 5 2 5" xfId="8921" xr:uid="{63EBE877-E5FB-4206-B623-97BB8A5B8D4F}"/>
    <cellStyle name="Input 6 5 2 5 2" xfId="12540" xr:uid="{31DF82E2-B0B2-4DF7-8254-7ADDAE11889B}"/>
    <cellStyle name="Input 6 5 2 5 2 2" xfId="21987" xr:uid="{94545905-DD04-4AC2-91D4-1FE406195408}"/>
    <cellStyle name="Input 6 5 2 5 2 3" xfId="26401" xr:uid="{9E5C38D7-F996-4898-AA00-EB97DFBE8055}"/>
    <cellStyle name="Input 6 5 2 5 3" xfId="14644" xr:uid="{797509D5-DC45-4929-BD25-36A4B6E56C27}"/>
    <cellStyle name="Input 6 5 2 5 3 2" xfId="24091" xr:uid="{52326B1A-6A5E-4C4E-9783-D34B5A8F6038}"/>
    <cellStyle name="Input 6 5 2 5 4" xfId="18366" xr:uid="{FBB33140-9BD2-406A-B97D-8FB01093A27B}"/>
    <cellStyle name="Input 6 5 2 6" xfId="8757" xr:uid="{B5B6CD07-DEB1-4746-A726-61F1A27A8FA1}"/>
    <cellStyle name="Input 6 5 2 6 2" xfId="12403" xr:uid="{A5A60401-6565-4C19-9158-98138ECF4066}"/>
    <cellStyle name="Input 6 5 2 6 2 2" xfId="21850" xr:uid="{873EC2A7-32AE-4B21-9904-0D6FE973E591}"/>
    <cellStyle name="Input 6 5 2 6 2 3" xfId="26268" xr:uid="{D8B1DFDF-B312-4540-84C6-7D555DFA303A}"/>
    <cellStyle name="Input 6 5 2 6 3" xfId="14484" xr:uid="{36E52B20-DFF5-4846-8B24-D949B3F5CD1A}"/>
    <cellStyle name="Input 6 5 2 6 3 2" xfId="23931" xr:uid="{8E63D60F-E16C-471D-9D1E-A7E8A9D17079}"/>
    <cellStyle name="Input 6 5 2 6 4" xfId="18202" xr:uid="{32533A25-6D7A-4C8F-B50A-F62F0CE615AA}"/>
    <cellStyle name="Input 6 5 2 7" xfId="10136" xr:uid="{51B1F1D5-8D9C-48AF-AC76-DC78781138A6}"/>
    <cellStyle name="Input 6 5 2 7 2" xfId="13557" xr:uid="{D699EFE0-F54A-4118-A4BE-FE196DCB291A}"/>
    <cellStyle name="Input 6 5 2 7 2 2" xfId="23004" xr:uid="{22644A21-A003-46E0-ACB0-5DFACF6B19B9}"/>
    <cellStyle name="Input 6 5 2 7 2 3" xfId="27394" xr:uid="{C1C46CD7-F0DD-4B63-AF02-C3F475B6AF3C}"/>
    <cellStyle name="Input 6 5 2 7 3" xfId="15835" xr:uid="{065B7F02-B954-4744-8859-012685F328CF}"/>
    <cellStyle name="Input 6 5 2 7 3 2" xfId="25282" xr:uid="{6419A307-B1C5-40E0-B414-392215086399}"/>
    <cellStyle name="Input 6 5 2 7 4" xfId="19581" xr:uid="{0121DD23-7F45-4FB1-A78E-933EA8D746BD}"/>
    <cellStyle name="Input 6 5 2 8" xfId="8455" xr:uid="{57F3A97F-0EE3-4595-9346-C0A854D4A447}"/>
    <cellStyle name="Input 6 5 2 8 2" xfId="14183" xr:uid="{F13FE4F8-CF68-4E14-B371-72C95015D8B3}"/>
    <cellStyle name="Input 6 5 2 8 2 2" xfId="23630" xr:uid="{F1AAA0B1-EE28-4D56-8AC5-62D7A7311152}"/>
    <cellStyle name="Input 6 5 2 8 3" xfId="17900" xr:uid="{2DC859F5-63AB-41AE-A7A7-EF38F2E18913}"/>
    <cellStyle name="Input 6 5 2 9" xfId="28619" xr:uid="{BA19A936-01C8-4D18-8CA0-A60BEB8142DF}"/>
    <cellStyle name="Input 6 5 3" xfId="7002" xr:uid="{D6FC217E-0726-4EAE-AC9E-D4BAB7FCA1B6}"/>
    <cellStyle name="Input 6 5 3 2" xfId="7670" xr:uid="{F3A66FB5-128C-4AA9-8588-7D64D2E2A117}"/>
    <cellStyle name="Input 6 5 3 2 2" xfId="11400" xr:uid="{AC1BCE1E-BA09-45D8-BC7B-4491240E2532}"/>
    <cellStyle name="Input 6 5 3 2 2 2" xfId="20847" xr:uid="{A6F898C4-E67F-457D-8804-C1B5E127919A}"/>
    <cellStyle name="Input 6 5 3 2 3" xfId="17118" xr:uid="{0D364320-50FB-4703-B769-61FD49B2371E}"/>
    <cellStyle name="Input 6 5 3 3" xfId="10731" xr:uid="{CAEB9E93-A52E-4A17-AFC7-2578C31D9C35}"/>
    <cellStyle name="Input 6 5 3 3 2" xfId="20177" xr:uid="{4CFA949B-28BF-4879-914F-9CF34F5ECD37}"/>
    <cellStyle name="Input 6 5 3 4" xfId="16448" xr:uid="{2513EBB7-8EF3-425A-9EE6-5CF4E131D35B}"/>
    <cellStyle name="Input 6 5 3 5" xfId="29010" xr:uid="{8367C2FA-EC74-45B5-8AE4-2E644BB248D1}"/>
    <cellStyle name="Input 6 5 3 6" xfId="29221" xr:uid="{563ED89E-D622-473E-B20E-220F5A21385B}"/>
    <cellStyle name="Input 6 5 3 7" xfId="28660" xr:uid="{26BE3191-1543-4C89-9B2B-047DE3AC82C0}"/>
    <cellStyle name="Input 6 5 3 8" xfId="29518" xr:uid="{29D4BC7B-CFDC-4BCA-9EFA-37362D0E9DFA}"/>
    <cellStyle name="Input 6 5 4" xfId="7949" xr:uid="{D1A383DF-90E1-4801-B911-031D2AD244D3}"/>
    <cellStyle name="Input 6 5 4 2" xfId="11678" xr:uid="{4F7AE5A0-183A-4BBC-9118-D4A9A813A358}"/>
    <cellStyle name="Input 6 5 4 2 2" xfId="21125" xr:uid="{56AAA872-FA53-4D85-8269-CA7B9B10798E}"/>
    <cellStyle name="Input 6 5 4 2 3" xfId="25549" xr:uid="{3627C723-E830-4BD5-89D1-51A118A9AAAB}"/>
    <cellStyle name="Input 6 5 4 3" xfId="13684" xr:uid="{5FC221C9-F1E9-4DCC-8C0E-95250588FAF1}"/>
    <cellStyle name="Input 6 5 4 3 2" xfId="23131" xr:uid="{84F2E703-0DFC-4FE6-8145-A120B3ACFB3F}"/>
    <cellStyle name="Input 6 5 4 4" xfId="17396" xr:uid="{07E7E54A-58A7-42AD-B2A4-22F5F32803B4}"/>
    <cellStyle name="Input 6 5 5" xfId="8506" xr:uid="{31622073-877B-41E0-9DF8-510BD3BFA558}"/>
    <cellStyle name="Input 6 5 5 2" xfId="12180" xr:uid="{099748BC-E6C6-4527-B695-FE86AE173B0A}"/>
    <cellStyle name="Input 6 5 5 2 2" xfId="21627" xr:uid="{EF256A6B-ABC7-403D-98AE-AEA2441F40B2}"/>
    <cellStyle name="Input 6 5 5 2 3" xfId="26046" xr:uid="{D5CF4D7F-B9E2-43F6-B9E2-444CD1ABC224}"/>
    <cellStyle name="Input 6 5 5 3" xfId="14234" xr:uid="{74AA6CBC-8F53-487F-B129-7F67883318AC}"/>
    <cellStyle name="Input 6 5 5 3 2" xfId="23681" xr:uid="{49443FFA-0B9A-42F1-824A-E9D4965DC695}"/>
    <cellStyle name="Input 6 5 5 4" xfId="17951" xr:uid="{38BBAC1E-B4AF-4F34-B90C-9290CD54B63B}"/>
    <cellStyle name="Input 6 5 6" xfId="9425" xr:uid="{5A217482-E52A-49D4-83A5-0EA5B102B113}"/>
    <cellStyle name="Input 6 5 6 2" xfId="12956" xr:uid="{1D26F778-ECBC-42E6-93F9-10357475D299}"/>
    <cellStyle name="Input 6 5 6 2 2" xfId="22403" xr:uid="{0EC4BD1A-5D3A-44A1-80D5-B8E91415EDF2}"/>
    <cellStyle name="Input 6 5 6 2 3" xfId="26797" xr:uid="{A62EB24A-0B21-400D-922A-A37EEDDEEE07}"/>
    <cellStyle name="Input 6 5 6 3" xfId="15128" xr:uid="{41D1C2D2-1741-4345-914B-A1D7C2EC50C7}"/>
    <cellStyle name="Input 6 5 6 3 2" xfId="24575" xr:uid="{834594D3-48CF-4E0F-B9D2-690993470C31}"/>
    <cellStyle name="Input 6 5 6 4" xfId="18870" xr:uid="{E9900A44-3522-4D0E-9D01-3D66AF86475B}"/>
    <cellStyle name="Input 6 5 7" xfId="8311" xr:uid="{282D46D0-A84B-440C-BB7A-1D79B9974C16}"/>
    <cellStyle name="Input 6 5 7 2" xfId="12032" xr:uid="{0675EDA6-A14E-445E-B0B5-FA983DB4A3B4}"/>
    <cellStyle name="Input 6 5 7 2 2" xfId="21479" xr:uid="{93DBC88C-F5D4-4933-8683-21591BECB3A0}"/>
    <cellStyle name="Input 6 5 7 2 3" xfId="25899" xr:uid="{B938E0CC-E2AB-4DE7-AB95-0652C87FDCC2}"/>
    <cellStyle name="Input 6 5 7 3" xfId="14040" xr:uid="{D98CA6D6-465D-4A24-8021-0C4F62EA9B43}"/>
    <cellStyle name="Input 6 5 7 3 2" xfId="23487" xr:uid="{EA24C86A-4D7F-4FE2-8195-2379E48BDEBA}"/>
    <cellStyle name="Input 6 5 7 4" xfId="17756" xr:uid="{6A471259-A1E5-4850-972E-F9CA67D5E7A2}"/>
    <cellStyle name="Input 6 5 8" xfId="9226" xr:uid="{22467F4B-81A0-4953-A52A-CA3E986DBC8D}"/>
    <cellStyle name="Input 6 5 8 2" xfId="12791" xr:uid="{D9983D28-8446-4B1C-A360-0E4D25D13EE2}"/>
    <cellStyle name="Input 6 5 8 2 2" xfId="22238" xr:uid="{784A3B65-DDA3-45E5-8544-E8EAA4E60E24}"/>
    <cellStyle name="Input 6 5 8 2 3" xfId="26633" xr:uid="{8F81D8CE-1897-4ABF-B3CA-BE77626EC097}"/>
    <cellStyle name="Input 6 5 8 3" xfId="14930" xr:uid="{6698E427-E4FB-454C-8E34-572E5461BCDB}"/>
    <cellStyle name="Input 6 5 8 3 2" xfId="24377" xr:uid="{B57A71D0-A52E-4715-9301-9C5D099B4455}"/>
    <cellStyle name="Input 6 5 8 4" xfId="18671" xr:uid="{81E4C2BC-410C-49BC-BC96-BD0E36D0E205}"/>
    <cellStyle name="Input 6 5 9" xfId="8953" xr:uid="{AF74717F-DB6B-44A6-B510-EB7A8A2EA4F5}"/>
    <cellStyle name="Input 6 5 9 2" xfId="14676" xr:uid="{8F0EC1E2-7699-4960-8249-452576734F6C}"/>
    <cellStyle name="Input 6 5 9 2 2" xfId="24123" xr:uid="{270DCC7C-52D9-48FE-8739-FCEDD6E753CA}"/>
    <cellStyle name="Input 6 5 9 3" xfId="18398" xr:uid="{1663ECB4-D678-4E16-B50B-4CDCE261F317}"/>
    <cellStyle name="Input 6 6" xfId="4437" xr:uid="{F4F7F612-E262-49A1-9E9A-43174D0FDB6A}"/>
    <cellStyle name="Input 6 6 10" xfId="28290" xr:uid="{A3DA105C-8B61-4294-9E21-BF65980C80CA}"/>
    <cellStyle name="Input 6 6 11" xfId="28117" xr:uid="{A098A30B-DFA6-431E-B746-5827A18D0FBF}"/>
    <cellStyle name="Input 6 6 2" xfId="5943" xr:uid="{E4B9D6D8-A3C9-41DE-B56D-CBB3BA4441A6}"/>
    <cellStyle name="Input 6 6 2 10" xfId="28014" xr:uid="{A1CB4569-B83A-4A27-AFD6-7C9D7B462116}"/>
    <cellStyle name="Input 6 6 2 2" xfId="7148" xr:uid="{B29D56BC-FA87-4A82-A768-9E0F26F5995F}"/>
    <cellStyle name="Input 6 6 2 2 2" xfId="7817" xr:uid="{871E55E9-E343-4A04-AE0A-67BBFD394022}"/>
    <cellStyle name="Input 6 6 2 2 2 2" xfId="11547" xr:uid="{5D3946AC-F0A5-4EBD-B17B-8BF2621387C2}"/>
    <cellStyle name="Input 6 6 2 2 2 2 2" xfId="20994" xr:uid="{A974A91F-BFAC-4FE5-BEC9-94BCEAA0A19C}"/>
    <cellStyle name="Input 6 6 2 2 2 3" xfId="17265" xr:uid="{9E93F2D9-EE58-45AA-B747-48B3721E5EFE}"/>
    <cellStyle name="Input 6 6 2 2 3" xfId="10878" xr:uid="{FA5D4BA6-6E0B-4F61-A284-69D311EDEE6E}"/>
    <cellStyle name="Input 6 6 2 2 3 2" xfId="20324" xr:uid="{BE7A1279-657E-44A2-BDCD-3EC115179A9F}"/>
    <cellStyle name="Input 6 6 2 2 4" xfId="16595" xr:uid="{B3B8FA89-38E5-485B-A094-5EA2245E8A5E}"/>
    <cellStyle name="Input 6 6 2 2 5" xfId="29118" xr:uid="{83527C11-0379-4644-AACB-89D53FAF2BCE}"/>
    <cellStyle name="Input 6 6 2 2 6" xfId="29279" xr:uid="{A369C187-44D3-429F-8AC9-C1587919A4CF}"/>
    <cellStyle name="Input 6 6 2 2 7" xfId="27549" xr:uid="{940BFB63-76C1-45F4-AF6F-F78A903BFB3E}"/>
    <cellStyle name="Input 6 6 2 2 8" xfId="29624" xr:uid="{7FC7B648-CA29-44DF-AA2E-67772F8C73BE}"/>
    <cellStyle name="Input 6 6 2 3" xfId="8176" xr:uid="{A30B1006-FD43-4CFE-B845-62E045AE4B65}"/>
    <cellStyle name="Input 6 6 2 3 2" xfId="11905" xr:uid="{D1A9C8DF-288C-4EF9-ABD8-21F3865CF3AB}"/>
    <cellStyle name="Input 6 6 2 3 2 2" xfId="21352" xr:uid="{23FEE774-8322-4BBF-B25D-1E20052DB033}"/>
    <cellStyle name="Input 6 6 2 3 2 3" xfId="25776" xr:uid="{6C09E9C2-89EC-4C49-B106-BA968A67E124}"/>
    <cellStyle name="Input 6 6 2 3 3" xfId="13911" xr:uid="{79409056-96D4-433D-83FF-704AE1349D3C}"/>
    <cellStyle name="Input 6 6 2 3 3 2" xfId="23358" xr:uid="{36984365-CAB7-49C7-A6F9-7B2273A673EE}"/>
    <cellStyle name="Input 6 6 2 3 4" xfId="17623" xr:uid="{6A25D89D-3A97-47FA-8632-8D095FE0F7F7}"/>
    <cellStyle name="Input 6 6 2 4" xfId="8340" xr:uid="{D70740C8-19DC-4A01-A928-C6FAA9B47921}"/>
    <cellStyle name="Input 6 6 2 4 2" xfId="12053" xr:uid="{5EBFD905-A71C-4282-99EA-085021452967}"/>
    <cellStyle name="Input 6 6 2 4 2 2" xfId="21500" xr:uid="{7AC5959A-F81A-49BC-848C-570C64EF4A69}"/>
    <cellStyle name="Input 6 6 2 4 2 3" xfId="25919" xr:uid="{78BD10A4-C218-437B-A650-202431F75E98}"/>
    <cellStyle name="Input 6 6 2 4 3" xfId="14068" xr:uid="{6A583A53-32FA-4775-931B-534B84CC28A0}"/>
    <cellStyle name="Input 6 6 2 4 3 2" xfId="23515" xr:uid="{9A34A3C0-7C1D-47BB-B9EE-3B13C8E7BC83}"/>
    <cellStyle name="Input 6 6 2 4 4" xfId="17785" xr:uid="{03A9FBC3-2C45-4F09-924C-63250E8F8335}"/>
    <cellStyle name="Input 6 6 2 5" xfId="9263" xr:uid="{C44F4A0D-C263-420B-8841-F6D2CEF79884}"/>
    <cellStyle name="Input 6 6 2 5 2" xfId="12819" xr:uid="{60BAC67B-F809-43AD-BE5D-508AC69D15E1}"/>
    <cellStyle name="Input 6 6 2 5 2 2" xfId="22266" xr:uid="{9A1C918A-8593-4670-BC9D-722B5888C763}"/>
    <cellStyle name="Input 6 6 2 5 2 3" xfId="26661" xr:uid="{C3305653-0B61-406F-96E3-EE776612C985}"/>
    <cellStyle name="Input 6 6 2 5 3" xfId="14967" xr:uid="{8A2D0FA3-1D28-4DD2-9203-F1C634567D4C}"/>
    <cellStyle name="Input 6 6 2 5 3 2" xfId="24414" xr:uid="{C7774EAC-00A2-4DE3-8124-842A7D7C32FD}"/>
    <cellStyle name="Input 6 6 2 5 4" xfId="18708" xr:uid="{FEAA22AD-D712-4981-8FAB-B555B26DEF1B}"/>
    <cellStyle name="Input 6 6 2 6" xfId="9596" xr:uid="{E6B90C49-29A1-4B6D-8157-4912E2E5992A}"/>
    <cellStyle name="Input 6 6 2 6 2" xfId="13101" xr:uid="{6E0D4E58-1B51-438A-A071-9C56A0923284}"/>
    <cellStyle name="Input 6 6 2 6 2 2" xfId="22548" xr:uid="{DF75E195-CC6F-4A62-88CF-A47DF738D1B6}"/>
    <cellStyle name="Input 6 6 2 6 2 3" xfId="26940" xr:uid="{BC2B3707-1D4A-41BC-AB02-5C1DF6A602CA}"/>
    <cellStyle name="Input 6 6 2 6 3" xfId="15297" xr:uid="{E4CFB7F5-54C3-4CEE-BA0F-347F8B304F66}"/>
    <cellStyle name="Input 6 6 2 6 3 2" xfId="24744" xr:uid="{65AE95E9-B8B6-4FD9-8751-2BA18472AE51}"/>
    <cellStyle name="Input 6 6 2 6 4" xfId="19041" xr:uid="{0D676F93-5534-4920-A738-9D5933D7D42C}"/>
    <cellStyle name="Input 6 6 2 7" xfId="9545" xr:uid="{D163E0DF-6324-44B4-A65A-CE1E65131A4E}"/>
    <cellStyle name="Input 6 6 2 7 2" xfId="13058" xr:uid="{C62F68A7-5168-40FD-8B4D-DD84BCAA4E9C}"/>
    <cellStyle name="Input 6 6 2 7 2 2" xfId="22505" xr:uid="{1F39A32D-159F-4269-A3FF-5062C49A0E3F}"/>
    <cellStyle name="Input 6 6 2 7 2 3" xfId="26897" xr:uid="{B691ACAF-4ADC-4E73-B19D-864724A1CB33}"/>
    <cellStyle name="Input 6 6 2 7 3" xfId="15246" xr:uid="{C8314DAE-1ED6-4E9D-8F04-20BFC3D1BC37}"/>
    <cellStyle name="Input 6 6 2 7 3 2" xfId="24693" xr:uid="{18FCA1AE-9608-47C0-A1A7-4B97561AEE81}"/>
    <cellStyle name="Input 6 6 2 7 4" xfId="18990" xr:uid="{1FFD9576-FF03-49F6-A78B-1B28E928C0DE}"/>
    <cellStyle name="Input 6 6 2 8" xfId="8665" xr:uid="{552298C8-2033-48C6-9316-ED05758E432B}"/>
    <cellStyle name="Input 6 6 2 8 2" xfId="14392" xr:uid="{F1A27F1B-8BD1-4C4B-8CA7-049FD0B86B90}"/>
    <cellStyle name="Input 6 6 2 8 2 2" xfId="23839" xr:uid="{EAD33827-2768-4A9B-9E34-017F99C727BC}"/>
    <cellStyle name="Input 6 6 2 8 3" xfId="18110" xr:uid="{FEA7FEBC-A2A2-4834-8708-5E53B672A7A8}"/>
    <cellStyle name="Input 6 6 2 9" xfId="28620" xr:uid="{43D6A680-EC66-45C6-8A43-B527871FC02F}"/>
    <cellStyle name="Input 6 6 3" xfId="7003" xr:uid="{654E112E-F9BB-46F6-AC16-F9BBCB975A31}"/>
    <cellStyle name="Input 6 6 3 2" xfId="7671" xr:uid="{147B50F2-0EBD-42F8-BADC-3C385846E711}"/>
    <cellStyle name="Input 6 6 3 2 2" xfId="11401" xr:uid="{35FAAFC7-18A4-467F-8320-C1482AD72D0E}"/>
    <cellStyle name="Input 6 6 3 2 2 2" xfId="20848" xr:uid="{C6B73F32-29DA-4B27-A70C-0E37A50B6535}"/>
    <cellStyle name="Input 6 6 3 2 3" xfId="17119" xr:uid="{EE31FDB0-4352-4FBF-AACC-C7CFD0222739}"/>
    <cellStyle name="Input 6 6 3 3" xfId="10732" xr:uid="{E28C342A-AA11-4218-A852-F196D02275FF}"/>
    <cellStyle name="Input 6 6 3 3 2" xfId="20178" xr:uid="{5CE05B46-DBD7-4124-96C5-37E2273D92C7}"/>
    <cellStyle name="Input 6 6 3 4" xfId="16449" xr:uid="{A30BFCFE-E4B3-4F78-AE33-FD499D084ED9}"/>
    <cellStyle name="Input 6 6 3 5" xfId="29011" xr:uid="{B3D8FBE5-202A-4F64-9B96-46BA44B2E6D5}"/>
    <cellStyle name="Input 6 6 3 6" xfId="29222" xr:uid="{D7FFA3F8-2DBD-4099-B8EA-CBB22A69A0A6}"/>
    <cellStyle name="Input 6 6 3 7" xfId="28358" xr:uid="{F5DEB323-A00F-486F-8FA1-333DB4B539A8}"/>
    <cellStyle name="Input 6 6 3 8" xfId="29519" xr:uid="{361419CC-6F47-4E51-92D6-E7AC45F88EBB}"/>
    <cellStyle name="Input 6 6 4" xfId="8065" xr:uid="{53DA9E2E-80CF-4BAC-986C-4A27C2CE31A6}"/>
    <cellStyle name="Input 6 6 4 2" xfId="11794" xr:uid="{3FAF7417-DE30-456C-8B5C-B1898EAF0FFC}"/>
    <cellStyle name="Input 6 6 4 2 2" xfId="21241" xr:uid="{B2837A13-4649-4A87-8B62-DCCA6C6FA981}"/>
    <cellStyle name="Input 6 6 4 2 3" xfId="25665" xr:uid="{BEB7F0FC-94A8-49EC-BD56-9AFBA7A93C66}"/>
    <cellStyle name="Input 6 6 4 3" xfId="13800" xr:uid="{63BCFFA5-4925-4E24-98FE-22B39E683A47}"/>
    <cellStyle name="Input 6 6 4 3 2" xfId="23247" xr:uid="{9096B2D3-F5A3-4F36-AECE-29E282E89A2B}"/>
    <cellStyle name="Input 6 6 4 4" xfId="17512" xr:uid="{C70F151C-496E-43E0-B0B0-3C6979FB69F3}"/>
    <cellStyle name="Input 6 6 5" xfId="9049" xr:uid="{AF80D832-795A-4786-9D0C-76E448255B48}"/>
    <cellStyle name="Input 6 6 5 2" xfId="12646" xr:uid="{4F82497B-49B6-404D-A413-1FD44A78362C}"/>
    <cellStyle name="Input 6 6 5 2 2" xfId="22093" xr:uid="{D959C198-84DD-4055-9EBC-01B524F64014}"/>
    <cellStyle name="Input 6 6 5 2 3" xfId="26507" xr:uid="{717B5328-94BD-49F1-A7DC-814F69B1894F}"/>
    <cellStyle name="Input 6 6 5 3" xfId="14772" xr:uid="{CB07B625-84E9-4ABD-9B85-9F00CA91AFD6}"/>
    <cellStyle name="Input 6 6 5 3 2" xfId="24219" xr:uid="{E170D66E-8EAB-4822-BCB0-856ADD324118}"/>
    <cellStyle name="Input 6 6 5 4" xfId="18494" xr:uid="{80A64631-4878-49FD-9DC4-9AA81CA2A8A7}"/>
    <cellStyle name="Input 6 6 6" xfId="9871" xr:uid="{9453C2FC-C870-40E6-BB91-94FE3C8B4A48}"/>
    <cellStyle name="Input 6 6 6 2" xfId="13342" xr:uid="{2F989376-1E15-4855-B58C-23643CE9900C}"/>
    <cellStyle name="Input 6 6 6 2 2" xfId="22789" xr:uid="{F00CEB64-66DC-4528-A046-B5D0FDFF8B3F}"/>
    <cellStyle name="Input 6 6 6 2 3" xfId="27180" xr:uid="{78418451-312A-4F26-8742-A41F65556440}"/>
    <cellStyle name="Input 6 6 6 3" xfId="15571" xr:uid="{3C96B85C-042A-47C6-8C84-AF4A66935599}"/>
    <cellStyle name="Input 6 6 6 3 2" xfId="25018" xr:uid="{ED2E2D46-C6BF-47DB-96C2-302D1D6D2CAA}"/>
    <cellStyle name="Input 6 6 6 4" xfId="19316" xr:uid="{DAA38B09-1088-4B2B-B7FD-F2B6D7B93683}"/>
    <cellStyle name="Input 6 6 7" xfId="9009" xr:uid="{4A26721A-A2E0-48E8-A16C-33B56778F2F7}"/>
    <cellStyle name="Input 6 6 7 2" xfId="12610" xr:uid="{9EBC2473-B8F3-4123-9A2D-CEFD87890D09}"/>
    <cellStyle name="Input 6 6 7 2 2" xfId="22057" xr:uid="{38B7E431-5648-4CF9-9212-735ED0E383EC}"/>
    <cellStyle name="Input 6 6 7 2 3" xfId="26471" xr:uid="{02B890C5-B4C3-47D1-A4C6-A87AF0245537}"/>
    <cellStyle name="Input 6 6 7 3" xfId="14732" xr:uid="{48432F22-B76D-49C6-AEB3-58A9939A585A}"/>
    <cellStyle name="Input 6 6 7 3 2" xfId="24179" xr:uid="{BE280B2E-4246-41B2-AC08-246D202C0156}"/>
    <cellStyle name="Input 6 6 7 4" xfId="18454" xr:uid="{6FAD887B-596D-46F3-A5A1-F3869F4BF618}"/>
    <cellStyle name="Input 6 6 8" xfId="8933" xr:uid="{ED1F4CFD-C137-4B45-8ABF-903F8531495D}"/>
    <cellStyle name="Input 6 6 8 2" xfId="12547" xr:uid="{72E633B2-95CE-485E-B4A4-58A0C627D561}"/>
    <cellStyle name="Input 6 6 8 2 2" xfId="21994" xr:uid="{12BDC7A0-72B8-40C6-8DEC-A5276B407754}"/>
    <cellStyle name="Input 6 6 8 2 3" xfId="26408" xr:uid="{F46FEFF3-120C-48AF-800E-EC2EC18FADA1}"/>
    <cellStyle name="Input 6 6 8 3" xfId="14656" xr:uid="{4A856795-5A29-4D61-B877-860723BECFE2}"/>
    <cellStyle name="Input 6 6 8 3 2" xfId="24103" xr:uid="{852C8332-A6EC-460C-A329-0C285ABFC5D5}"/>
    <cellStyle name="Input 6 6 8 4" xfId="18378" xr:uid="{67F5B141-E8C0-44A5-A9F1-159415D8DCE0}"/>
    <cellStyle name="Input 6 6 9" xfId="8270" xr:uid="{16A9583E-3BB2-450F-BA40-2B34A23894A7}"/>
    <cellStyle name="Input 6 6 9 2" xfId="13999" xr:uid="{042FB3C6-344B-4EEC-9531-D74F40CB6C53}"/>
    <cellStyle name="Input 6 6 9 2 2" xfId="23446" xr:uid="{35952B5F-A8BB-4452-B530-25CA4BD27C48}"/>
    <cellStyle name="Input 6 6 9 3" xfId="17715" xr:uid="{1FA4FD16-197B-4EDD-90EC-4FFEF954A332}"/>
    <cellStyle name="Input 6 7" xfId="4438" xr:uid="{89548161-633B-4325-86D6-F31FFD4DC9B7}"/>
    <cellStyle name="Input 6 7 10" xfId="27647" xr:uid="{7BAD8A8E-122F-4556-B1BC-1E3363C4EC7C}"/>
    <cellStyle name="Input 6 7 2" xfId="7004" xr:uid="{802EC174-776A-4768-8B74-DF9333AE012A}"/>
    <cellStyle name="Input 6 7 2 2" xfId="7672" xr:uid="{D938ED11-A709-48A3-AF39-9FB4D787F765}"/>
    <cellStyle name="Input 6 7 2 2 2" xfId="11402" xr:uid="{B7338F55-869A-4FE6-8F1E-6F653113EB20}"/>
    <cellStyle name="Input 6 7 2 2 2 2" xfId="20849" xr:uid="{1D7B6F69-1C21-442D-8953-FF43D6C42DB4}"/>
    <cellStyle name="Input 6 7 2 2 3" xfId="17120" xr:uid="{3B2DBF7A-448A-4BAA-8C58-153DC0D5522C}"/>
    <cellStyle name="Input 6 7 2 3" xfId="10733" xr:uid="{589FDF11-1A38-4F08-8274-A5EEBAB39F13}"/>
    <cellStyle name="Input 6 7 2 3 2" xfId="20179" xr:uid="{B947EBA1-7ECA-4237-98BE-E11EE8A073EF}"/>
    <cellStyle name="Input 6 7 2 4" xfId="16450" xr:uid="{1CE2C1EB-ED1D-4CA8-987A-D4C011AFA649}"/>
    <cellStyle name="Input 6 7 2 5" xfId="29012" xr:uid="{67829034-2FB9-42EF-BD4E-A73112838123}"/>
    <cellStyle name="Input 6 7 2 6" xfId="29223" xr:uid="{22D40752-FF58-4D0B-A954-5F5A4D045FE5}"/>
    <cellStyle name="Input 6 7 2 7" xfId="28126" xr:uid="{36708797-3C0D-4061-8616-E2FF0DB49EE9}"/>
    <cellStyle name="Input 6 7 2 8" xfId="29520" xr:uid="{D9314B2B-FC42-42AA-ACCC-20B6D0D190C0}"/>
    <cellStyle name="Input 6 7 3" xfId="8066" xr:uid="{C837A549-A6C7-4D3F-93ED-2762929B33B0}"/>
    <cellStyle name="Input 6 7 3 2" xfId="11795" xr:uid="{A13F8859-5A4A-493E-913D-A0C0A8033622}"/>
    <cellStyle name="Input 6 7 3 2 2" xfId="21242" xr:uid="{6D306CCD-E826-4679-BD88-C37F00D9B084}"/>
    <cellStyle name="Input 6 7 3 2 3" xfId="25666" xr:uid="{793A18A2-6C8C-4135-AA6D-AB242D471177}"/>
    <cellStyle name="Input 6 7 3 3" xfId="13801" xr:uid="{71D61037-01EC-4670-AFC7-A1DFB78074AB}"/>
    <cellStyle name="Input 6 7 3 3 2" xfId="23248" xr:uid="{866DFB4A-3E5F-4C19-BB3F-C5974C097B90}"/>
    <cellStyle name="Input 6 7 3 4" xfId="17513" xr:uid="{3922D6AA-37B5-4656-84B1-69A51DAC335F}"/>
    <cellStyle name="Input 6 7 4" xfId="8505" xr:uid="{C32F8C6A-57D3-4395-BB26-78BBB84F5FC5}"/>
    <cellStyle name="Input 6 7 4 2" xfId="12179" xr:uid="{3D7B33BD-8EE5-4FA3-9E73-3EA3619DECBD}"/>
    <cellStyle name="Input 6 7 4 2 2" xfId="21626" xr:uid="{9619D4EF-4580-4294-9F9F-C8A92A8C9459}"/>
    <cellStyle name="Input 6 7 4 2 3" xfId="26045" xr:uid="{75C5EFB6-F57E-48D7-8A94-5D38C8F9EEA4}"/>
    <cellStyle name="Input 6 7 4 3" xfId="14233" xr:uid="{39AD0D37-E862-4D6F-A9E0-A4CF09299022}"/>
    <cellStyle name="Input 6 7 4 3 2" xfId="23680" xr:uid="{A8804D4D-BA16-467D-9FCC-E57B0DC3CE5F}"/>
    <cellStyle name="Input 6 7 4 4" xfId="17950" xr:uid="{41C32F2C-7F56-49BF-957E-D44262015D32}"/>
    <cellStyle name="Input 6 7 5" xfId="9421" xr:uid="{F6FF0A06-B5F2-43C9-8EEA-B9A861D86361}"/>
    <cellStyle name="Input 6 7 5 2" xfId="12953" xr:uid="{33F215E7-9F43-4905-ADF0-40E7A9062C6F}"/>
    <cellStyle name="Input 6 7 5 2 2" xfId="22400" xr:uid="{7C1DBC73-3BD3-4D28-BCA1-3CB792668500}"/>
    <cellStyle name="Input 6 7 5 2 3" xfId="26794" xr:uid="{14F070FF-E39B-42DB-A180-D6DB41E7FC54}"/>
    <cellStyle name="Input 6 7 5 3" xfId="15124" xr:uid="{146128E8-16B5-40EB-B2FD-B05AC15CBD83}"/>
    <cellStyle name="Input 6 7 5 3 2" xfId="24571" xr:uid="{DBE6B050-20CA-43D9-8482-6F73258121CD}"/>
    <cellStyle name="Input 6 7 5 4" xfId="18866" xr:uid="{D5341959-3AF0-419E-979C-7C6AC9AEF86D}"/>
    <cellStyle name="Input 6 7 6" xfId="9571" xr:uid="{3C4F4BC2-2B46-4DD9-AAE2-810C11D139F7}"/>
    <cellStyle name="Input 6 7 6 2" xfId="13080" xr:uid="{E7844554-EDB8-49EE-966C-1BE176A85F30}"/>
    <cellStyle name="Input 6 7 6 2 2" xfId="22527" xr:uid="{4244986D-7C2E-4545-B424-CF18D88240DA}"/>
    <cellStyle name="Input 6 7 6 2 3" xfId="26919" xr:uid="{B2BD263C-1FC7-4CE4-ABA8-1F545C9A62D8}"/>
    <cellStyle name="Input 6 7 6 3" xfId="15272" xr:uid="{D9DB0DFD-8421-4CB0-8EC1-31A5B392EF49}"/>
    <cellStyle name="Input 6 7 6 3 2" xfId="24719" xr:uid="{083B2D28-BC7B-422A-9C54-5944561F5CC6}"/>
    <cellStyle name="Input 6 7 6 4" xfId="19016" xr:uid="{D11C24F7-4E9B-445A-9181-F6A2C59F2A58}"/>
    <cellStyle name="Input 6 7 7" xfId="9942" xr:uid="{6A7E56F8-08CC-4075-BC4E-BCD195D06F66}"/>
    <cellStyle name="Input 6 7 7 2" xfId="13399" xr:uid="{81A719B6-C45F-45AA-8FC9-60FFC335A349}"/>
    <cellStyle name="Input 6 7 7 2 2" xfId="22846" xr:uid="{6AC7FF36-0556-4C06-8506-3B37A2DFCC98}"/>
    <cellStyle name="Input 6 7 7 2 3" xfId="27236" xr:uid="{F5BB743F-C837-4E6E-B78B-4AA0284A89DC}"/>
    <cellStyle name="Input 6 7 7 3" xfId="15641" xr:uid="{D4C3003E-5C7B-4A90-9ED0-4707FC539955}"/>
    <cellStyle name="Input 6 7 7 3 2" xfId="25088" xr:uid="{AA4DA99A-EC49-4DC4-A57A-D1E07107D6CC}"/>
    <cellStyle name="Input 6 7 7 4" xfId="19387" xr:uid="{5364B967-FEAC-4D01-AF88-32282E406564}"/>
    <cellStyle name="Input 6 7 8" xfId="9675" xr:uid="{18F93CF6-8327-44BC-B62A-FA9914877D67}"/>
    <cellStyle name="Input 6 7 8 2" xfId="15376" xr:uid="{72E37093-EE63-44FF-9CED-CDA58F55450F}"/>
    <cellStyle name="Input 6 7 8 2 2" xfId="24823" xr:uid="{BA54EB0B-4DB7-48AB-A7B3-10A436248BFC}"/>
    <cellStyle name="Input 6 7 8 3" xfId="19120" xr:uid="{4950085D-7453-4132-A4F1-7BD0CCA70857}"/>
    <cellStyle name="Input 6 7 9" xfId="28291" xr:uid="{468BE1EB-2D32-4E58-95D3-3E4F1154705F}"/>
    <cellStyle name="Input 6 8" xfId="4432" xr:uid="{FB1FCC5B-ECDC-45C9-8479-3D1B97D7E328}"/>
    <cellStyle name="Input 6 9" xfId="6657" xr:uid="{8AB74247-BB62-47A4-8960-6B0B890E2FD0}"/>
    <cellStyle name="Input 6 9 2" xfId="7325" xr:uid="{54E0BFAF-151C-4177-A668-9CF68B06A5D3}"/>
    <cellStyle name="Input 6 9 2 2" xfId="11055" xr:uid="{A74586DE-FB36-410D-9F83-11ACEEB5240A}"/>
    <cellStyle name="Input 6 9 2 2 2" xfId="20501" xr:uid="{DF1E4ACD-D5D3-4D06-8E02-4EF52CF27140}"/>
    <cellStyle name="Input 6 9 2 3" xfId="16772" xr:uid="{35C97E37-A456-4E9C-8C48-63EB4EF346C9}"/>
    <cellStyle name="Input 6 9 3" xfId="10386" xr:uid="{B4B9FEBF-2EC7-46B0-B04C-437045EEFF9B}"/>
    <cellStyle name="Input 6 9 3 2" xfId="19831" xr:uid="{9851E3EB-D6AF-4FB5-870E-EE97D925CA7C}"/>
    <cellStyle name="Input 6 9 4" xfId="16102" xr:uid="{29D779F3-3038-4973-8FC9-FF2DAB5CCF71}"/>
    <cellStyle name="Input 6 9 5" xfId="28835" xr:uid="{73C10266-6E0B-420F-9240-FF2988A5735A}"/>
    <cellStyle name="Input 6 9 6" xfId="28465" xr:uid="{16C8EC71-BD3F-47EB-995E-872C809E5655}"/>
    <cellStyle name="Input 6 9 7" xfId="28161" xr:uid="{B19553DD-A946-42F1-B18A-CF90723656F3}"/>
    <cellStyle name="Input 6 9 8" xfId="29369" xr:uid="{DF70C88F-F42B-4B64-A605-FD173B1AC4CC}"/>
    <cellStyle name="Input 7" xfId="2417" xr:uid="{C3289A0B-9445-4355-8426-E711C5C7CDAA}"/>
    <cellStyle name="Input 7 10" xfId="9900" xr:uid="{67120E3E-DFEF-4365-8649-DD764450FCAC}"/>
    <cellStyle name="Input 7 10 2" xfId="13361" xr:uid="{0A719A58-C8CB-4DB0-B649-087E4D99B795}"/>
    <cellStyle name="Input 7 10 2 2" xfId="22808" xr:uid="{DF892885-3DE3-4102-89B7-9CA65A34EEA1}"/>
    <cellStyle name="Input 7 10 2 3" xfId="27199" xr:uid="{292B2614-7030-49A5-A744-F633C50DE951}"/>
    <cellStyle name="Input 7 10 3" xfId="15600" xr:uid="{FA197B6B-E49E-48A5-A7D0-674776771DEB}"/>
    <cellStyle name="Input 7 10 3 2" xfId="25047" xr:uid="{CD9839CD-8054-47B2-B73E-6305FE745CD5}"/>
    <cellStyle name="Input 7 10 4" xfId="19345" xr:uid="{5157D64F-375A-426B-A001-2AAF4CFBF143}"/>
    <cellStyle name="Input 7 11" xfId="9657" xr:uid="{A5E21218-2BD6-435B-9319-893318C1ACEA}"/>
    <cellStyle name="Input 7 11 2" xfId="13150" xr:uid="{D8F5CF76-D020-4B46-AE7B-479A3A620C88}"/>
    <cellStyle name="Input 7 11 2 2" xfId="22597" xr:uid="{5C8C9457-B198-4456-BB3A-84820C00778E}"/>
    <cellStyle name="Input 7 11 2 3" xfId="26989" xr:uid="{5B082E0A-B72E-47D7-A1B8-34A077720062}"/>
    <cellStyle name="Input 7 11 3" xfId="15358" xr:uid="{71460CCA-D5EA-42ED-8D47-1570C1BF2BF3}"/>
    <cellStyle name="Input 7 11 3 2" xfId="24805" xr:uid="{4D73BFF4-D1D4-4E7A-A962-AA540511FA48}"/>
    <cellStyle name="Input 7 11 4" xfId="19102" xr:uid="{7BC22D48-FBC7-4422-94F6-22E389B2F2D1}"/>
    <cellStyle name="Input 7 12" xfId="9238" xr:uid="{3C702375-8452-47CC-B402-3E48BF3313C5}"/>
    <cellStyle name="Input 7 12 2" xfId="14942" xr:uid="{31A78078-A375-4E6A-869C-B996F0471F79}"/>
    <cellStyle name="Input 7 12 2 2" xfId="24389" xr:uid="{1DCEAE3E-4661-47CC-9BE8-A615E15F1A49}"/>
    <cellStyle name="Input 7 12 3" xfId="18683" xr:uid="{5853A0FD-BDD3-47A0-A2B9-BD316A6E3E53}"/>
    <cellStyle name="Input 7 13" xfId="27806" xr:uid="{D58FB36B-728F-466B-98E5-0510B72BDA47}"/>
    <cellStyle name="Input 7 14" xfId="28630" xr:uid="{4370D5A5-BDD5-49A2-8DED-F44D1925A3C2}"/>
    <cellStyle name="Input 7 15" xfId="30664" xr:uid="{87468937-C7E0-4A9C-A753-D311F3374375}"/>
    <cellStyle name="Input 7 2" xfId="4440" xr:uid="{B4E53812-23DE-42AA-981E-4D6C8D875AB1}"/>
    <cellStyle name="Input 7 2 10" xfId="28292" xr:uid="{D1391F9C-57F5-4764-9CB5-D38AAB5E123E}"/>
    <cellStyle name="Input 7 2 11" xfId="27646" xr:uid="{B135FB24-CB43-4CD1-B77F-E1FAE5DE2039}"/>
    <cellStyle name="Input 7 2 2" xfId="5944" xr:uid="{98B4ED3C-C26B-434D-8457-43B19A1A5CBA}"/>
    <cellStyle name="Input 7 2 2 10" xfId="27556" xr:uid="{C113E8C0-5F19-418E-93A6-EF93E824F878}"/>
    <cellStyle name="Input 7 2 2 2" xfId="7149" xr:uid="{437763E3-209B-40D6-9748-83E1989138A0}"/>
    <cellStyle name="Input 7 2 2 2 2" xfId="7818" xr:uid="{893E9675-EB1E-4A20-ABB5-D91CFD2C6A20}"/>
    <cellStyle name="Input 7 2 2 2 2 2" xfId="11548" xr:uid="{22E2DFF1-6B41-47D4-851A-ABE67641A60C}"/>
    <cellStyle name="Input 7 2 2 2 2 2 2" xfId="20995" xr:uid="{AD36813F-216D-40EB-B9B2-FB1B8B4CE810}"/>
    <cellStyle name="Input 7 2 2 2 2 3" xfId="17266" xr:uid="{460B93A7-2910-4931-BFD0-BCAC2F503221}"/>
    <cellStyle name="Input 7 2 2 2 3" xfId="10879" xr:uid="{8DEC9A14-98FA-4069-8B7E-DB3CBDB4EB75}"/>
    <cellStyle name="Input 7 2 2 2 3 2" xfId="20325" xr:uid="{6A1872AF-90AF-4972-A2DB-307330371000}"/>
    <cellStyle name="Input 7 2 2 2 4" xfId="16596" xr:uid="{72D10055-B987-4798-BEEB-C8B4E113704A}"/>
    <cellStyle name="Input 7 2 2 2 5" xfId="29119" xr:uid="{191A235B-C414-431F-9418-6EC180478C82}"/>
    <cellStyle name="Input 7 2 2 2 6" xfId="29280" xr:uid="{77DDD4ED-59A7-4050-BED7-E7E0D4024402}"/>
    <cellStyle name="Input 7 2 2 2 7" xfId="28350" xr:uid="{CDAEBFD4-07D5-4D00-BE52-D109F5694360}"/>
    <cellStyle name="Input 7 2 2 2 8" xfId="29625" xr:uid="{B0B1926F-9333-47A4-B5E3-7773836EC1E6}"/>
    <cellStyle name="Input 7 2 2 3" xfId="8023" xr:uid="{00240BCC-2406-49C9-8CFD-44B0B06DBC1C}"/>
    <cellStyle name="Input 7 2 2 3 2" xfId="11752" xr:uid="{5D15BB93-874B-43C0-83AE-C8C76CFC453B}"/>
    <cellStyle name="Input 7 2 2 3 2 2" xfId="21199" xr:uid="{3FB66575-4BF4-4AC8-9422-960170BD4BF9}"/>
    <cellStyle name="Input 7 2 2 3 2 3" xfId="25623" xr:uid="{57C11E18-8818-4558-B20C-22BB4D3B712D}"/>
    <cellStyle name="Input 7 2 2 3 3" xfId="13758" xr:uid="{F87AF546-9204-4E0F-8B73-2C8D2E420AC0}"/>
    <cellStyle name="Input 7 2 2 3 3 2" xfId="23205" xr:uid="{46BEAD89-A820-4970-AD82-94DFDEE6D79E}"/>
    <cellStyle name="Input 7 2 2 3 4" xfId="17470" xr:uid="{6760AFB8-7DBB-4CF1-81D4-BF84E89B4234}"/>
    <cellStyle name="Input 7 2 2 4" xfId="9586" xr:uid="{99C9C587-6D68-42D8-87AF-184011531292}"/>
    <cellStyle name="Input 7 2 2 4 2" xfId="13092" xr:uid="{712162E1-91CB-4839-9690-DD6CAB28FCD0}"/>
    <cellStyle name="Input 7 2 2 4 2 2" xfId="22539" xr:uid="{943C6DD0-F2BF-4A36-8AE1-0B5F25B342FD}"/>
    <cellStyle name="Input 7 2 2 4 2 3" xfId="26931" xr:uid="{84A50983-C84D-4AB2-A276-FB15A535E489}"/>
    <cellStyle name="Input 7 2 2 4 3" xfId="15287" xr:uid="{61A19F8F-310F-4D31-A278-9393264F3AA6}"/>
    <cellStyle name="Input 7 2 2 4 3 2" xfId="24734" xr:uid="{BDD995B8-1EE5-4290-9B41-0A73A6FB317F}"/>
    <cellStyle name="Input 7 2 2 4 4" xfId="19031" xr:uid="{D5E19ACC-BE49-4C9D-A492-CB53B3772638}"/>
    <cellStyle name="Input 7 2 2 5" xfId="8770" xr:uid="{B42DE725-6A2F-4640-AABA-4B0307EFD1A4}"/>
    <cellStyle name="Input 7 2 2 5 2" xfId="12415" xr:uid="{862C85D0-FDC3-42FF-B74D-74C9F4B69C72}"/>
    <cellStyle name="Input 7 2 2 5 2 2" xfId="21862" xr:uid="{6EF0610C-4748-4DE2-96C7-1E1943AB394D}"/>
    <cellStyle name="Input 7 2 2 5 2 3" xfId="26280" xr:uid="{40A2F3A9-1A03-4B43-AC29-48E17FCAD677}"/>
    <cellStyle name="Input 7 2 2 5 3" xfId="14497" xr:uid="{2BB1C92B-1E6C-4B37-B519-A5B624FCB80C}"/>
    <cellStyle name="Input 7 2 2 5 3 2" xfId="23944" xr:uid="{C8DAEC72-46C9-4361-A1EA-DC47D27548CB}"/>
    <cellStyle name="Input 7 2 2 5 4" xfId="18215" xr:uid="{899BED8D-64B1-440E-ACB8-B13B677966F8}"/>
    <cellStyle name="Input 7 2 2 6" xfId="9947" xr:uid="{E1067BB0-179A-4106-9E7C-9DBA472886CA}"/>
    <cellStyle name="Input 7 2 2 6 2" xfId="13404" xr:uid="{B7055507-8866-45DC-8CF9-0B2315AF00D5}"/>
    <cellStyle name="Input 7 2 2 6 2 2" xfId="22851" xr:uid="{4BAD115D-A768-489B-B4E3-51891DF89B59}"/>
    <cellStyle name="Input 7 2 2 6 2 3" xfId="27241" xr:uid="{825DC79E-94AC-4C4B-A3A8-9B483A5467A9}"/>
    <cellStyle name="Input 7 2 2 6 3" xfId="15646" xr:uid="{9483D675-A46D-4274-834A-E104F0EFB5DA}"/>
    <cellStyle name="Input 7 2 2 6 3 2" xfId="25093" xr:uid="{3696166F-F7B4-45D8-B6A5-BBF32243279C}"/>
    <cellStyle name="Input 7 2 2 6 4" xfId="19392" xr:uid="{7316A2F4-524C-42BF-A883-D29F7ECE7382}"/>
    <cellStyle name="Input 7 2 2 7" xfId="10172" xr:uid="{D07E5F67-C1F6-4C13-BA20-12035D494957}"/>
    <cellStyle name="Input 7 2 2 7 2" xfId="13575" xr:uid="{693B3B68-3017-4EDB-99B0-230DCEFC0503}"/>
    <cellStyle name="Input 7 2 2 7 2 2" xfId="23022" xr:uid="{16A586C4-1D4A-4818-BDE3-C82C622D113B}"/>
    <cellStyle name="Input 7 2 2 7 2 3" xfId="27412" xr:uid="{F34F1EE7-ADC7-4950-8BAD-3B53D93EF2F1}"/>
    <cellStyle name="Input 7 2 2 7 3" xfId="15871" xr:uid="{F557CED4-BCF6-4ABC-8C4B-382910BAAD22}"/>
    <cellStyle name="Input 7 2 2 7 3 2" xfId="25318" xr:uid="{FDF5550A-DF55-4199-BDFE-CDA1AA61C0B8}"/>
    <cellStyle name="Input 7 2 2 7 4" xfId="19617" xr:uid="{5C8CEA66-ED5E-40A7-9790-EAB9078E1F31}"/>
    <cellStyle name="Input 7 2 2 8" xfId="9963" xr:uid="{DF28F7E6-EEFB-42E9-B1B5-39AC72566947}"/>
    <cellStyle name="Input 7 2 2 8 2" xfId="15662" xr:uid="{C4A1A5BA-609E-48A8-946A-3DFD596EA589}"/>
    <cellStyle name="Input 7 2 2 8 2 2" xfId="25109" xr:uid="{4B3FBA40-E84B-42C6-9FC7-55C7EB797220}"/>
    <cellStyle name="Input 7 2 2 8 3" xfId="19408" xr:uid="{44D72A33-4BA4-4B9A-9E47-74846C8F9D49}"/>
    <cellStyle name="Input 7 2 2 9" xfId="28621" xr:uid="{252D8194-6244-45CE-9585-D0ACB44E3FDD}"/>
    <cellStyle name="Input 7 2 3" xfId="7005" xr:uid="{1EBEDAD2-12F5-4AE8-910C-9E5DA3D112BC}"/>
    <cellStyle name="Input 7 2 3 2" xfId="7673" xr:uid="{750D907F-0957-43F4-AE69-88355D11AB57}"/>
    <cellStyle name="Input 7 2 3 2 2" xfId="11403" xr:uid="{05339EBA-7E7A-4CED-BDF7-BD9C686807C6}"/>
    <cellStyle name="Input 7 2 3 2 2 2" xfId="20850" xr:uid="{C729FD2A-8DC7-4699-AEC5-436467486BD1}"/>
    <cellStyle name="Input 7 2 3 2 3" xfId="17121" xr:uid="{A4911E65-16A0-4ED4-BD03-BB790D9EECC2}"/>
    <cellStyle name="Input 7 2 3 3" xfId="10734" xr:uid="{5015FC70-E079-4517-A71E-AAB673FE2182}"/>
    <cellStyle name="Input 7 2 3 3 2" xfId="20180" xr:uid="{AFB14FF1-5AB1-43B3-A9D9-20F808D4A032}"/>
    <cellStyle name="Input 7 2 3 4" xfId="16451" xr:uid="{7A54903C-701F-4256-A81D-018E14A4F0A8}"/>
    <cellStyle name="Input 7 2 3 5" xfId="29013" xr:uid="{9B67068A-033D-4DFE-BA76-987AB953FB7D}"/>
    <cellStyle name="Input 7 2 3 6" xfId="29224" xr:uid="{11590FDD-D2CD-46BA-90E5-AC4E8AD7F813}"/>
    <cellStyle name="Input 7 2 3 7" xfId="28059" xr:uid="{423865D2-C8BA-45F5-B99C-96D67458BE97}"/>
    <cellStyle name="Input 7 2 3 8" xfId="29521" xr:uid="{660B389C-F7F6-45FD-876F-4F40E7D12937}"/>
    <cellStyle name="Input 7 2 4" xfId="7944" xr:uid="{CE7123EA-0DD9-4ADE-9FBF-9E562754917B}"/>
    <cellStyle name="Input 7 2 4 2" xfId="11673" xr:uid="{C6190843-1A32-4695-B9C3-FD0F378E668E}"/>
    <cellStyle name="Input 7 2 4 2 2" xfId="21120" xr:uid="{8B830F56-1B71-4C15-98B7-6C2396C192EA}"/>
    <cellStyle name="Input 7 2 4 2 3" xfId="25544" xr:uid="{A6A61C2E-459E-49D1-BA14-48AE34B0F5C4}"/>
    <cellStyle name="Input 7 2 4 3" xfId="13679" xr:uid="{8C531E0B-C188-4624-A172-34DE3C385FC5}"/>
    <cellStyle name="Input 7 2 4 3 2" xfId="23126" xr:uid="{7FB53DDC-7613-4247-8AAB-FCE44796141C}"/>
    <cellStyle name="Input 7 2 4 4" xfId="17391" xr:uid="{89143EA2-C82C-4B4A-80C8-011637BB1538}"/>
    <cellStyle name="Input 7 2 5" xfId="8504" xr:uid="{3E92FF45-5EF7-4E3E-920C-AF3DAF7AB76F}"/>
    <cellStyle name="Input 7 2 5 2" xfId="12178" xr:uid="{F49AD59C-E0CC-434C-B445-469B86A8657E}"/>
    <cellStyle name="Input 7 2 5 2 2" xfId="21625" xr:uid="{44FA9848-3035-41B3-ABA2-C4BCD5A82B64}"/>
    <cellStyle name="Input 7 2 5 2 3" xfId="26044" xr:uid="{72F28D88-05A9-4DA6-A708-094378F3158E}"/>
    <cellStyle name="Input 7 2 5 3" xfId="14232" xr:uid="{71775D01-AC7A-4A7D-929E-21A0C22B58A7}"/>
    <cellStyle name="Input 7 2 5 3 2" xfId="23679" xr:uid="{89EB69EB-B01D-4720-A97E-502135DBF7CF}"/>
    <cellStyle name="Input 7 2 5 4" xfId="17949" xr:uid="{A01C1EAE-11F6-4CCD-9D1E-E10BC3045406}"/>
    <cellStyle name="Input 7 2 6" xfId="9696" xr:uid="{E9CB454D-0BFB-4C42-9E77-ED05917524E3}"/>
    <cellStyle name="Input 7 2 6 2" xfId="13182" xr:uid="{76476B19-1797-4DC8-B37B-DEB0E22400EA}"/>
    <cellStyle name="Input 7 2 6 2 2" xfId="22629" xr:uid="{1FF7405D-67CE-4D7B-A367-D9BD68AF63A3}"/>
    <cellStyle name="Input 7 2 6 2 3" xfId="27021" xr:uid="{63C843C7-DA6D-43FF-86FB-1F6908620E3E}"/>
    <cellStyle name="Input 7 2 6 3" xfId="15397" xr:uid="{E3D8FADD-92FE-42B7-A9AA-84B28698489D}"/>
    <cellStyle name="Input 7 2 6 3 2" xfId="24844" xr:uid="{699C5521-771F-4291-9A31-46072924455D}"/>
    <cellStyle name="Input 7 2 6 4" xfId="19141" xr:uid="{C7C7D34C-6B12-40B7-9C80-7CCE958259CC}"/>
    <cellStyle name="Input 7 2 7" xfId="9542" xr:uid="{F19C287A-7B9F-4CAA-96B9-807B774337CC}"/>
    <cellStyle name="Input 7 2 7 2" xfId="13055" xr:uid="{8C3AED04-70E1-48B4-8089-D77BA3D38768}"/>
    <cellStyle name="Input 7 2 7 2 2" xfId="22502" xr:uid="{028CCF06-3D87-4615-A2D3-4538CE56A461}"/>
    <cellStyle name="Input 7 2 7 2 3" xfId="26894" xr:uid="{0F769B54-F81E-4E24-A898-FA0C25DD284A}"/>
    <cellStyle name="Input 7 2 7 3" xfId="15243" xr:uid="{47830571-FECB-4457-85DB-1B24AFC3A76C}"/>
    <cellStyle name="Input 7 2 7 3 2" xfId="24690" xr:uid="{271093B1-F83A-43AF-9A9F-83297D8B4911}"/>
    <cellStyle name="Input 7 2 7 4" xfId="18987" xr:uid="{34EF41D3-9822-4DB9-BA48-DA62C56321C5}"/>
    <cellStyle name="Input 7 2 8" xfId="8753" xr:uid="{B9D40F94-5CCA-4A2B-A802-567B5BF2D91B}"/>
    <cellStyle name="Input 7 2 8 2" xfId="12401" xr:uid="{2972C43E-031B-4A84-A223-3703EEB98D70}"/>
    <cellStyle name="Input 7 2 8 2 2" xfId="21848" xr:uid="{BDEE05F9-7CD0-4A72-9BA3-674FC1924777}"/>
    <cellStyle name="Input 7 2 8 2 3" xfId="26266" xr:uid="{0F0DE332-93E1-4264-94C9-80C152693D4D}"/>
    <cellStyle name="Input 7 2 8 3" xfId="14480" xr:uid="{88F58713-85A4-4CD4-8181-E558C99391BC}"/>
    <cellStyle name="Input 7 2 8 3 2" xfId="23927" xr:uid="{22CD9F63-36DD-43A7-B9E5-8BBBB3D30BEC}"/>
    <cellStyle name="Input 7 2 8 4" xfId="18198" xr:uid="{2FD804BC-A4F3-4EE0-BB67-EC88B9768A21}"/>
    <cellStyle name="Input 7 2 9" xfId="9853" xr:uid="{1128A71B-31CB-4919-8136-68627101C2B2}"/>
    <cellStyle name="Input 7 2 9 2" xfId="15554" xr:uid="{C3D0A06C-8600-4461-9314-2F333F80615C}"/>
    <cellStyle name="Input 7 2 9 2 2" xfId="25001" xr:uid="{B2290952-E8F4-42CA-8CB4-6C71A2D1FDE3}"/>
    <cellStyle name="Input 7 2 9 3" xfId="19298" xr:uid="{1C5F24B8-A3A9-48C5-AE66-034B907DC4F8}"/>
    <cellStyle name="Input 7 3" xfId="4441" xr:uid="{2A612172-AA0B-4404-BA77-3B6BFA42A8AE}"/>
    <cellStyle name="Input 7 3 10" xfId="28293" xr:uid="{1A8E88E1-DD30-4889-92FB-3285967D4B00}"/>
    <cellStyle name="Input 7 3 11" xfId="28740" xr:uid="{3F2141C3-824D-40F1-87F8-C4EE84874530}"/>
    <cellStyle name="Input 7 3 2" xfId="5945" xr:uid="{B15D8136-35B7-4C9A-B4BB-CC4BDF9E5987}"/>
    <cellStyle name="Input 7 3 2 10" xfId="28013" xr:uid="{2E6E46E9-63E1-4DB9-8F9A-832C4FEC7149}"/>
    <cellStyle name="Input 7 3 2 2" xfId="7150" xr:uid="{6035AA27-1CF9-4C95-A4B4-DA6255CA139A}"/>
    <cellStyle name="Input 7 3 2 2 2" xfId="7819" xr:uid="{C29D19AD-C76B-4594-8AEC-A53636EF9F3B}"/>
    <cellStyle name="Input 7 3 2 2 2 2" xfId="11549" xr:uid="{6AEC67C8-1631-4BCF-8F08-79038AD0FBD1}"/>
    <cellStyle name="Input 7 3 2 2 2 2 2" xfId="20996" xr:uid="{DE459075-8591-4E44-9520-A5342F05CDB7}"/>
    <cellStyle name="Input 7 3 2 2 2 3" xfId="17267" xr:uid="{435B0522-55D2-4313-A406-2766E26C3A4F}"/>
    <cellStyle name="Input 7 3 2 2 3" xfId="10880" xr:uid="{82F78B95-82BA-4F6F-BDF5-7804794574B8}"/>
    <cellStyle name="Input 7 3 2 2 3 2" xfId="20326" xr:uid="{F601129A-E470-4543-9D35-DDF8D6670699}"/>
    <cellStyle name="Input 7 3 2 2 4" xfId="16597" xr:uid="{EA30823E-5D46-4E2B-A31D-33897594DCC4}"/>
    <cellStyle name="Input 7 3 2 2 5" xfId="29120" xr:uid="{F4D02504-C6BA-495E-9F79-BB24A2648215}"/>
    <cellStyle name="Input 7 3 2 2 6" xfId="29281" xr:uid="{2334764D-6516-45CB-9B7E-5B00FA84EC3C}"/>
    <cellStyle name="Input 7 3 2 2 7" xfId="28495" xr:uid="{9D60FEAE-68B1-4786-B56C-49C722804606}"/>
    <cellStyle name="Input 7 3 2 2 8" xfId="29626" xr:uid="{8FA5FD28-C424-412A-A646-97FCF030EB71}"/>
    <cellStyle name="Input 7 3 2 3" xfId="7903" xr:uid="{C8CA2726-356B-4004-B142-4E52FD88422C}"/>
    <cellStyle name="Input 7 3 2 3 2" xfId="11632" xr:uid="{9163F918-66D4-42AB-8CB3-C122EEA7A1A5}"/>
    <cellStyle name="Input 7 3 2 3 2 2" xfId="21079" xr:uid="{CBBC5C70-527D-4B8A-8D5D-DD047CAC8E12}"/>
    <cellStyle name="Input 7 3 2 3 2 3" xfId="25503" xr:uid="{212F7ED6-A2C5-4D98-9989-A38E217D935A}"/>
    <cellStyle name="Input 7 3 2 3 3" xfId="13638" xr:uid="{92C070CF-BD68-42C1-8C4C-49B468DD971C}"/>
    <cellStyle name="Input 7 3 2 3 3 2" xfId="23085" xr:uid="{CD71E774-60FE-4051-834C-725FB38B4356}"/>
    <cellStyle name="Input 7 3 2 3 4" xfId="17350" xr:uid="{D6C04E29-3C81-4221-960D-75A0B32EA619}"/>
    <cellStyle name="Input 7 3 2 4" xfId="8846" xr:uid="{3542249E-7224-404F-9AA3-08F02137EED9}"/>
    <cellStyle name="Input 7 3 2 4 2" xfId="12476" xr:uid="{F52D0362-52C4-4E2A-9732-7548506EC7A6}"/>
    <cellStyle name="Input 7 3 2 4 2 2" xfId="21923" xr:uid="{8416181C-B54C-4FA2-90E2-1E05BB312F8F}"/>
    <cellStyle name="Input 7 3 2 4 2 3" xfId="26339" xr:uid="{526B5951-8495-4F5C-897B-F1791AF33C12}"/>
    <cellStyle name="Input 7 3 2 4 3" xfId="14571" xr:uid="{EC726EB6-0B74-4314-8593-C821E5547132}"/>
    <cellStyle name="Input 7 3 2 4 3 2" xfId="24018" xr:uid="{D7F415AD-4E2E-444A-B493-A0BC4DBF02EF}"/>
    <cellStyle name="Input 7 3 2 4 4" xfId="18291" xr:uid="{7D23C6FF-C1FF-40C3-9B37-5BCBC3026DB2}"/>
    <cellStyle name="Input 7 3 2 5" xfId="8922" xr:uid="{B1EB8A99-A999-48E5-A744-C2C8507F3692}"/>
    <cellStyle name="Input 7 3 2 5 2" xfId="12541" xr:uid="{CA7D74F1-5E59-4A42-B0C7-405105AE2307}"/>
    <cellStyle name="Input 7 3 2 5 2 2" xfId="21988" xr:uid="{B1E22A1C-B69D-495D-BDAE-E067DB4B9E11}"/>
    <cellStyle name="Input 7 3 2 5 2 3" xfId="26402" xr:uid="{308097C5-7064-43E4-9F0E-F8DC723D51C9}"/>
    <cellStyle name="Input 7 3 2 5 3" xfId="14645" xr:uid="{DFA621F2-FE6B-44FB-AC2B-893B84D78892}"/>
    <cellStyle name="Input 7 3 2 5 3 2" xfId="24092" xr:uid="{DBB0C71D-4017-4D26-B5B7-C70948B23F0A}"/>
    <cellStyle name="Input 7 3 2 5 4" xfId="18367" xr:uid="{50EC2629-F751-418D-AFEB-0463F7745DFD}"/>
    <cellStyle name="Input 7 3 2 6" xfId="9237" xr:uid="{26F2974C-4644-40B2-8A34-C208E7D76FDD}"/>
    <cellStyle name="Input 7 3 2 6 2" xfId="12800" xr:uid="{13545168-51DB-447C-B499-5C967B1F28CA}"/>
    <cellStyle name="Input 7 3 2 6 2 2" xfId="22247" xr:uid="{0C03190B-96F9-4AB7-B262-FC45AB7EC9BC}"/>
    <cellStyle name="Input 7 3 2 6 2 3" xfId="26642" xr:uid="{1015A3B4-A3E7-408A-BF84-067F4A2879BA}"/>
    <cellStyle name="Input 7 3 2 6 3" xfId="14941" xr:uid="{691969D3-0FEE-49B4-9C33-0D294F3614AC}"/>
    <cellStyle name="Input 7 3 2 6 3 2" xfId="24388" xr:uid="{4F388C7E-34CD-406F-8AC5-6D4D3E2D0783}"/>
    <cellStyle name="Input 7 3 2 6 4" xfId="18682" xr:uid="{85EC2626-21CC-47D4-90C2-ED26AC6C16AD}"/>
    <cellStyle name="Input 7 3 2 7" xfId="9604" xr:uid="{F3F0F90C-B86B-4DA9-A7E9-E4A2406C0FBD}"/>
    <cellStyle name="Input 7 3 2 7 2" xfId="13104" xr:uid="{D1535B9A-6474-4F14-B587-EF1D0C5D67F2}"/>
    <cellStyle name="Input 7 3 2 7 2 2" xfId="22551" xr:uid="{F60FABE9-9C46-496F-AEDC-5BBF1D4A1A89}"/>
    <cellStyle name="Input 7 3 2 7 2 3" xfId="26943" xr:uid="{0A8686FF-F28F-4008-BB81-F48B9348DF9B}"/>
    <cellStyle name="Input 7 3 2 7 3" xfId="15305" xr:uid="{D297C610-50E9-4BBE-A3E0-9D600DA54186}"/>
    <cellStyle name="Input 7 3 2 7 3 2" xfId="24752" xr:uid="{44EEE0B0-BD74-4E85-9985-635CC2ADDF5A}"/>
    <cellStyle name="Input 7 3 2 7 4" xfId="19049" xr:uid="{B1BE05F8-40B3-43A8-9DD3-67477DECF81A}"/>
    <cellStyle name="Input 7 3 2 8" xfId="9090" xr:uid="{B516C1E0-42DA-42E3-9842-422C67FACEC2}"/>
    <cellStyle name="Input 7 3 2 8 2" xfId="14812" xr:uid="{75D585B8-0AA7-4EEF-9763-1F7F349768FB}"/>
    <cellStyle name="Input 7 3 2 8 2 2" xfId="24259" xr:uid="{3894D86F-E184-4071-9008-72E515980343}"/>
    <cellStyle name="Input 7 3 2 8 3" xfId="18535" xr:uid="{5888AF0A-0E70-4867-B135-845BB04ECDCD}"/>
    <cellStyle name="Input 7 3 2 9" xfId="28622" xr:uid="{A8075E06-E61F-465B-98AF-EB073B1C2C49}"/>
    <cellStyle name="Input 7 3 3" xfId="7006" xr:uid="{0C395D24-CAAC-4C74-B7D6-39505159E42F}"/>
    <cellStyle name="Input 7 3 3 2" xfId="7674" xr:uid="{A22F00B2-4D6D-491A-99D3-7DBB71BA1512}"/>
    <cellStyle name="Input 7 3 3 2 2" xfId="11404" xr:uid="{3449CC15-E14B-4167-897F-0521CE8384F9}"/>
    <cellStyle name="Input 7 3 3 2 2 2" xfId="20851" xr:uid="{76B30AA6-D385-429C-9B0D-98AEF2F1CA87}"/>
    <cellStyle name="Input 7 3 3 2 3" xfId="17122" xr:uid="{E4072774-AFE0-4A23-B386-C99673BB3DEC}"/>
    <cellStyle name="Input 7 3 3 3" xfId="10735" xr:uid="{B573969A-9E6C-4C09-AA54-96DB6BC57173}"/>
    <cellStyle name="Input 7 3 3 3 2" xfId="20181" xr:uid="{16DC1A3C-7149-4B72-847C-FFA8F6C38BD4}"/>
    <cellStyle name="Input 7 3 3 4" xfId="16452" xr:uid="{CA4A54B1-968B-4962-957E-2A1B28ACB34F}"/>
    <cellStyle name="Input 7 3 3 5" xfId="29014" xr:uid="{9760DE05-5A55-4740-B75C-AD999AD80FD7}"/>
    <cellStyle name="Input 7 3 3 6" xfId="29225" xr:uid="{28CD98FE-592A-48BD-AB06-FDF3209BD230}"/>
    <cellStyle name="Input 7 3 3 7" xfId="28183" xr:uid="{0F9AD4F4-8F25-421A-A7F0-ADCA44923707}"/>
    <cellStyle name="Input 7 3 3 8" xfId="29522" xr:uid="{6F6A7453-BFD7-4D0D-866D-A5DB89D02B5B}"/>
    <cellStyle name="Input 7 3 4" xfId="8257" xr:uid="{388655F3-AE89-45F1-AF00-2EFCF1A6AEDE}"/>
    <cellStyle name="Input 7 3 4 2" xfId="11986" xr:uid="{E1553418-E837-47CE-8022-FB388E51040A}"/>
    <cellStyle name="Input 7 3 4 2 2" xfId="21433" xr:uid="{69E56935-044F-4ABF-9DA0-56B99C80AC1D}"/>
    <cellStyle name="Input 7 3 4 2 3" xfId="25857" xr:uid="{BBF34098-2A5D-4F7A-98A7-0F6885891F6A}"/>
    <cellStyle name="Input 7 3 4 3" xfId="13992" xr:uid="{F0E66FA1-892C-4458-B60A-C3B906B692FA}"/>
    <cellStyle name="Input 7 3 4 3 2" xfId="23439" xr:uid="{795D982A-B07B-49A0-846E-623D10A2D6E4}"/>
    <cellStyle name="Input 7 3 4 4" xfId="17704" xr:uid="{17AD3A84-1AF7-4195-A19D-F09669811713}"/>
    <cellStyle name="Input 7 3 5" xfId="9048" xr:uid="{21319788-5D79-4145-93F0-0E2047270F31}"/>
    <cellStyle name="Input 7 3 5 2" xfId="12645" xr:uid="{894F4354-9916-4DFB-B0F3-40378B397B40}"/>
    <cellStyle name="Input 7 3 5 2 2" xfId="22092" xr:uid="{67086B99-50D7-4E98-ADE4-D0A43725ED8F}"/>
    <cellStyle name="Input 7 3 5 2 3" xfId="26506" xr:uid="{41A72AF7-DA2C-46C1-A0D1-C696E567EDEA}"/>
    <cellStyle name="Input 7 3 5 3" xfId="14771" xr:uid="{173D4CFD-7E1E-41B5-987F-377984669546}"/>
    <cellStyle name="Input 7 3 5 3 2" xfId="24218" xr:uid="{D4AA7494-A43A-41BC-A7A0-60DD8889DB44}"/>
    <cellStyle name="Input 7 3 5 4" xfId="18493" xr:uid="{C69B247C-A810-4C7C-8EE0-27DDF178B113}"/>
    <cellStyle name="Input 7 3 6" xfId="9544" xr:uid="{6A454C07-60F0-4F01-A190-335E1887964D}"/>
    <cellStyle name="Input 7 3 6 2" xfId="13057" xr:uid="{690510B8-AA81-45B4-A5C5-43F8798E2218}"/>
    <cellStyle name="Input 7 3 6 2 2" xfId="22504" xr:uid="{64A9A1AD-B943-40E8-A659-6C57D8611AA6}"/>
    <cellStyle name="Input 7 3 6 2 3" xfId="26896" xr:uid="{902E85A1-060F-45FE-9C2A-1B397BCA04D1}"/>
    <cellStyle name="Input 7 3 6 3" xfId="15245" xr:uid="{E4357F28-2B03-41EE-A7F3-6B5755E61802}"/>
    <cellStyle name="Input 7 3 6 3 2" xfId="24692" xr:uid="{93B4B16D-780F-4035-8E8E-5F363217DC5A}"/>
    <cellStyle name="Input 7 3 6 4" xfId="18989" xr:uid="{C6C94B0E-FE61-47FA-AF52-04FB337E5E97}"/>
    <cellStyle name="Input 7 3 7" xfId="8824" xr:uid="{DA4CF6B7-B454-4EAF-8DAC-DA180EE78573}"/>
    <cellStyle name="Input 7 3 7 2" xfId="12462" xr:uid="{5BB9B0C5-0B33-43F7-91EE-57E0404D158E}"/>
    <cellStyle name="Input 7 3 7 2 2" xfId="21909" xr:uid="{540F3DE9-3BFA-402C-81AA-4565F3866640}"/>
    <cellStyle name="Input 7 3 7 2 3" xfId="26325" xr:uid="{7AFAC3B8-5343-44EA-AD6C-9FBC9404FD2C}"/>
    <cellStyle name="Input 7 3 7 3" xfId="14549" xr:uid="{139D6C40-BB3A-4726-B7D6-3BF40BDA1AEB}"/>
    <cellStyle name="Input 7 3 7 3 2" xfId="23996" xr:uid="{F858F2A5-1FDF-4AF2-AF8D-A30D64642A0C}"/>
    <cellStyle name="Input 7 3 7 4" xfId="18269" xr:uid="{02FA672D-772E-4496-A0F8-77E4DB03536F}"/>
    <cellStyle name="Input 7 3 8" xfId="9895" xr:uid="{2DB0E54D-89E4-45E5-BE6B-425313655AAC}"/>
    <cellStyle name="Input 7 3 8 2" xfId="13356" xr:uid="{46562860-EC04-4273-85F7-0F5DC614AE1B}"/>
    <cellStyle name="Input 7 3 8 2 2" xfId="22803" xr:uid="{033DFB50-747E-4F00-84B2-83A06590E20C}"/>
    <cellStyle name="Input 7 3 8 2 3" xfId="27194" xr:uid="{4E729F23-3F59-4F84-AD1F-D622D0D225F0}"/>
    <cellStyle name="Input 7 3 8 3" xfId="15595" xr:uid="{88F28B70-B29A-4262-9D0E-F941171D7670}"/>
    <cellStyle name="Input 7 3 8 3 2" xfId="25042" xr:uid="{FA2F85C7-9594-42CE-A5FA-CD3350CD53CC}"/>
    <cellStyle name="Input 7 3 8 4" xfId="19340" xr:uid="{22A05C34-59F4-4F4B-A019-82E64EB76CE3}"/>
    <cellStyle name="Input 7 3 9" xfId="9924" xr:uid="{5BD483FD-EA8F-4C7F-AA5F-87EA34F65BB0}"/>
    <cellStyle name="Input 7 3 9 2" xfId="15624" xr:uid="{28D1589F-FC79-411C-A6FC-B4328BC541FE}"/>
    <cellStyle name="Input 7 3 9 2 2" xfId="25071" xr:uid="{5D11E876-3A32-4B85-A1E1-5BA883594845}"/>
    <cellStyle name="Input 7 3 9 3" xfId="19369" xr:uid="{CB7930C0-D60F-439E-B8DB-B1D07C2FF141}"/>
    <cellStyle name="Input 7 4" xfId="4442" xr:uid="{1A763937-78FB-4CD1-8EFF-3D527F0E3718}"/>
    <cellStyle name="Input 7 4 10" xfId="28543" xr:uid="{C9DB9637-900D-43D9-B88E-BE89896F561D}"/>
    <cellStyle name="Input 7 4 2" xfId="7007" xr:uid="{776AA136-7541-42ED-BACD-DB43672D9898}"/>
    <cellStyle name="Input 7 4 2 2" xfId="7675" xr:uid="{BCC4C8A0-C79C-4525-96F5-99B976347B4C}"/>
    <cellStyle name="Input 7 4 2 2 2" xfId="11405" xr:uid="{FB248D97-05CB-4781-B57B-53147D46A826}"/>
    <cellStyle name="Input 7 4 2 2 2 2" xfId="20852" xr:uid="{4C0771C6-B680-42CB-A415-E4D63F16B74F}"/>
    <cellStyle name="Input 7 4 2 2 3" xfId="17123" xr:uid="{50E66BDD-6AF0-4B94-9A85-8A82872183EE}"/>
    <cellStyle name="Input 7 4 2 3" xfId="10736" xr:uid="{168B95E9-F145-4AAC-A52D-969C8F75AE32}"/>
    <cellStyle name="Input 7 4 2 3 2" xfId="20182" xr:uid="{26A18064-705B-4435-9F1E-D0625F16E5DB}"/>
    <cellStyle name="Input 7 4 2 4" xfId="16453" xr:uid="{42D53FA7-3CEA-4376-BFE1-F7506B10F2ED}"/>
    <cellStyle name="Input 7 4 2 5" xfId="29015" xr:uid="{E1D7E7B4-E42D-430B-AF8F-0614D219CDFB}"/>
    <cellStyle name="Input 7 4 2 6" xfId="29226" xr:uid="{39E2AC63-6F6B-4F45-9046-8074A824CBAA}"/>
    <cellStyle name="Input 7 4 2 7" xfId="28034" xr:uid="{00567F01-80A3-49C0-80F6-D9D0095A9973}"/>
    <cellStyle name="Input 7 4 2 8" xfId="29523" xr:uid="{43244F50-736B-47BF-9878-D8F54CA17A9C}"/>
    <cellStyle name="Input 7 4 3" xfId="7948" xr:uid="{37A68EFD-129C-49D7-82B2-66F060DB78C4}"/>
    <cellStyle name="Input 7 4 3 2" xfId="11677" xr:uid="{9DD527F5-0BAB-4B40-8A71-A99BD145BAE5}"/>
    <cellStyle name="Input 7 4 3 2 2" xfId="21124" xr:uid="{48240794-24DB-4136-B3E9-4F1BC867A5B1}"/>
    <cellStyle name="Input 7 4 3 2 3" xfId="25548" xr:uid="{D219DE0C-0549-4AC9-9A57-19E683163C1D}"/>
    <cellStyle name="Input 7 4 3 3" xfId="13683" xr:uid="{AD90E544-BFFE-4BB0-80AF-0F1E14504AE0}"/>
    <cellStyle name="Input 7 4 3 3 2" xfId="23130" xr:uid="{3F6B3BA2-E5C1-433F-BF9F-F7E0AFC94A45}"/>
    <cellStyle name="Input 7 4 3 4" xfId="17395" xr:uid="{C19BA057-89A8-4668-9A38-F392448AC8D2}"/>
    <cellStyle name="Input 7 4 4" xfId="8503" xr:uid="{5468C080-CE0C-4C1C-9AC8-2B27174222BF}"/>
    <cellStyle name="Input 7 4 4 2" xfId="12177" xr:uid="{A8360E47-14E2-4C7A-96E5-F2C13911AB86}"/>
    <cellStyle name="Input 7 4 4 2 2" xfId="21624" xr:uid="{63F73662-DA9A-4E3B-B76C-C29E2647131F}"/>
    <cellStyle name="Input 7 4 4 2 3" xfId="26043" xr:uid="{CF85B6CB-1AD4-4293-81B5-AF93CFBD8BA1}"/>
    <cellStyle name="Input 7 4 4 3" xfId="14231" xr:uid="{F2E8E3D4-F52F-486D-8EFE-DF3D35B61573}"/>
    <cellStyle name="Input 7 4 4 3 2" xfId="23678" xr:uid="{BDCE7ED7-1944-4F15-8EAE-9892954DEA11}"/>
    <cellStyle name="Input 7 4 4 4" xfId="17948" xr:uid="{E9A86928-73FA-4362-96C7-D2E0AC01EBD6}"/>
    <cellStyle name="Input 7 4 5" xfId="9608" xr:uid="{7EC985A4-1E83-455C-87AA-D56527DD9579}"/>
    <cellStyle name="Input 7 4 5 2" xfId="13107" xr:uid="{21591226-CF40-4C77-BAEA-A366144E9D7E}"/>
    <cellStyle name="Input 7 4 5 2 2" xfId="22554" xr:uid="{9B96CFA0-9FF0-4787-B3E8-5604772960D5}"/>
    <cellStyle name="Input 7 4 5 2 3" xfId="26946" xr:uid="{952AEE26-AE9C-4239-A690-7DD8A248B3E8}"/>
    <cellStyle name="Input 7 4 5 3" xfId="15309" xr:uid="{8ABB4939-A300-46CA-BB69-88DD5EEC7D7C}"/>
    <cellStyle name="Input 7 4 5 3 2" xfId="24756" xr:uid="{D24C79E4-4AC9-44A1-8D1A-636F88D8C55B}"/>
    <cellStyle name="Input 7 4 5 4" xfId="19053" xr:uid="{232554C4-B0F6-4C12-A2DC-EAED85CAE9FB}"/>
    <cellStyle name="Input 7 4 6" xfId="9464" xr:uid="{CEA39037-F7E4-49D8-BF80-BDF5B62ED4E4}"/>
    <cellStyle name="Input 7 4 6 2" xfId="12988" xr:uid="{7CD3F56E-F963-4E8C-AB04-B5C4E0785EA7}"/>
    <cellStyle name="Input 7 4 6 2 2" xfId="22435" xr:uid="{A7CB0B1A-2109-44B5-9435-65CBA265D58D}"/>
    <cellStyle name="Input 7 4 6 2 3" xfId="26829" xr:uid="{DBC24813-9EF1-4078-925A-FA2B32262780}"/>
    <cellStyle name="Input 7 4 6 3" xfId="15167" xr:uid="{B25A4A99-A06F-48C9-A286-AB190E5D7DA4}"/>
    <cellStyle name="Input 7 4 6 3 2" xfId="24614" xr:uid="{C026281F-79D1-4966-9EA1-AAD245919996}"/>
    <cellStyle name="Input 7 4 6 4" xfId="18909" xr:uid="{643B5882-3838-40C6-B3AA-99DCE0B3E16E}"/>
    <cellStyle name="Input 7 4 7" xfId="10106" xr:uid="{E179C195-3499-4A8A-9B6C-69FAB3E3CB76}"/>
    <cellStyle name="Input 7 4 7 2" xfId="13542" xr:uid="{855AF4F9-00CE-4464-A9B6-1E95EC529D5F}"/>
    <cellStyle name="Input 7 4 7 2 2" xfId="22989" xr:uid="{CE0DAFA0-7D1B-4048-9933-7FAB01C7BA3D}"/>
    <cellStyle name="Input 7 4 7 2 3" xfId="27379" xr:uid="{4210FAC1-4197-4C3C-A059-CCEC4A477280}"/>
    <cellStyle name="Input 7 4 7 3" xfId="15805" xr:uid="{340ABD3D-DA74-4F58-BB09-BB32AA160D7F}"/>
    <cellStyle name="Input 7 4 7 3 2" xfId="25252" xr:uid="{9198FF36-3FB3-471D-BDA5-A67239B4EA51}"/>
    <cellStyle name="Input 7 4 7 4" xfId="19551" xr:uid="{E94D9817-6AF8-48D1-B9D9-0EF6AEE788E6}"/>
    <cellStyle name="Input 7 4 8" xfId="9138" xr:uid="{3680189F-F642-4ABA-953A-0914E73ED0B1}"/>
    <cellStyle name="Input 7 4 8 2" xfId="14857" xr:uid="{75B01A1D-4312-415E-9B88-0EF755A0D712}"/>
    <cellStyle name="Input 7 4 8 2 2" xfId="24304" xr:uid="{3168691A-E8B1-44EB-84E8-AAB6EE01E380}"/>
    <cellStyle name="Input 7 4 8 3" xfId="18583" xr:uid="{A1143218-1E27-4BE9-AD7D-D670109D4541}"/>
    <cellStyle name="Input 7 4 9" xfId="28294" xr:uid="{942F0BE4-CE5B-4FCA-A13B-82FC66DEBE89}"/>
    <cellStyle name="Input 7 5" xfId="4439" xr:uid="{4E5EC3A0-AF43-423F-B1A6-D5AC930FFE5C}"/>
    <cellStyle name="Input 7 6" xfId="6658" xr:uid="{3582EE8B-13AE-4131-9DA9-CFC681D6D2D3}"/>
    <cellStyle name="Input 7 6 2" xfId="7326" xr:uid="{16FC9A81-484C-4D85-A150-9BCCE324F818}"/>
    <cellStyle name="Input 7 6 2 2" xfId="11056" xr:uid="{7ECD9CCC-3F78-4E18-B0DF-583E9A5C46B4}"/>
    <cellStyle name="Input 7 6 2 2 2" xfId="20502" xr:uid="{564E114B-ACCA-4640-87EA-B702E313BDD2}"/>
    <cellStyle name="Input 7 6 2 3" xfId="16773" xr:uid="{1F5063EB-CDC5-4D33-B7C6-0890360EB56D}"/>
    <cellStyle name="Input 7 6 3" xfId="10387" xr:uid="{E66D4AC4-4F42-42D3-9864-A2BCEF8BA4E3}"/>
    <cellStyle name="Input 7 6 3 2" xfId="19832" xr:uid="{77AD7C96-F4A8-4A39-99DA-839D90DEA54E}"/>
    <cellStyle name="Input 7 6 4" xfId="16103" xr:uid="{51A9D096-547A-4C5A-B044-C17570DF2BE6}"/>
    <cellStyle name="Input 7 6 5" xfId="28836" xr:uid="{27A35616-596B-40A5-A090-8E928BBCE427}"/>
    <cellStyle name="Input 7 6 6" xfId="28466" xr:uid="{5893BA41-2B33-46B7-96F5-D652BB2541A9}"/>
    <cellStyle name="Input 7 6 7" xfId="28750" xr:uid="{34F81EBE-FFDE-4A94-A4BD-E3C912DA8A16}"/>
    <cellStyle name="Input 7 6 8" xfId="29370" xr:uid="{DA8EB8EE-AC71-44EA-AEB3-62CAB55E23DD}"/>
    <cellStyle name="Input 7 7" xfId="8163" xr:uid="{08C96695-5B40-43FF-8A0D-B3614F11D401}"/>
    <cellStyle name="Input 7 7 2" xfId="11892" xr:uid="{69DD103F-ECC4-4FAC-BDB1-99F386E385F8}"/>
    <cellStyle name="Input 7 7 2 2" xfId="21339" xr:uid="{CC860AF7-FC8E-48C9-9FF6-BA626190D5DA}"/>
    <cellStyle name="Input 7 7 2 3" xfId="25763" xr:uid="{D9125367-A1EC-433B-8D6D-584778EA3897}"/>
    <cellStyle name="Input 7 7 3" xfId="13898" xr:uid="{C4022397-EE72-46B3-974A-19D942440617}"/>
    <cellStyle name="Input 7 7 3 2" xfId="23345" xr:uid="{4C64794C-11E8-4B50-869D-A41C66616AD3}"/>
    <cellStyle name="Input 7 7 4" xfId="17610" xr:uid="{E13F4211-E0D5-4328-B613-07A82C967080}"/>
    <cellStyle name="Input 7 8" xfId="9769" xr:uid="{74035CA3-ABA2-49E8-A92D-A2F2A107BF72}"/>
    <cellStyle name="Input 7 8 2" xfId="13251" xr:uid="{6B39568C-B8E8-40D2-872C-156E96F9D15B}"/>
    <cellStyle name="Input 7 8 2 2" xfId="22698" xr:uid="{2C5C5E11-8A7D-44DE-8CD9-FEF5FFCFE8AD}"/>
    <cellStyle name="Input 7 8 2 3" xfId="27090" xr:uid="{73C3A19F-A29C-40DB-95BE-AE73677DE2E5}"/>
    <cellStyle name="Input 7 8 3" xfId="15470" xr:uid="{8FA09EB5-13E0-49FA-AB07-B5A74F3A12C0}"/>
    <cellStyle name="Input 7 8 3 2" xfId="24917" xr:uid="{05B0104D-8E86-443D-B815-70397FD36D24}"/>
    <cellStyle name="Input 7 8 4" xfId="19214" xr:uid="{369066E5-E4E6-4DEE-B86D-60F8D62607C9}"/>
    <cellStyle name="Input 7 9" xfId="9583" xr:uid="{F4F82603-DE13-4307-8AD1-E70638E1CF8C}"/>
    <cellStyle name="Input 7 9 2" xfId="13089" xr:uid="{0A586306-163E-4094-9DCD-02751AB63BD7}"/>
    <cellStyle name="Input 7 9 2 2" xfId="22536" xr:uid="{2141A363-6D1C-4EDD-AB72-925B2FC838B2}"/>
    <cellStyle name="Input 7 9 2 3" xfId="26928" xr:uid="{5D9591BF-7AFC-440A-A88E-3675D42DB019}"/>
    <cellStyle name="Input 7 9 3" xfId="15284" xr:uid="{080DCFE3-E4A2-4B13-AE79-E2DBE928739E}"/>
    <cellStyle name="Input 7 9 3 2" xfId="24731" xr:uid="{EB3B6EE9-3ED3-48BB-ACF2-57405B388CFF}"/>
    <cellStyle name="Input 7 9 4" xfId="19028" xr:uid="{7F9B0404-065E-4C44-A7D9-B62856E18AD4}"/>
    <cellStyle name="Input 8" xfId="2418" xr:uid="{1A4A6D35-5C53-490B-870C-7DE5BDE8CE95}"/>
    <cellStyle name="Input 8 10" xfId="9204" xr:uid="{F1C624E1-26F9-452A-90AC-D147F78A85A5}"/>
    <cellStyle name="Input 8 10 2" xfId="12771" xr:uid="{B88DF0B6-7D6B-411A-B793-5FC2DEECAE3A}"/>
    <cellStyle name="Input 8 10 2 2" xfId="22218" xr:uid="{76938D5C-AF8E-4EAD-986E-FFA42E4F9D0D}"/>
    <cellStyle name="Input 8 10 2 3" xfId="26613" xr:uid="{4108EC17-772A-42B9-A1FA-ACF15B8968B7}"/>
    <cellStyle name="Input 8 10 3" xfId="14908" xr:uid="{DBEF294C-242F-40D4-BB54-4045448A03FE}"/>
    <cellStyle name="Input 8 10 3 2" xfId="24355" xr:uid="{8AEA3202-8711-4158-9D80-8F8C93535092}"/>
    <cellStyle name="Input 8 10 4" xfId="18649" xr:uid="{26305E50-AF9B-4125-B17E-B330C70F73E7}"/>
    <cellStyle name="Input 8 11" xfId="8696" xr:uid="{8E6A8D10-6FAF-4065-9301-C5C73FF84A52}"/>
    <cellStyle name="Input 8 11 2" xfId="12348" xr:uid="{49D249A0-0210-45EE-8D99-8B4FCA31B04E}"/>
    <cellStyle name="Input 8 11 2 2" xfId="21795" xr:uid="{E59A24B5-2DF5-4939-BD0F-D21FFA2C46C5}"/>
    <cellStyle name="Input 8 11 2 3" xfId="26213" xr:uid="{5F424243-E33C-4FE0-A28C-8190887A423F}"/>
    <cellStyle name="Input 8 11 3" xfId="14423" xr:uid="{F80EB100-5237-41D4-91D8-FB8D42244C88}"/>
    <cellStyle name="Input 8 11 3 2" xfId="23870" xr:uid="{E036C1FA-01E1-4360-9664-0F3C9397EABA}"/>
    <cellStyle name="Input 8 11 4" xfId="18141" xr:uid="{7426705C-47F9-441B-B098-098E234BF454}"/>
    <cellStyle name="Input 8 12" xfId="8565" xr:uid="{71A78704-2114-45B1-9220-89FB0C9D65AE}"/>
    <cellStyle name="Input 8 12 2" xfId="14293" xr:uid="{C0A14E2C-80FF-486F-AB6C-845E3A02D170}"/>
    <cellStyle name="Input 8 12 2 2" xfId="23740" xr:uid="{154C46AF-DB0B-4E02-865F-908AAF3A8DF5}"/>
    <cellStyle name="Input 8 12 3" xfId="18010" xr:uid="{A79E2FD6-B408-4A78-A494-156D3BB3B409}"/>
    <cellStyle name="Input 8 13" xfId="27807" xr:uid="{4238CAA3-7746-41AA-99A8-2A53C20ED2F7}"/>
    <cellStyle name="Input 8 14" xfId="28306" xr:uid="{6FE6D059-F002-4507-B24B-FCD6AC2A91C2}"/>
    <cellStyle name="Input 8 15" xfId="30665" xr:uid="{2347ACE0-87B1-4AC4-BAB7-4B67DCB7B6F6}"/>
    <cellStyle name="Input 8 2" xfId="4444" xr:uid="{49BF532A-0774-470B-9535-A4C4D298D615}"/>
    <cellStyle name="Input 8 2 10" xfId="28295" xr:uid="{52090D66-B39D-458B-8B92-2E228664B3C9}"/>
    <cellStyle name="Input 8 2 11" xfId="28116" xr:uid="{BD3F641A-07FF-42CA-9255-CABDB0E1E0AD}"/>
    <cellStyle name="Input 8 2 2" xfId="5946" xr:uid="{2BC50D54-4F38-4A47-BBF2-310E9F759F27}"/>
    <cellStyle name="Input 8 2 2 10" xfId="27555" xr:uid="{941DFC06-E4EB-436F-A81E-A05A0353DC9C}"/>
    <cellStyle name="Input 8 2 2 2" xfId="7151" xr:uid="{2A5DEE6E-E70B-484C-8832-D6239BFB7B27}"/>
    <cellStyle name="Input 8 2 2 2 2" xfId="7820" xr:uid="{392C4516-C864-4CD0-8E18-79F10D31F7A4}"/>
    <cellStyle name="Input 8 2 2 2 2 2" xfId="11550" xr:uid="{2A6E0DB7-1312-4BD3-B3A5-73D16FB20268}"/>
    <cellStyle name="Input 8 2 2 2 2 2 2" xfId="20997" xr:uid="{F04749E2-9295-44D2-9991-6C85A6FEE9F3}"/>
    <cellStyle name="Input 8 2 2 2 2 3" xfId="17268" xr:uid="{DC87E57F-B61C-42F7-92E6-F062CC5E36B0}"/>
    <cellStyle name="Input 8 2 2 2 3" xfId="10881" xr:uid="{3A29388B-61A9-4BE5-9213-E6DB84CFF9F9}"/>
    <cellStyle name="Input 8 2 2 2 3 2" xfId="20327" xr:uid="{C4481095-581D-4414-A1AA-DBEB377D946F}"/>
    <cellStyle name="Input 8 2 2 2 4" xfId="16598" xr:uid="{5B3A551D-6835-4C07-B642-CB8A38530165}"/>
    <cellStyle name="Input 8 2 2 2 5" xfId="29121" xr:uid="{3644885E-155A-49BB-A1C9-A65BF406A1E6}"/>
    <cellStyle name="Input 8 2 2 2 6" xfId="29282" xr:uid="{C0B95052-A828-4E85-A581-76E69A36C51D}"/>
    <cellStyle name="Input 8 2 2 2 7" xfId="28166" xr:uid="{77192372-4526-4396-9DF4-12C0CA1DDCFC}"/>
    <cellStyle name="Input 8 2 2 2 8" xfId="29627" xr:uid="{0EADAFE2-FF80-468C-BF43-B0DD35AA9F1C}"/>
    <cellStyle name="Input 8 2 2 3" xfId="8175" xr:uid="{96690001-DB31-4789-962E-FF0BB6B4B841}"/>
    <cellStyle name="Input 8 2 2 3 2" xfId="11904" xr:uid="{2CB1DA9E-DDFC-455E-B00B-E51F46B8089C}"/>
    <cellStyle name="Input 8 2 2 3 2 2" xfId="21351" xr:uid="{18057282-18A0-4A15-9A2E-64D8AE27936E}"/>
    <cellStyle name="Input 8 2 2 3 2 3" xfId="25775" xr:uid="{41C46728-3B32-4DAB-AE6F-796C72198314}"/>
    <cellStyle name="Input 8 2 2 3 3" xfId="13910" xr:uid="{98AF6BDD-6F55-429A-9F8D-9DE42303331A}"/>
    <cellStyle name="Input 8 2 2 3 3 2" xfId="23357" xr:uid="{C1FF042D-E468-4AE5-98CB-706B11AEAD3B}"/>
    <cellStyle name="Input 8 2 2 3 4" xfId="17622" xr:uid="{098C7300-4EFC-4123-BD0E-F88C7D5A01FA}"/>
    <cellStyle name="Input 8 2 2 4" xfId="8847" xr:uid="{C06DC836-6646-4E1C-97D6-00D6579062AD}"/>
    <cellStyle name="Input 8 2 2 4 2" xfId="12477" xr:uid="{81B396E7-9B28-4617-A1F5-04284B0CAB7B}"/>
    <cellStyle name="Input 8 2 2 4 2 2" xfId="21924" xr:uid="{5FF52F5E-101E-4A21-89F5-5A6EC2A6A507}"/>
    <cellStyle name="Input 8 2 2 4 2 3" xfId="26340" xr:uid="{E82251B5-32E5-49F6-A21F-EC5E8C4787E3}"/>
    <cellStyle name="Input 8 2 2 4 3" xfId="14572" xr:uid="{350D4736-0C80-4F1B-83FC-F2204C949D5C}"/>
    <cellStyle name="Input 8 2 2 4 3 2" xfId="24019" xr:uid="{C0A4E9A3-680C-4BDB-A536-7A0E14CA5BBC}"/>
    <cellStyle name="Input 8 2 2 4 4" xfId="18292" xr:uid="{88CC94D1-B8C9-4EBA-9B70-F6874F605C88}"/>
    <cellStyle name="Input 8 2 2 5" xfId="8672" xr:uid="{DA999ACC-23D4-4781-BC51-FCAA37281E6A}"/>
    <cellStyle name="Input 8 2 2 5 2" xfId="12326" xr:uid="{83C450E9-4081-4942-A0E6-09EB8810C10A}"/>
    <cellStyle name="Input 8 2 2 5 2 2" xfId="21773" xr:uid="{44B9DE31-C624-4E18-86ED-83A91EB56864}"/>
    <cellStyle name="Input 8 2 2 5 2 3" xfId="26191" xr:uid="{D039997E-E23B-4EF7-BBC5-BDEAFDF4221D}"/>
    <cellStyle name="Input 8 2 2 5 3" xfId="14399" xr:uid="{BBCCF96D-D61F-4803-A555-E8BCCD70030D}"/>
    <cellStyle name="Input 8 2 2 5 3 2" xfId="23846" xr:uid="{EA238586-3905-4034-A7B2-8F4AF75A427C}"/>
    <cellStyle name="Input 8 2 2 5 4" xfId="18117" xr:uid="{B643FCE2-13B6-42E0-9345-7DBF639600E0}"/>
    <cellStyle name="Input 8 2 2 6" xfId="9818" xr:uid="{F32EE66C-7C51-48B1-A9C7-9CA03FE7F79B}"/>
    <cellStyle name="Input 8 2 2 6 2" xfId="13300" xr:uid="{34270D3A-1DCA-4A34-BD88-ECFEF11382B3}"/>
    <cellStyle name="Input 8 2 2 6 2 2" xfId="22747" xr:uid="{0832F422-ACCC-4AB2-B041-44F2D560FE2A}"/>
    <cellStyle name="Input 8 2 2 6 2 3" xfId="27139" xr:uid="{9B09E441-EA5D-4A08-BB40-F4A2D56C712F}"/>
    <cellStyle name="Input 8 2 2 6 3" xfId="15519" xr:uid="{C1C21939-9C9B-4FDC-833D-E78D40FB2BE1}"/>
    <cellStyle name="Input 8 2 2 6 3 2" xfId="24966" xr:uid="{FFE06D04-493E-4E3E-9347-40A925B5CC8F}"/>
    <cellStyle name="Input 8 2 2 6 4" xfId="19263" xr:uid="{504E1C48-DD2C-4E87-AD1F-D2C7882A8028}"/>
    <cellStyle name="Input 8 2 2 7" xfId="9555" xr:uid="{CB81B28E-47D7-4D61-A6FD-0BA878A74A7A}"/>
    <cellStyle name="Input 8 2 2 7 2" xfId="13066" xr:uid="{1D10CCDA-2BA5-454D-8685-C4AFC5BAD07B}"/>
    <cellStyle name="Input 8 2 2 7 2 2" xfId="22513" xr:uid="{E99382CC-30AC-45F7-840A-5B5A95824381}"/>
    <cellStyle name="Input 8 2 2 7 2 3" xfId="26905" xr:uid="{EE7BB436-3BC1-474E-BD18-1F37C8FCBCCD}"/>
    <cellStyle name="Input 8 2 2 7 3" xfId="15256" xr:uid="{CD6C3682-EFC9-478C-81F1-EFA072616861}"/>
    <cellStyle name="Input 8 2 2 7 3 2" xfId="24703" xr:uid="{E9F661CA-3E4E-4906-98D7-B953D20439D9}"/>
    <cellStyle name="Input 8 2 2 7 4" xfId="19000" xr:uid="{4244BEFF-1F07-427F-A78A-C6E62301327A}"/>
    <cellStyle name="Input 8 2 2 8" xfId="8286" xr:uid="{A768AD42-F3FD-4F5D-9A46-4BA11E11E354}"/>
    <cellStyle name="Input 8 2 2 8 2" xfId="14015" xr:uid="{6D44D0D9-280A-4C48-A585-3F63C1AE88F2}"/>
    <cellStyle name="Input 8 2 2 8 2 2" xfId="23462" xr:uid="{87AAB938-0C7B-48A4-AE24-18A2A4E8AAC9}"/>
    <cellStyle name="Input 8 2 2 8 3" xfId="17731" xr:uid="{5F489F08-970F-4BC4-AEC2-4F544322A796}"/>
    <cellStyle name="Input 8 2 2 9" xfId="28623" xr:uid="{FF58EF36-F267-4FFA-90F5-B0622100CDCB}"/>
    <cellStyle name="Input 8 2 3" xfId="7008" xr:uid="{0CA42CCA-148D-4AE1-AF53-D4469C0625A5}"/>
    <cellStyle name="Input 8 2 3 2" xfId="7676" xr:uid="{B435F4D9-D56A-41D6-8082-66DF5F8AAA22}"/>
    <cellStyle name="Input 8 2 3 2 2" xfId="11406" xr:uid="{4A311188-E61B-4BE0-BFD3-2AFED02A52A5}"/>
    <cellStyle name="Input 8 2 3 2 2 2" xfId="20853" xr:uid="{3A797DE0-ADB7-47CA-A87A-394E28BF4774}"/>
    <cellStyle name="Input 8 2 3 2 3" xfId="17124" xr:uid="{264CF6E4-E72B-4ED0-B81C-FC8D6682DFA1}"/>
    <cellStyle name="Input 8 2 3 3" xfId="10737" xr:uid="{DF55BD8D-44FA-45DF-AF67-055C4AAE48EB}"/>
    <cellStyle name="Input 8 2 3 3 2" xfId="20183" xr:uid="{DD969807-C855-474D-A3CA-461C4266EE73}"/>
    <cellStyle name="Input 8 2 3 4" xfId="16454" xr:uid="{92502AF1-7E15-43CE-9FB0-DA9C8260FC65}"/>
    <cellStyle name="Input 8 2 3 5" xfId="29016" xr:uid="{8F536E40-4260-4F19-A9D9-B7F0DCC144BD}"/>
    <cellStyle name="Input 8 2 3 6" xfId="29227" xr:uid="{9BF494D7-7693-4F41-9E83-A65A1E832720}"/>
    <cellStyle name="Input 8 2 3 7" xfId="29174" xr:uid="{6A9C4C2D-5449-49CD-801A-B0D9760D60F2}"/>
    <cellStyle name="Input 8 2 3 8" xfId="29524" xr:uid="{AD43E709-4361-4ADB-8A31-40200D5ED1B6}"/>
    <cellStyle name="Input 8 2 4" xfId="7947" xr:uid="{D8B62913-D47A-45D9-B69C-CDE6C76F9216}"/>
    <cellStyle name="Input 8 2 4 2" xfId="11676" xr:uid="{3C3D8515-1C7C-44A7-9941-772420CD0EE4}"/>
    <cellStyle name="Input 8 2 4 2 2" xfId="21123" xr:uid="{5105C8EB-AE42-44C1-8AD7-8F48474DE346}"/>
    <cellStyle name="Input 8 2 4 2 3" xfId="25547" xr:uid="{4738206E-1786-43C7-A263-7C068112F47E}"/>
    <cellStyle name="Input 8 2 4 3" xfId="13682" xr:uid="{67A7B678-53F5-4C3B-9466-EA0C86A8EB9A}"/>
    <cellStyle name="Input 8 2 4 3 2" xfId="23129" xr:uid="{B4EB7FB1-970B-4D35-A677-85BB729EF85B}"/>
    <cellStyle name="Input 8 2 4 4" xfId="17394" xr:uid="{FC8734C0-E939-4E45-831D-9E3F0BA1678F}"/>
    <cellStyle name="Input 8 2 5" xfId="8502" xr:uid="{71F80382-1923-4B0E-9835-5E41EF0B5C0D}"/>
    <cellStyle name="Input 8 2 5 2" xfId="12176" xr:uid="{CE85D8AB-A14A-407C-BAEF-A7A873839F43}"/>
    <cellStyle name="Input 8 2 5 2 2" xfId="21623" xr:uid="{B2B1EAB0-CF18-4003-9E0F-B8E810B9F1B2}"/>
    <cellStyle name="Input 8 2 5 2 3" xfId="26042" xr:uid="{C7D0904B-278D-497F-B2C7-556A92CF6E5E}"/>
    <cellStyle name="Input 8 2 5 3" xfId="14230" xr:uid="{732E9316-DE37-4C6C-83EA-83CD51DA755B}"/>
    <cellStyle name="Input 8 2 5 3 2" xfId="23677" xr:uid="{9FDE74B4-96FF-4BA5-9CDB-D8C89B956EC0}"/>
    <cellStyle name="Input 8 2 5 4" xfId="17947" xr:uid="{77DBCC09-EE30-406A-BC05-9F9CCD5CE12B}"/>
    <cellStyle name="Input 8 2 6" xfId="9867" xr:uid="{AB38CBBC-7486-49F9-8E26-0BE6AFC0376D}"/>
    <cellStyle name="Input 8 2 6 2" xfId="13338" xr:uid="{A6B52201-B5FB-4C46-8B81-E4529D29ABDF}"/>
    <cellStyle name="Input 8 2 6 2 2" xfId="22785" xr:uid="{A37E1A06-F394-4A03-A608-F681FCC7E656}"/>
    <cellStyle name="Input 8 2 6 2 3" xfId="27176" xr:uid="{7E0C007D-7C90-4706-971D-CF074C419C78}"/>
    <cellStyle name="Input 8 2 6 3" xfId="15567" xr:uid="{234CB353-4D27-46A2-A5E2-DA3803490F30}"/>
    <cellStyle name="Input 8 2 6 3 2" xfId="25014" xr:uid="{8D8AE108-D86A-4A59-B777-325F4E5713A2}"/>
    <cellStyle name="Input 8 2 6 4" xfId="19312" xr:uid="{7F33A600-0EE1-496D-9FBA-A0A4F44606F5}"/>
    <cellStyle name="Input 8 2 7" xfId="8463" xr:uid="{35C2AE33-CAB6-47A3-A661-177AC74F5ADC}"/>
    <cellStyle name="Input 8 2 7 2" xfId="12148" xr:uid="{A6F4E8E4-04E6-4850-92FD-23D2D876D95D}"/>
    <cellStyle name="Input 8 2 7 2 2" xfId="21595" xr:uid="{5A0C7FA6-2CFA-4ACC-9EFE-50BB7E1A7B27}"/>
    <cellStyle name="Input 8 2 7 2 3" xfId="26014" xr:uid="{B481FFAB-7376-4C30-B4DF-C9868F055C7D}"/>
    <cellStyle name="Input 8 2 7 3" xfId="14191" xr:uid="{FCA7CEE5-B277-4C97-8A6B-75F8B43A39CD}"/>
    <cellStyle name="Input 8 2 7 3 2" xfId="23638" xr:uid="{E147281E-8B9C-49D3-817A-692A7A8EB3B8}"/>
    <cellStyle name="Input 8 2 7 4" xfId="17908" xr:uid="{5C96E26C-3960-4CE7-9E85-6C4B112202EF}"/>
    <cellStyle name="Input 8 2 8" xfId="10154" xr:uid="{836E36B7-C3B8-4887-B60F-53FC7C8C4431}"/>
    <cellStyle name="Input 8 2 8 2" xfId="13564" xr:uid="{D6A6E09F-4BD8-4006-AC98-D8E2197B0BC4}"/>
    <cellStyle name="Input 8 2 8 2 2" xfId="23011" xr:uid="{0FD73C89-8F1E-4274-90D4-B77691CFF7BC}"/>
    <cellStyle name="Input 8 2 8 2 3" xfId="27401" xr:uid="{FBEE3908-DBC2-4634-8CE0-2D2BCCFA8CF5}"/>
    <cellStyle name="Input 8 2 8 3" xfId="15853" xr:uid="{234B7BE3-4E19-4451-B6CC-DCF9ACAA0069}"/>
    <cellStyle name="Input 8 2 8 3 2" xfId="25300" xr:uid="{0A195B5A-033A-4C58-8C55-8A9174727AA2}"/>
    <cellStyle name="Input 8 2 8 4" xfId="19599" xr:uid="{660EC968-413A-4642-A271-A6311852CF77}"/>
    <cellStyle name="Input 8 2 9" xfId="10135" xr:uid="{4798484B-906E-40C4-9D6B-3239364C8AC6}"/>
    <cellStyle name="Input 8 2 9 2" xfId="15834" xr:uid="{F4F014A9-E0C5-4A4E-87C4-06BA5BF7F451}"/>
    <cellStyle name="Input 8 2 9 2 2" xfId="25281" xr:uid="{797A295E-E3A1-4D41-BC53-05E284404BA9}"/>
    <cellStyle name="Input 8 2 9 3" xfId="19580" xr:uid="{A06F8B97-E1BD-4951-97DF-A0DF5CCE4678}"/>
    <cellStyle name="Input 8 3" xfId="4445" xr:uid="{2781411C-7BCE-46E4-9E28-82A03FC460AD}"/>
    <cellStyle name="Input 8 3 10" xfId="28296" xr:uid="{E21DFE4B-8F69-4545-B8D6-DE50BF704CC6}"/>
    <cellStyle name="Input 8 3 11" xfId="28115" xr:uid="{8CDD098F-FA21-427B-9CF3-9639E119371E}"/>
    <cellStyle name="Input 8 3 2" xfId="5947" xr:uid="{F94C6FE3-9690-48C7-801A-A33A312FDF32}"/>
    <cellStyle name="Input 8 3 2 10" xfId="28012" xr:uid="{FE2C43F7-74FF-4FE9-B23F-A2DD778E0C24}"/>
    <cellStyle name="Input 8 3 2 2" xfId="7152" xr:uid="{90C9DC80-FCE2-4A9C-BFB0-2FBCBF4D6347}"/>
    <cellStyle name="Input 8 3 2 2 2" xfId="7821" xr:uid="{13623BEF-E4CD-4461-953D-4CF6DCC5E437}"/>
    <cellStyle name="Input 8 3 2 2 2 2" xfId="11551" xr:uid="{FFC4F8F5-8FBC-4279-BD39-EBDEFB4D3194}"/>
    <cellStyle name="Input 8 3 2 2 2 2 2" xfId="20998" xr:uid="{91220D43-3ACE-4179-B1A2-C4B8B5A49302}"/>
    <cellStyle name="Input 8 3 2 2 2 3" xfId="17269" xr:uid="{1F08468E-E2BB-4BA4-9644-C3D6CCFBCB56}"/>
    <cellStyle name="Input 8 3 2 2 3" xfId="10882" xr:uid="{8B61E6FD-6965-4D96-BB34-097BE5584604}"/>
    <cellStyle name="Input 8 3 2 2 3 2" xfId="20328" xr:uid="{5DAFBF75-4442-4B82-B181-8BEA17F77802}"/>
    <cellStyle name="Input 8 3 2 2 4" xfId="16599" xr:uid="{39F8AD0B-CD13-44DB-98DA-1C6F65F647CB}"/>
    <cellStyle name="Input 8 3 2 2 5" xfId="29122" xr:uid="{F2FC882D-63E2-4164-AA74-4FE3FB087342}"/>
    <cellStyle name="Input 8 3 2 2 6" xfId="29283" xr:uid="{AAF4901D-3DE6-4836-AF83-389B327DC1D6}"/>
    <cellStyle name="Input 8 3 2 2 7" xfId="28541" xr:uid="{3BCCA27A-79E9-4837-A105-45C163B46F34}"/>
    <cellStyle name="Input 8 3 2 2 8" xfId="29628" xr:uid="{5ABFBF18-2521-4C85-A641-0FE0F1D32365}"/>
    <cellStyle name="Input 8 3 2 3" xfId="8021" xr:uid="{B4DCFBCE-C510-4430-AFC6-61AF4C977692}"/>
    <cellStyle name="Input 8 3 2 3 2" xfId="11750" xr:uid="{0D56B9CB-F59C-4C60-B75D-D517FCC79BAE}"/>
    <cellStyle name="Input 8 3 2 3 2 2" xfId="21197" xr:uid="{D96BDE7A-6E42-493F-84B6-993B45DEA3DD}"/>
    <cellStyle name="Input 8 3 2 3 2 3" xfId="25621" xr:uid="{66B58632-C7DA-43B6-999D-ACEF86AC14DE}"/>
    <cellStyle name="Input 8 3 2 3 3" xfId="13756" xr:uid="{FE308C0D-A10D-4BC9-9241-5A4B03E1BBF6}"/>
    <cellStyle name="Input 8 3 2 3 3 2" xfId="23203" xr:uid="{1C14EDF5-3A25-4ED9-9DB0-CBB933225CCE}"/>
    <cellStyle name="Input 8 3 2 3 4" xfId="17468" xr:uid="{733255E9-F00D-4C1B-904C-9D5B69E5EF51}"/>
    <cellStyle name="Input 8 3 2 4" xfId="8339" xr:uid="{410D11CB-A225-472F-B1C5-D8DABDAC1F89}"/>
    <cellStyle name="Input 8 3 2 4 2" xfId="12052" xr:uid="{BE33E252-4260-425E-B3AA-FB1667ADDE23}"/>
    <cellStyle name="Input 8 3 2 4 2 2" xfId="21499" xr:uid="{50DB6EF4-81D5-4695-8E58-CE72802051E9}"/>
    <cellStyle name="Input 8 3 2 4 2 3" xfId="25918" xr:uid="{799F33E8-6EBD-40DE-A372-DB0B69F20813}"/>
    <cellStyle name="Input 8 3 2 4 3" xfId="14067" xr:uid="{8DAFC267-F865-49F0-B8E6-794BAC84258A}"/>
    <cellStyle name="Input 8 3 2 4 3 2" xfId="23514" xr:uid="{EB29D8B9-997A-4726-8897-23117FE23100}"/>
    <cellStyle name="Input 8 3 2 4 4" xfId="17784" xr:uid="{4C749D47-070A-4C6A-A9A6-363303A7411B}"/>
    <cellStyle name="Input 8 3 2 5" xfId="8771" xr:uid="{CADAB33B-7631-42E1-A21B-9566AFBEF0F9}"/>
    <cellStyle name="Input 8 3 2 5 2" xfId="12416" xr:uid="{53611C89-1963-40BE-BEB1-3EDE99107EBC}"/>
    <cellStyle name="Input 8 3 2 5 2 2" xfId="21863" xr:uid="{5284D0FC-86C5-4537-893C-D691676A4CA2}"/>
    <cellStyle name="Input 8 3 2 5 2 3" xfId="26281" xr:uid="{3D4B15D0-2EA8-4CE1-BB73-9D339C698B67}"/>
    <cellStyle name="Input 8 3 2 5 3" xfId="14498" xr:uid="{75DCF125-C830-4024-977F-CE7C71523BEB}"/>
    <cellStyle name="Input 8 3 2 5 3 2" xfId="23945" xr:uid="{7552F342-F995-4F20-9BCE-CA6BD95E6804}"/>
    <cellStyle name="Input 8 3 2 5 4" xfId="18216" xr:uid="{6F3C2252-0833-4C10-B27A-C91CBB35F45C}"/>
    <cellStyle name="Input 8 3 2 6" xfId="8412" xr:uid="{5FEAB4DB-63D1-4DB0-B1B9-653EA12FC38F}"/>
    <cellStyle name="Input 8 3 2 6 2" xfId="12108" xr:uid="{D1A5FB93-5267-40CC-A46A-B0778B31AFB3}"/>
    <cellStyle name="Input 8 3 2 6 2 2" xfId="21555" xr:uid="{87D8AC7D-3E0E-4D6A-8E57-40E481C3A78C}"/>
    <cellStyle name="Input 8 3 2 6 2 3" xfId="25974" xr:uid="{AA7E51FE-4B26-4054-83BA-2A4862FC160C}"/>
    <cellStyle name="Input 8 3 2 6 3" xfId="14140" xr:uid="{38B5B5C0-3BD6-47D0-8604-9462FC9338E7}"/>
    <cellStyle name="Input 8 3 2 6 3 2" xfId="23587" xr:uid="{1CBC2FD8-AE02-495A-A16D-3024E730DABB}"/>
    <cellStyle name="Input 8 3 2 6 4" xfId="17857" xr:uid="{9249FE52-EA63-4334-82E6-D3C31BDB7161}"/>
    <cellStyle name="Input 8 3 2 7" xfId="8780" xr:uid="{59668145-D2EC-4A28-99A8-7A7413BF0FD5}"/>
    <cellStyle name="Input 8 3 2 7 2" xfId="12422" xr:uid="{B9C591B7-57A3-432D-8C0C-0B948D4B46D5}"/>
    <cellStyle name="Input 8 3 2 7 2 2" xfId="21869" xr:uid="{4F93BC85-BF16-482F-AEEE-97B5C5676C01}"/>
    <cellStyle name="Input 8 3 2 7 2 3" xfId="26287" xr:uid="{A3C519EB-86D6-454D-A7D8-90FCA2E2A8E8}"/>
    <cellStyle name="Input 8 3 2 7 3" xfId="14507" xr:uid="{F0F96B1C-660C-4808-8D06-3A3C9B53961C}"/>
    <cellStyle name="Input 8 3 2 7 3 2" xfId="23954" xr:uid="{E6069332-DCFA-47D6-820F-59611423C94F}"/>
    <cellStyle name="Input 8 3 2 7 4" xfId="18225" xr:uid="{0FD5F876-B822-4CD2-89D8-7C1E507E20A4}"/>
    <cellStyle name="Input 8 3 2 8" xfId="9239" xr:uid="{724AF178-FF31-49AC-8B65-520AAEFB42CA}"/>
    <cellStyle name="Input 8 3 2 8 2" xfId="14943" xr:uid="{66E5B43B-2D0B-4491-8817-D1AD6464F499}"/>
    <cellStyle name="Input 8 3 2 8 2 2" xfId="24390" xr:uid="{E2D76E02-357E-4B33-AFB1-17E10F23615F}"/>
    <cellStyle name="Input 8 3 2 8 3" xfId="18684" xr:uid="{557DA687-219D-4876-BD75-940806EACE78}"/>
    <cellStyle name="Input 8 3 2 9" xfId="28624" xr:uid="{3BC8E89D-E016-498E-BB30-880E7E3FBFB7}"/>
    <cellStyle name="Input 8 3 3" xfId="7009" xr:uid="{95AFB26F-46BB-45C9-A5CE-55E7753CFD62}"/>
    <cellStyle name="Input 8 3 3 2" xfId="7677" xr:uid="{595803D5-979F-4E16-9386-95B14E737117}"/>
    <cellStyle name="Input 8 3 3 2 2" xfId="11407" xr:uid="{F73346EA-CC6F-4027-96C8-AD96C3B1E77E}"/>
    <cellStyle name="Input 8 3 3 2 2 2" xfId="20854" xr:uid="{B14C1177-B213-4C25-9483-3D20173DC4D4}"/>
    <cellStyle name="Input 8 3 3 2 3" xfId="17125" xr:uid="{FD4C1AE0-2092-48B3-9EFD-CF0900C8DF50}"/>
    <cellStyle name="Input 8 3 3 3" xfId="10738" xr:uid="{B8244913-6096-45D3-93EA-5FF1365DDB7C}"/>
    <cellStyle name="Input 8 3 3 3 2" xfId="20184" xr:uid="{ADF20EBE-0FB6-45C2-8AFB-E28685A3F85F}"/>
    <cellStyle name="Input 8 3 3 4" xfId="16455" xr:uid="{CEB8E410-CFF7-4636-A817-FCC6EE3715EB}"/>
    <cellStyle name="Input 8 3 3 5" xfId="29017" xr:uid="{CD98729C-898A-4C78-BFEB-3D913866D836}"/>
    <cellStyle name="Input 8 3 3 6" xfId="29228" xr:uid="{B750D08F-F961-4892-9D09-A5A3847EDBFA}"/>
    <cellStyle name="Input 8 3 3 7" xfId="28000" xr:uid="{C3D8E4D5-CD70-4536-96EA-05809703D735}"/>
    <cellStyle name="Input 8 3 3 8" xfId="29525" xr:uid="{A06056B7-2527-44C7-B9C6-4487ACF71AC9}"/>
    <cellStyle name="Input 8 3 4" xfId="7946" xr:uid="{E9E8FED9-25C7-45B7-A419-2A5599C9ABF7}"/>
    <cellStyle name="Input 8 3 4 2" xfId="11675" xr:uid="{8817FDBD-5897-46DB-A11A-8D251989298D}"/>
    <cellStyle name="Input 8 3 4 2 2" xfId="21122" xr:uid="{7223978E-3ACE-4208-9127-60BDC0B1CC4D}"/>
    <cellStyle name="Input 8 3 4 2 3" xfId="25546" xr:uid="{1D0F36E8-158C-4762-B5AB-8DAA133BA442}"/>
    <cellStyle name="Input 8 3 4 3" xfId="13681" xr:uid="{83488BBF-54BC-417E-9632-3840E5E58E04}"/>
    <cellStyle name="Input 8 3 4 3 2" xfId="23128" xr:uid="{0B1DFFC1-1FA9-4AEF-AB23-C1E2D024326B}"/>
    <cellStyle name="Input 8 3 4 4" xfId="17393" xr:uid="{E153BDCC-8BD9-41DC-8759-66FAFA139B81}"/>
    <cellStyle name="Input 8 3 5" xfId="9047" xr:uid="{C395981B-ABB9-4476-B44E-F88EF2A1B1D6}"/>
    <cellStyle name="Input 8 3 5 2" xfId="12644" xr:uid="{38563A32-E5B3-43B6-AD44-BAC7DE2E0983}"/>
    <cellStyle name="Input 8 3 5 2 2" xfId="22091" xr:uid="{61491394-C702-4CB8-8628-1EBDAAB97D8A}"/>
    <cellStyle name="Input 8 3 5 2 3" xfId="26505" xr:uid="{F235E1A3-1A44-468A-8531-B25A592DC516}"/>
    <cellStyle name="Input 8 3 5 3" xfId="14770" xr:uid="{5DDD7C12-46A5-4D73-A1A5-A62B6A2F2E7F}"/>
    <cellStyle name="Input 8 3 5 3 2" xfId="24217" xr:uid="{3D18148F-DAB3-4A1A-863C-083A840DF2B4}"/>
    <cellStyle name="Input 8 3 5 4" xfId="18492" xr:uid="{A30AE2CD-1D0B-4FAB-A886-E6E5D73A2426}"/>
    <cellStyle name="Input 8 3 6" xfId="8741" xr:uid="{EE63CF73-988D-43AF-BB63-D5E586601E44}"/>
    <cellStyle name="Input 8 3 6 2" xfId="12389" xr:uid="{C3BEB9B2-DB4D-4EFD-B785-0BED680BC054}"/>
    <cellStyle name="Input 8 3 6 2 2" xfId="21836" xr:uid="{B78BD93C-C993-4522-A586-E10169D50290}"/>
    <cellStyle name="Input 8 3 6 2 3" xfId="26254" xr:uid="{7EA54D9B-8D15-44F8-A45E-34193098C529}"/>
    <cellStyle name="Input 8 3 6 3" xfId="14468" xr:uid="{97E139B5-347E-45A8-ADD5-BF1B9726D32F}"/>
    <cellStyle name="Input 8 3 6 3 2" xfId="23915" xr:uid="{2CC85614-103E-41D3-8FA2-6EC30BA868B8}"/>
    <cellStyle name="Input 8 3 6 4" xfId="18186" xr:uid="{CFF41694-01A7-4827-AA92-A70B7D5F25EE}"/>
    <cellStyle name="Input 8 3 7" xfId="8825" xr:uid="{1FC1A3E6-8BD1-47F7-BD25-1D46A966D257}"/>
    <cellStyle name="Input 8 3 7 2" xfId="12463" xr:uid="{3220792F-599A-4534-AC89-5654EA241074}"/>
    <cellStyle name="Input 8 3 7 2 2" xfId="21910" xr:uid="{09C52DDD-986B-4396-9297-E52F77C2D92E}"/>
    <cellStyle name="Input 8 3 7 2 3" xfId="26326" xr:uid="{46EA2D31-9D30-48E5-B676-734B3B045AB2}"/>
    <cellStyle name="Input 8 3 7 3" xfId="14550" xr:uid="{F9226796-10F0-47A9-81ED-A5F301342112}"/>
    <cellStyle name="Input 8 3 7 3 2" xfId="23997" xr:uid="{F87EFF74-F6F4-4545-8A54-E37528CAB086}"/>
    <cellStyle name="Input 8 3 7 4" xfId="18270" xr:uid="{A3EE2140-B31A-4E32-A027-541E068C9794}"/>
    <cellStyle name="Input 8 3 8" xfId="9969" xr:uid="{D1857056-DF42-4248-9355-CFE15CE89CF2}"/>
    <cellStyle name="Input 8 3 8 2" xfId="13422" xr:uid="{A4B1AEF4-4A0B-4EAF-9C3C-7D0ED19DAF60}"/>
    <cellStyle name="Input 8 3 8 2 2" xfId="22869" xr:uid="{038514EB-B406-462A-AF8A-9E0BECAFDA5A}"/>
    <cellStyle name="Input 8 3 8 2 3" xfId="27259" xr:uid="{5BBB2DDF-DE6F-48DB-AF50-33CB048B3729}"/>
    <cellStyle name="Input 8 3 8 3" xfId="15668" xr:uid="{DA2150B3-DA2E-44AC-92AF-7AA585948F8B}"/>
    <cellStyle name="Input 8 3 8 3 2" xfId="25115" xr:uid="{F535796D-CCDC-46A9-9358-C8724746322D}"/>
    <cellStyle name="Input 8 3 8 4" xfId="19414" xr:uid="{EDC8B25E-4489-4035-89BF-AE4E203B80A6}"/>
    <cellStyle name="Input 8 3 9" xfId="9570" xr:uid="{3EAECEBC-555D-45FA-852A-9A3194AA6F93}"/>
    <cellStyle name="Input 8 3 9 2" xfId="15271" xr:uid="{827D317A-8DA7-4B05-AF66-E1E55B8B63D5}"/>
    <cellStyle name="Input 8 3 9 2 2" xfId="24718" xr:uid="{B5C8E814-2892-4684-9644-10B408644C4C}"/>
    <cellStyle name="Input 8 3 9 3" xfId="19015" xr:uid="{9813610A-9CAF-461A-A873-60AAAFE59B5E}"/>
    <cellStyle name="Input 8 4" xfId="4446" xr:uid="{9AB13D5B-3615-4E6B-82FC-553957D5DB9F}"/>
    <cellStyle name="Input 8 4 10" xfId="28114" xr:uid="{8FDD421E-ACEC-4E45-937C-022BBED04F8C}"/>
    <cellStyle name="Input 8 4 2" xfId="7010" xr:uid="{616FE7FC-94FF-4814-BE7C-142BD026CACA}"/>
    <cellStyle name="Input 8 4 2 2" xfId="7678" xr:uid="{EB23F64A-051A-4E57-90C2-8AEE4EC73B20}"/>
    <cellStyle name="Input 8 4 2 2 2" xfId="11408" xr:uid="{7AF4B513-5224-4AD4-8F77-F07CE8751E40}"/>
    <cellStyle name="Input 8 4 2 2 2 2" xfId="20855" xr:uid="{182066A5-334E-4B5A-9A77-7B6162E581F3}"/>
    <cellStyle name="Input 8 4 2 2 3" xfId="17126" xr:uid="{3FDE789D-A7F5-43C2-8CFD-733462344AB4}"/>
    <cellStyle name="Input 8 4 2 3" xfId="10739" xr:uid="{8491E6BB-25AE-4C78-AD5F-06675A700E5A}"/>
    <cellStyle name="Input 8 4 2 3 2" xfId="20185" xr:uid="{7A0E0A5D-7FF3-4ED2-8E93-C8C54131626E}"/>
    <cellStyle name="Input 8 4 2 4" xfId="16456" xr:uid="{CBFD3A52-B522-45FC-A39B-5A118A98A173}"/>
    <cellStyle name="Input 8 4 2 5" xfId="29018" xr:uid="{47C2B1B1-BCF8-4ECA-9335-1D593D7B3C03}"/>
    <cellStyle name="Input 8 4 2 6" xfId="29229" xr:uid="{53AAC451-811D-47B7-BEFE-027A5F4D0CAD}"/>
    <cellStyle name="Input 8 4 2 7" xfId="28670" xr:uid="{421BC6F5-E830-42C7-B7E9-AC772E00CDA1}"/>
    <cellStyle name="Input 8 4 2 8" xfId="29526" xr:uid="{58452568-099B-4CAB-A2C7-AA7C344994DA}"/>
    <cellStyle name="Input 8 4 3" xfId="7945" xr:uid="{7045D120-C51A-43F2-890B-5B57E147ECB3}"/>
    <cellStyle name="Input 8 4 3 2" xfId="11674" xr:uid="{C6C18615-41C7-4363-887E-A71674DBCC7E}"/>
    <cellStyle name="Input 8 4 3 2 2" xfId="21121" xr:uid="{7072F3C0-F1E5-40B5-B20A-F4DE289E9F60}"/>
    <cellStyle name="Input 8 4 3 2 3" xfId="25545" xr:uid="{B7FEA094-C6CA-4892-B663-59B056CE63CC}"/>
    <cellStyle name="Input 8 4 3 3" xfId="13680" xr:uid="{1DFE8928-7F9D-4245-B191-5D55E554ACB6}"/>
    <cellStyle name="Input 8 4 3 3 2" xfId="23127" xr:uid="{D0558D1C-E0C8-4623-BD40-F789A2C19206}"/>
    <cellStyle name="Input 8 4 3 4" xfId="17392" xr:uid="{B2ACD031-E47F-4B1C-B78F-22FC7925EE63}"/>
    <cellStyle name="Input 8 4 4" xfId="8501" xr:uid="{FD1242E4-025D-4F63-A5F2-C4069280A02B}"/>
    <cellStyle name="Input 8 4 4 2" xfId="12175" xr:uid="{EA55F06F-D07A-41A8-87E9-210311D7BFAF}"/>
    <cellStyle name="Input 8 4 4 2 2" xfId="21622" xr:uid="{D1268EB4-A55E-4290-B9DD-436D3845118A}"/>
    <cellStyle name="Input 8 4 4 2 3" xfId="26041" xr:uid="{34AF4641-9DD4-46BF-BE5E-89B25623F786}"/>
    <cellStyle name="Input 8 4 4 3" xfId="14229" xr:uid="{0745E49A-AB3B-440E-B430-EB32A898DD32}"/>
    <cellStyle name="Input 8 4 4 3 2" xfId="23676" xr:uid="{B71125AC-B72B-4AA5-B00F-5150FBA9B280}"/>
    <cellStyle name="Input 8 4 4 4" xfId="17946" xr:uid="{ECC2DD09-6CD0-41A4-8205-4B095262548F}"/>
    <cellStyle name="Input 8 4 5" xfId="9426" xr:uid="{EDA96B44-97F8-4047-96AE-8F08E14A9E80}"/>
    <cellStyle name="Input 8 4 5 2" xfId="12957" xr:uid="{298ED910-1502-4BA1-BA50-5C78BF5823AF}"/>
    <cellStyle name="Input 8 4 5 2 2" xfId="22404" xr:uid="{16054DCA-A717-4984-B317-26A97C021270}"/>
    <cellStyle name="Input 8 4 5 2 3" xfId="26798" xr:uid="{BB2DE486-5E67-4711-93ED-6D6FF7897FF2}"/>
    <cellStyle name="Input 8 4 5 3" xfId="15129" xr:uid="{DFA1C805-D02E-4FC5-A2BA-C0853694C89C}"/>
    <cellStyle name="Input 8 4 5 3 2" xfId="24576" xr:uid="{4501785E-D0C4-40B4-8519-9DB5E473ADDA}"/>
    <cellStyle name="Input 8 4 5 4" xfId="18871" xr:uid="{293A590D-CF11-4F6C-BB70-67FFC8FE1A98}"/>
    <cellStyle name="Input 8 4 6" xfId="8826" xr:uid="{C13A2B35-0322-4B69-84EF-EC34207A8356}"/>
    <cellStyle name="Input 8 4 6 2" xfId="12464" xr:uid="{3C140957-6823-450D-9F1A-D8CE3748265A}"/>
    <cellStyle name="Input 8 4 6 2 2" xfId="21911" xr:uid="{A41F674A-73F8-4AAE-9718-E009BD213776}"/>
    <cellStyle name="Input 8 4 6 2 3" xfId="26327" xr:uid="{8E27CD13-B6A0-42D9-A153-5848B1FB025E}"/>
    <cellStyle name="Input 8 4 6 3" xfId="14551" xr:uid="{54BDF66B-B4DA-456B-AD68-21C45023C9DF}"/>
    <cellStyle name="Input 8 4 6 3 2" xfId="23998" xr:uid="{C08CD176-886D-4542-A0BC-FFA44EDA9CE1}"/>
    <cellStyle name="Input 8 4 6 4" xfId="18271" xr:uid="{D3920690-9F5B-4CB5-95AF-D6898234D16A}"/>
    <cellStyle name="Input 8 4 7" xfId="10155" xr:uid="{7B029D22-7B27-4B87-9C32-549F419B3848}"/>
    <cellStyle name="Input 8 4 7 2" xfId="13565" xr:uid="{4DEA124D-827F-4501-AF27-BCAD477A0FED}"/>
    <cellStyle name="Input 8 4 7 2 2" xfId="23012" xr:uid="{E902BA7B-6421-4C89-9C7A-CF9B8E0F1824}"/>
    <cellStyle name="Input 8 4 7 2 3" xfId="27402" xr:uid="{EDC96C2C-26EC-4EBA-9984-03666C1379A0}"/>
    <cellStyle name="Input 8 4 7 3" xfId="15854" xr:uid="{24E27FDE-5A58-4E13-8944-D0D5A594CCFE}"/>
    <cellStyle name="Input 8 4 7 3 2" xfId="25301" xr:uid="{10AA40AF-1EE0-417A-862F-1840A48CBBCE}"/>
    <cellStyle name="Input 8 4 7 4" xfId="19600" xr:uid="{1E5E6FC4-6496-41E9-87D8-A21A2DE166AD}"/>
    <cellStyle name="Input 8 4 8" xfId="10062" xr:uid="{0E61A4BA-3E7E-47CA-814F-2F50B973CA4F}"/>
    <cellStyle name="Input 8 4 8 2" xfId="15761" xr:uid="{62D49CF1-4F3B-4A4E-8148-302C7C95B274}"/>
    <cellStyle name="Input 8 4 8 2 2" xfId="25208" xr:uid="{286B2A2C-B061-41A0-B4BF-EE412CF58D37}"/>
    <cellStyle name="Input 8 4 8 3" xfId="19507" xr:uid="{E0FA7A3B-1E01-48D1-8A82-88F2F3F3B939}"/>
    <cellStyle name="Input 8 4 9" xfId="28297" xr:uid="{489078E5-BB4E-427C-85D5-2C254CD48C4E}"/>
    <cellStyle name="Input 8 5" xfId="4443" xr:uid="{58AAB39C-E440-4472-9CD0-1C885248CCFE}"/>
    <cellStyle name="Input 8 6" xfId="6659" xr:uid="{6D1667CD-3C6E-43A7-A788-A8A04E0BE1C2}"/>
    <cellStyle name="Input 8 6 2" xfId="7327" xr:uid="{E42F95BE-CD07-412C-880A-01D1E5372359}"/>
    <cellStyle name="Input 8 6 2 2" xfId="11057" xr:uid="{3CD184F7-6192-448A-87CB-2C1FA430A6F4}"/>
    <cellStyle name="Input 8 6 2 2 2" xfId="20503" xr:uid="{F8660EE0-2418-4062-BB95-1A5EAE563D98}"/>
    <cellStyle name="Input 8 6 2 3" xfId="16774" xr:uid="{C7D6016B-EE7A-463F-A033-7205DEB2167D}"/>
    <cellStyle name="Input 8 6 3" xfId="10388" xr:uid="{BD2818F6-5CDF-455B-BFC7-3C0EEA3CBCE9}"/>
    <cellStyle name="Input 8 6 3 2" xfId="19833" xr:uid="{FACB7F33-CF00-4F15-AA56-667DF9751274}"/>
    <cellStyle name="Input 8 6 4" xfId="16104" xr:uid="{4A81F283-7BAC-474D-BB0D-0E08CF45D029}"/>
    <cellStyle name="Input 8 6 5" xfId="28837" xr:uid="{F63C8F75-0878-488E-A386-BC1B03C59763}"/>
    <cellStyle name="Input 8 6 6" xfId="27729" xr:uid="{A21C88C8-B657-4D8D-B44D-582C20EFE975}"/>
    <cellStyle name="Input 8 6 7" xfId="28530" xr:uid="{7048D9CD-6608-4B8E-A7AB-DB302BCA189F}"/>
    <cellStyle name="Input 8 6 8" xfId="29371" xr:uid="{B1B62037-14FC-441E-8FDB-7FB4AD5E1B7E}"/>
    <cellStyle name="Input 8 7" xfId="8209" xr:uid="{6B503B04-B7FF-4BE9-B518-9587E879E711}"/>
    <cellStyle name="Input 8 7 2" xfId="11938" xr:uid="{160D6E99-8CCE-46F1-9279-CC6845FE72CF}"/>
    <cellStyle name="Input 8 7 2 2" xfId="21385" xr:uid="{B1F7BE98-64C8-4A42-ABCC-C16192B6A78A}"/>
    <cellStyle name="Input 8 7 2 3" xfId="25809" xr:uid="{C2075077-039F-4A2B-900E-3AAA17AB9F5C}"/>
    <cellStyle name="Input 8 7 3" xfId="13944" xr:uid="{63EDC74C-7EDB-4424-8428-756232282D57}"/>
    <cellStyle name="Input 8 7 3 2" xfId="23391" xr:uid="{7030CFED-7DB9-45B7-9FE9-69F47EC9FC32}"/>
    <cellStyle name="Input 8 7 4" xfId="17656" xr:uid="{9B1A6E3B-7CB6-4176-AFEB-F3DA023DF821}"/>
    <cellStyle name="Input 8 8" xfId="9348" xr:uid="{012F72A5-0673-4412-984F-CB76DDEF3B03}"/>
    <cellStyle name="Input 8 8 2" xfId="12897" xr:uid="{2B6A00B6-EC6C-43A2-9F53-2D367A25F7D4}"/>
    <cellStyle name="Input 8 8 2 2" xfId="22344" xr:uid="{A4B89658-46C0-495D-A853-DF1B4A0EE428}"/>
    <cellStyle name="Input 8 8 2 3" xfId="26738" xr:uid="{61E6DF3C-5C5F-43B5-B164-8B661320D270}"/>
    <cellStyle name="Input 8 8 3" xfId="15051" xr:uid="{4B6165DF-351D-485F-AE07-F15ED4B5ACB2}"/>
    <cellStyle name="Input 8 8 3 2" xfId="24498" xr:uid="{3749C018-ED51-4FAC-8200-D31AB520D0D3}"/>
    <cellStyle name="Input 8 8 4" xfId="18793" xr:uid="{7CC77312-F67D-4F57-9573-C5DCDF78FD20}"/>
    <cellStyle name="Input 8 9" xfId="9917" xr:uid="{9999D37E-1B07-4C57-864A-62CD9CC0835F}"/>
    <cellStyle name="Input 8 9 2" xfId="13378" xr:uid="{2C1BA40C-5AAF-4C24-B86B-2B44113B84AA}"/>
    <cellStyle name="Input 8 9 2 2" xfId="22825" xr:uid="{21322FB4-17AD-4E0C-9D49-AEF06CC36A1F}"/>
    <cellStyle name="Input 8 9 2 3" xfId="27216" xr:uid="{9525E327-2A28-4D7E-8EDC-19A12726B9A2}"/>
    <cellStyle name="Input 8 9 3" xfId="15617" xr:uid="{5CE51EDD-D6BE-42C7-9894-0A3D94979FFB}"/>
    <cellStyle name="Input 8 9 3 2" xfId="25064" xr:uid="{6EF5E4DF-4663-4E24-B348-10EB7E38F7F9}"/>
    <cellStyle name="Input 8 9 4" xfId="19362" xr:uid="{A1F05504-8DD3-4DA1-996D-886B53E04B3D}"/>
    <cellStyle name="Input 9" xfId="2419" xr:uid="{4CD824F7-2841-4B85-8A61-1695B2DEA6BE}"/>
    <cellStyle name="Input 9 10" xfId="9407" xr:uid="{3F05188A-7F87-4EC0-9CDE-6182017644CB}"/>
    <cellStyle name="Input 9 10 2" xfId="15110" xr:uid="{D45BBFAB-DD6D-4164-BFC3-5AA1971B22BF}"/>
    <cellStyle name="Input 9 10 2 2" xfId="24557" xr:uid="{FA5280E1-2D76-4DC7-83C0-61EC081E76E9}"/>
    <cellStyle name="Input 9 10 3" xfId="18852" xr:uid="{E0E29172-1759-47FE-BB26-5C5C0D774D95}"/>
    <cellStyle name="Input 9 11" xfId="27808" xr:uid="{12F64884-A5C3-40CC-97F5-F0AC1B9A8637}"/>
    <cellStyle name="Input 9 12" xfId="27818" xr:uid="{75274540-DE01-4053-BD3C-DB3982DE8328}"/>
    <cellStyle name="Input 9 13" xfId="30666" xr:uid="{03C54474-C96B-49F2-A601-2A6E091F790F}"/>
    <cellStyle name="Input 9 2" xfId="4448" xr:uid="{B82D378A-E627-42B4-A2BE-35BBF678F530}"/>
    <cellStyle name="Input 9 3" xfId="4447" xr:uid="{284372BC-2579-4936-A2B3-B7ADDE3428B4}"/>
    <cellStyle name="Input 9 4" xfId="6660" xr:uid="{A5AE323B-B812-4FB5-ABDD-EBB35FA0DB4F}"/>
    <cellStyle name="Input 9 4 2" xfId="7328" xr:uid="{B54678B2-1975-4006-8969-C3800571B5E7}"/>
    <cellStyle name="Input 9 4 2 2" xfId="11058" xr:uid="{73B815E7-00B1-45E4-BC5D-B6D4B674F1E4}"/>
    <cellStyle name="Input 9 4 2 2 2" xfId="20504" xr:uid="{B1FB96F4-4B80-4E36-9BA1-2C142A7D07CC}"/>
    <cellStyle name="Input 9 4 2 3" xfId="16775" xr:uid="{9CFA6070-A229-407B-AE11-93F4FCED6D87}"/>
    <cellStyle name="Input 9 4 3" xfId="10389" xr:uid="{A37C0F13-111B-4501-8D26-F42D4CEA9A08}"/>
    <cellStyle name="Input 9 4 3 2" xfId="19834" xr:uid="{C7AEB602-751B-4828-B86C-D84D55E54696}"/>
    <cellStyle name="Input 9 4 4" xfId="16105" xr:uid="{9A64B83B-9277-4549-BD0B-F8404D527BB3}"/>
    <cellStyle name="Input 9 4 5" xfId="28838" xr:uid="{B9D092F1-7E23-43C4-A5AD-34D2B097B1C1}"/>
    <cellStyle name="Input 9 4 6" xfId="28752" xr:uid="{DE3CEE7C-6F0E-4E90-A6FD-27576377AF8E}"/>
    <cellStyle name="Input 9 4 7" xfId="28974" xr:uid="{246DE068-BC88-489F-B71F-870A2FDEEA5E}"/>
    <cellStyle name="Input 9 4 8" xfId="29372" xr:uid="{38994694-1D62-47CF-A9F3-65BA1AD6F24F}"/>
    <cellStyle name="Input 9 5" xfId="8135" xr:uid="{7F79763F-5CCC-4BA4-BDA3-B100D1B387AC}"/>
    <cellStyle name="Input 9 5 2" xfId="11864" xr:uid="{18CD4061-BC16-4599-841F-A24DA9BA45FA}"/>
    <cellStyle name="Input 9 5 2 2" xfId="21311" xr:uid="{C2A46218-1E4D-40AB-8B5A-716D74F3E9E9}"/>
    <cellStyle name="Input 9 5 2 3" xfId="25735" xr:uid="{6FD8C11D-2092-48E0-A78A-B680F9BC67DB}"/>
    <cellStyle name="Input 9 5 3" xfId="13870" xr:uid="{F5B0F6F4-993E-4D07-A190-85B8B41273F9}"/>
    <cellStyle name="Input 9 5 3 2" xfId="23317" xr:uid="{98194405-E239-479A-9475-BA2064CD457E}"/>
    <cellStyle name="Input 9 5 4" xfId="17582" xr:uid="{6B733E13-4D93-4838-981A-270BDB98F004}"/>
    <cellStyle name="Input 9 6" xfId="9768" xr:uid="{6E0687A2-A28A-4715-94BC-E08BC3A6620F}"/>
    <cellStyle name="Input 9 6 2" xfId="13250" xr:uid="{0CA48A2B-9E45-48F7-9F6F-DE7CEFA45E07}"/>
    <cellStyle name="Input 9 6 2 2" xfId="22697" xr:uid="{912DF03E-5B42-4B4C-B264-3F51A6E0AB13}"/>
    <cellStyle name="Input 9 6 2 3" xfId="27089" xr:uid="{5957C0DB-C743-4419-A7E1-62D9DC2F4C84}"/>
    <cellStyle name="Input 9 6 3" xfId="15469" xr:uid="{D04F6CD0-DF2E-4BB6-B847-F39A9D3C30DD}"/>
    <cellStyle name="Input 9 6 3 2" xfId="24916" xr:uid="{48ACAB5B-1519-4BC8-83E6-61C0A18D7E26}"/>
    <cellStyle name="Input 9 6 4" xfId="19213" xr:uid="{5907FF20-AAFA-4E44-9114-A51AA1C1F3A1}"/>
    <cellStyle name="Input 9 7" xfId="9762" xr:uid="{262718F0-61CB-496C-B3D7-EA468805F8BF}"/>
    <cellStyle name="Input 9 7 2" xfId="13244" xr:uid="{FDF207F9-124C-4525-8B8F-46203A3AD809}"/>
    <cellStyle name="Input 9 7 2 2" xfId="22691" xr:uid="{B0777979-8A24-40AA-8813-F7EDA88192B6}"/>
    <cellStyle name="Input 9 7 2 3" xfId="27083" xr:uid="{724AA12F-7BC8-4D6D-A3A6-97E2095877F7}"/>
    <cellStyle name="Input 9 7 3" xfId="15463" xr:uid="{0A1006E7-E892-4E10-B182-AF2A409321AE}"/>
    <cellStyle name="Input 9 7 3 2" xfId="24910" xr:uid="{FD7F2503-578F-42E7-A2E4-521F2CBC09FE}"/>
    <cellStyle name="Input 9 7 4" xfId="19207" xr:uid="{1595F7DE-1071-4139-9658-4B4258CCF3DC}"/>
    <cellStyle name="Input 9 8" xfId="9763" xr:uid="{5290A9E0-AF03-4BE2-A9D9-E09569B6F0EC}"/>
    <cellStyle name="Input 9 8 2" xfId="13245" xr:uid="{F5E6BE52-D517-466C-876E-BF9D7E5A036D}"/>
    <cellStyle name="Input 9 8 2 2" xfId="22692" xr:uid="{D35F925F-E548-472B-91A0-D40981717A50}"/>
    <cellStyle name="Input 9 8 2 3" xfId="27084" xr:uid="{DAF6B087-07D8-4A3C-AC46-FE33AFD2B9C4}"/>
    <cellStyle name="Input 9 8 3" xfId="15464" xr:uid="{6DD853E7-F8E8-4D54-8EFA-8A501116A2A3}"/>
    <cellStyle name="Input 9 8 3 2" xfId="24911" xr:uid="{01D8889C-1397-4B8C-BAD6-44C60F268AC7}"/>
    <cellStyle name="Input 9 8 4" xfId="19208" xr:uid="{5F5EBBDE-A42E-4ADD-9E72-5B85E2DB5925}"/>
    <cellStyle name="Input 9 9" xfId="9235" xr:uid="{C52B96C0-F274-4959-B05E-7BAC4C01258E}"/>
    <cellStyle name="Input 9 9 2" xfId="12798" xr:uid="{E44B597B-437A-4537-91C9-F383F9FF25C6}"/>
    <cellStyle name="Input 9 9 2 2" xfId="22245" xr:uid="{9973BE4B-58E0-42A9-B29C-738EDF0BF442}"/>
    <cellStyle name="Input 9 9 2 3" xfId="26640" xr:uid="{7A9029EC-30AB-4558-9DEF-C867530DB03A}"/>
    <cellStyle name="Input 9 9 3" xfId="14939" xr:uid="{91E3CA60-9627-451C-AA1E-C7F45E8A16CB}"/>
    <cellStyle name="Input 9 9 3 2" xfId="24386" xr:uid="{076595B1-4A18-4288-84DE-27A43A474C57}"/>
    <cellStyle name="Input 9 9 4" xfId="18680" xr:uid="{78845B1B-337B-4FCA-9CF2-631E90083B93}"/>
    <cellStyle name="Legal 8½ x 14 in" xfId="382" xr:uid="{F7630E53-1611-4343-9B02-A4ADA72C1BF5}"/>
    <cellStyle name="Legal 8½ x 14 in 10" xfId="45" xr:uid="{4405F317-357B-4481-9D35-950D79464F08}"/>
    <cellStyle name="Legal 8½ x 14 in 10 2" xfId="829" xr:uid="{66B7F0DD-A519-4F79-B4D4-9D35EB50A0F4}"/>
    <cellStyle name="Legal 8½ x 14 in 2" xfId="6554" xr:uid="{D832FA1F-A870-4713-9B47-D22A9627BC89}"/>
    <cellStyle name="Linked Cell 10" xfId="2421" xr:uid="{8BCA7E24-18DA-426F-AE40-28F228E594AB}"/>
    <cellStyle name="Linked Cell 10 2" xfId="4450" xr:uid="{9B7BF631-4FC7-4C13-9B98-0412A5F98EEB}"/>
    <cellStyle name="Linked Cell 10 3" xfId="30667" xr:uid="{DB834709-D6CA-4EC5-A487-FB43A2298156}"/>
    <cellStyle name="Linked Cell 11" xfId="2422" xr:uid="{0B5D35BD-3D65-4918-9B18-BBBA60E09597}"/>
    <cellStyle name="Linked Cell 11 2" xfId="4451" xr:uid="{2F850D06-68A7-48E3-A893-6DBEEBFE706E}"/>
    <cellStyle name="Linked Cell 11 3" xfId="30668" xr:uid="{43FCC6FD-D7AE-4696-97BA-CF7A497986F6}"/>
    <cellStyle name="Linked Cell 12" xfId="2423" xr:uid="{AE7A0A2D-D6E7-40F2-A25E-91B51226BA0A}"/>
    <cellStyle name="Linked Cell 12 2" xfId="4452" xr:uid="{6B4AFF5C-16B5-4882-8B4E-E0137FCB4FB0}"/>
    <cellStyle name="Linked Cell 12 3" xfId="30244" xr:uid="{920E5031-BB18-4F76-8F23-445E2F3EEA4A}"/>
    <cellStyle name="Linked Cell 13" xfId="2424" xr:uid="{B524F0E5-73ED-4CAB-BDAC-8486D9E4631A}"/>
    <cellStyle name="Linked Cell 13 2" xfId="4453" xr:uid="{E59DDA55-570F-4484-8498-936ABE1D5E60}"/>
    <cellStyle name="Linked Cell 14" xfId="2425" xr:uid="{22A116D5-87DB-4125-B988-FE3289A67FBB}"/>
    <cellStyle name="Linked Cell 14 2" xfId="4454" xr:uid="{FFF54AA0-AE4A-4A7D-826C-7CE558C113DB}"/>
    <cellStyle name="Linked Cell 15" xfId="2426" xr:uid="{1D14848E-7D7C-4F93-BEFC-11093177D3D2}"/>
    <cellStyle name="Linked Cell 15 2" xfId="4455" xr:uid="{D1E3F774-909B-435A-88C4-408FDE7E979B}"/>
    <cellStyle name="Linked Cell 16" xfId="2427" xr:uid="{590DDC75-3B12-40D1-AAFD-3B69BBD6BCAE}"/>
    <cellStyle name="Linked Cell 16 2" xfId="4456" xr:uid="{0E14D834-9A46-4745-A4A2-F078D8003F06}"/>
    <cellStyle name="Linked Cell 17" xfId="2428" xr:uid="{CA33B127-FEF2-4F8D-B2BD-2B89B9314702}"/>
    <cellStyle name="Linked Cell 17 2" xfId="4457" xr:uid="{BE483E9A-D9C4-4603-9D13-B6BAF162F40A}"/>
    <cellStyle name="Linked Cell 18" xfId="2429" xr:uid="{478E1403-24DC-4573-BA5D-C471753DA4FF}"/>
    <cellStyle name="Linked Cell 18 2" xfId="4458" xr:uid="{AC1F26FC-3402-43D3-A127-2CCD7356046D}"/>
    <cellStyle name="Linked Cell 19" xfId="4459" xr:uid="{95A8E28E-3E59-4D42-BC4B-B7AF2572D501}"/>
    <cellStyle name="Linked Cell 2" xfId="985" xr:uid="{79DF540C-3AAD-43BF-903F-87CA3BEDEDB6}"/>
    <cellStyle name="Linked Cell 2 10" xfId="2431" xr:uid="{3894404B-6AEA-43E4-9F0E-4FE214A838D3}"/>
    <cellStyle name="Linked Cell 2 11" xfId="2432" xr:uid="{CAC697AB-3F9A-4FB2-A616-296F2DFBE563}"/>
    <cellStyle name="Linked Cell 2 12" xfId="4460" xr:uid="{DC6470FB-DC8A-4541-BC7F-0FB9DA65A397}"/>
    <cellStyle name="Linked Cell 2 13" xfId="5173" xr:uid="{42C66767-8D82-4B5F-A4F1-0C2F967FFE76}"/>
    <cellStyle name="Linked Cell 2 14" xfId="5949" xr:uid="{734D66A7-1574-4631-81AE-5DEBED12E621}"/>
    <cellStyle name="Linked Cell 2 15" xfId="29802" xr:uid="{FEEB4D8F-F4DF-4E19-9641-B1A6A05F88D6}"/>
    <cellStyle name="Linked Cell 2 16" xfId="2430" xr:uid="{5282AC32-77F1-4E9E-9DDA-10EAC9A97052}"/>
    <cellStyle name="Linked Cell 2 17" xfId="30669" xr:uid="{123E76F3-49F2-4CCE-ACDA-5603C4FAAB6D}"/>
    <cellStyle name="Linked Cell 2 2" xfId="2433" xr:uid="{930C8883-DE6F-4CCC-B22E-063E069FFC44}"/>
    <cellStyle name="Linked Cell 2 2 2" xfId="4461" xr:uid="{6B743561-0682-4806-B955-4B28736F014B}"/>
    <cellStyle name="Linked Cell 2 2 3" xfId="5950" xr:uid="{53F34D65-9E27-4136-8652-C0C36C9CA10D}"/>
    <cellStyle name="Linked Cell 2 3" xfId="2434" xr:uid="{EE2C3DBF-0541-4487-85DB-AADCDF6884CB}"/>
    <cellStyle name="Linked Cell 2 3 2" xfId="4462" xr:uid="{C836F90D-4F7C-4947-B662-7C331EFC591D}"/>
    <cellStyle name="Linked Cell 2 3 3" xfId="5951" xr:uid="{8B9B3EC5-9435-46B5-9793-2233A83623DA}"/>
    <cellStyle name="Linked Cell 2 4" xfId="2435" xr:uid="{0F0E728A-1623-46FA-923C-AAA5831BB4EE}"/>
    <cellStyle name="Linked Cell 2 4 2" xfId="4464" xr:uid="{CBD2F926-0C17-4CE9-8669-6FE2A23CE319}"/>
    <cellStyle name="Linked Cell 2 4 3" xfId="4463" xr:uid="{5CEE1D58-4E12-4F49-8287-17210407A60D}"/>
    <cellStyle name="Linked Cell 2 4 4" xfId="5952" xr:uid="{10335B9F-C564-4B36-8FE7-1AB233FDF307}"/>
    <cellStyle name="Linked Cell 2 5" xfId="2436" xr:uid="{AB4CC596-F046-4F29-A73D-F183466F72DE}"/>
    <cellStyle name="Linked Cell 2 5 2" xfId="4465" xr:uid="{D45187BB-5BCF-4DD7-9C20-344E793F08F9}"/>
    <cellStyle name="Linked Cell 2 5 3" xfId="5953" xr:uid="{C4D2AAD4-2131-4B71-B008-6ABC0B84BDA5}"/>
    <cellStyle name="Linked Cell 2 6" xfId="2437" xr:uid="{F16C2EFD-719D-431B-9A8D-A21AF654B1CB}"/>
    <cellStyle name="Linked Cell 2 6 2" xfId="4466" xr:uid="{4B293521-9A86-496F-A9CA-F97D4D838093}"/>
    <cellStyle name="Linked Cell 2 6 3" xfId="5954" xr:uid="{B11E8455-4684-4CF1-96C2-4E0C900BE2A3}"/>
    <cellStyle name="Linked Cell 2 7" xfId="2438" xr:uid="{0AD515A7-E1D9-437F-8A8F-C5E39670AD5A}"/>
    <cellStyle name="Linked Cell 2 7 2" xfId="4467" xr:uid="{C5CF73A4-EFE6-43BB-A0AF-B79E8368B3B0}"/>
    <cellStyle name="Linked Cell 2 7 3" xfId="5955" xr:uid="{97D8BF67-E9A9-422C-800E-F75734F526F9}"/>
    <cellStyle name="Linked Cell 2 8" xfId="2439" xr:uid="{5224DE5D-5CB9-4C12-94C2-C56BCF4EC3A8}"/>
    <cellStyle name="Linked Cell 2 9" xfId="2440" xr:uid="{DA22B6F8-E155-46C3-A520-A78C5C3C3951}"/>
    <cellStyle name="Linked Cell 20" xfId="4468" xr:uid="{F02F19C3-E102-43BA-B7B1-C420FEB1856D}"/>
    <cellStyle name="Linked Cell 21" xfId="4469" xr:uid="{D90EF9E9-5B5C-43B6-9538-A9B64615C55C}"/>
    <cellStyle name="Linked Cell 22" xfId="4470" xr:uid="{965491E6-EC96-4A5B-8D1B-D3502C20015A}"/>
    <cellStyle name="Linked Cell 23" xfId="4471" xr:uid="{60DE0834-8903-44A6-9E36-147C61FEA349}"/>
    <cellStyle name="Linked Cell 24" xfId="4472" xr:uid="{592FC366-C643-450E-B219-361BCAC3A716}"/>
    <cellStyle name="Linked Cell 25" xfId="4473" xr:uid="{E4200C6D-2B2A-443E-BA57-3ACC3BA9CDB8}"/>
    <cellStyle name="Linked Cell 26" xfId="4474" xr:uid="{4095DCB5-5446-4B14-BD58-3C1B0070E215}"/>
    <cellStyle name="Linked Cell 27" xfId="4449" xr:uid="{EC399035-10B1-4E14-AC67-26C3EBFE6BA8}"/>
    <cellStyle name="Linked Cell 28" xfId="5948" xr:uid="{C23646A6-B4D6-4E68-A0B1-9F22459056B9}"/>
    <cellStyle name="Linked Cell 29" xfId="6434" xr:uid="{281EEFE1-DB7F-4963-8751-B33F9584B187}"/>
    <cellStyle name="Linked Cell 3" xfId="1037" xr:uid="{DE738FD0-BB02-4A41-BC9B-9B4747F37B32}"/>
    <cellStyle name="Linked Cell 3 10" xfId="2442" xr:uid="{D284EDCE-CD93-4D5A-8658-3C3B8CC0F781}"/>
    <cellStyle name="Linked Cell 3 11" xfId="2443" xr:uid="{EB191376-CD58-4D34-ADEB-3747DAEFFD46}"/>
    <cellStyle name="Linked Cell 3 12" xfId="4475" xr:uid="{68DF791D-63FB-4877-93E5-5AD459CF9C8D}"/>
    <cellStyle name="Linked Cell 3 13" xfId="5956" xr:uid="{DB0697CB-11EB-4BF9-B8AB-2152F9CD5995}"/>
    <cellStyle name="Linked Cell 3 14" xfId="29833" xr:uid="{E4E1F8AA-2214-4E2B-9EA4-3C5D9E485DCA}"/>
    <cellStyle name="Linked Cell 3 15" xfId="2441" xr:uid="{FE5BF84A-8C5D-4A9C-B386-949E5605C587}"/>
    <cellStyle name="Linked Cell 3 2" xfId="2444" xr:uid="{1A007A21-37A3-4CDE-964D-9D29933BB607}"/>
    <cellStyle name="Linked Cell 3 2 2" xfId="4476" xr:uid="{A51E4FA6-5ABD-4146-A0D6-E3BE94657EF5}"/>
    <cellStyle name="Linked Cell 3 3" xfId="2445" xr:uid="{DBA23EE9-6E33-46DB-870C-DB53EE2260BD}"/>
    <cellStyle name="Linked Cell 3 4" xfId="2446" xr:uid="{9AD3BA5C-E066-49E4-A76F-90B8C42FED57}"/>
    <cellStyle name="Linked Cell 3 5" xfId="2447" xr:uid="{46209601-C002-4103-9794-52210EFEC181}"/>
    <cellStyle name="Linked Cell 3 6" xfId="2448" xr:uid="{AC13E65D-BD96-445B-B3E8-254BD7A2414B}"/>
    <cellStyle name="Linked Cell 3 7" xfId="2449" xr:uid="{07978CEC-97F7-402C-A391-DF183C966BD4}"/>
    <cellStyle name="Linked Cell 3 8" xfId="2450" xr:uid="{33AC7E92-8C1E-4E50-8DCF-E965C1477334}"/>
    <cellStyle name="Linked Cell 3 9" xfId="2451" xr:uid="{9B13BDE4-2AA8-410B-8848-A55A547A4D7E}"/>
    <cellStyle name="Linked Cell 30" xfId="6477" xr:uid="{7BFC562A-399E-4B4B-935E-4005135289C4}"/>
    <cellStyle name="Linked Cell 31" xfId="2420" xr:uid="{ED5B707A-77A9-48DB-BA4A-DECE48C7DCDC}"/>
    <cellStyle name="Linked Cell 32" xfId="6521" xr:uid="{3CBD886D-AD15-4053-BA8E-37F07FDDB106}"/>
    <cellStyle name="Linked Cell 33" xfId="29741" xr:uid="{249DEE83-B854-41D3-A41B-04337B0EE0AA}"/>
    <cellStyle name="Linked Cell 34" xfId="803" xr:uid="{69D4D921-35C3-48A5-8658-0B631EF7E96C}"/>
    <cellStyle name="Linked Cell 4" xfId="2452" xr:uid="{39494739-917D-4A6D-AB98-17A21CE5BB4D}"/>
    <cellStyle name="Linked Cell 4 2" xfId="4478" xr:uid="{DD008725-D22E-4735-B3F9-5BE721689106}"/>
    <cellStyle name="Linked Cell 4 3" xfId="4477" xr:uid="{E973ACB0-6135-49C8-8B08-59A1B2C8B8C3}"/>
    <cellStyle name="Linked Cell 4 4" xfId="30670" xr:uid="{763AFDF3-0541-43E9-AC34-F261B38A04DC}"/>
    <cellStyle name="Linked Cell 5" xfId="2453" xr:uid="{EDAC8FD6-D800-4257-A4CA-9EE619FA858C}"/>
    <cellStyle name="Linked Cell 5 2" xfId="4480" xr:uid="{A5662CE7-75FC-4774-AA43-EB07BDA97E25}"/>
    <cellStyle name="Linked Cell 5 3" xfId="4479" xr:uid="{E1FE0E5A-93FA-41F3-ABFF-F140CDB8BF09}"/>
    <cellStyle name="Linked Cell 5 4" xfId="30671" xr:uid="{45334ABD-7005-4E0F-9B88-06F632B8B318}"/>
    <cellStyle name="Linked Cell 6" xfId="2454" xr:uid="{AA16E728-B166-47D0-8D59-BFE10FF63158}"/>
    <cellStyle name="Linked Cell 6 2" xfId="4482" xr:uid="{6653ECA6-6A47-498B-8DF5-E09065901C68}"/>
    <cellStyle name="Linked Cell 6 3" xfId="4483" xr:uid="{10F59D6E-1D60-441A-A154-66AB6D1EF190}"/>
    <cellStyle name="Linked Cell 6 4" xfId="4481" xr:uid="{4DD6D61D-3CAA-4E95-A2AD-033AB376242C}"/>
    <cellStyle name="Linked Cell 6 5" xfId="30672" xr:uid="{CE0D36C1-907C-4863-B0B8-B71AF9D80CAB}"/>
    <cellStyle name="Linked Cell 7" xfId="2455" xr:uid="{E74B7B12-9D70-47AB-A654-90A5340BEA2A}"/>
    <cellStyle name="Linked Cell 7 2" xfId="4485" xr:uid="{70CE45D6-F5E3-4902-90D0-C192BE2B24A1}"/>
    <cellStyle name="Linked Cell 7 3" xfId="4484" xr:uid="{ED9DAAC5-C99F-422E-875C-2C75779A34AB}"/>
    <cellStyle name="Linked Cell 7 4" xfId="30673" xr:uid="{27B8F96B-F496-40C5-AC59-BB996A0F388F}"/>
    <cellStyle name="Linked Cell 8" xfId="2456" xr:uid="{CBF3766E-5905-440A-B2FA-437B34E5951F}"/>
    <cellStyle name="Linked Cell 8 2" xfId="4486" xr:uid="{05394284-CC27-46F8-99E4-0AD21FE95F26}"/>
    <cellStyle name="Linked Cell 8 3" xfId="30674" xr:uid="{D6D5B458-D0C1-4A61-8A8C-DBB602910BEA}"/>
    <cellStyle name="Linked Cell 9" xfId="2457" xr:uid="{942A3CC4-39B7-4991-BD07-FB5C7962E37F}"/>
    <cellStyle name="Linked Cell 9 2" xfId="4487" xr:uid="{964A3DD8-056E-48D0-AD96-7253A3F04A97}"/>
    <cellStyle name="Linked Cell 9 3" xfId="30675" xr:uid="{995259B3-10C3-4ABB-BB08-2575F447D5E3}"/>
    <cellStyle name="Neutral 10" xfId="2459" xr:uid="{25B6A1BC-C5C7-4F09-B64E-E07AB20A9F56}"/>
    <cellStyle name="Neutral 10 2" xfId="4489" xr:uid="{658BFE17-E549-4EAF-BEEC-F2DBBE75E8C0}"/>
    <cellStyle name="Neutral 10 3" xfId="30676" xr:uid="{1572CF79-C5F4-4E01-B6C5-402BE0D316B7}"/>
    <cellStyle name="Neutral 11" xfId="2460" xr:uid="{71D268BE-B688-47B3-9ACB-90A6E4878084}"/>
    <cellStyle name="Neutral 11 2" xfId="4490" xr:uid="{8E424304-6FA1-401F-A285-FE71394E2CC2}"/>
    <cellStyle name="Neutral 11 3" xfId="30677" xr:uid="{8600AC9F-66E6-4B4A-9A57-833E2C571A68}"/>
    <cellStyle name="Neutral 12" xfId="2461" xr:uid="{8DD97665-3D6C-46D5-8738-EF574E155E8A}"/>
    <cellStyle name="Neutral 12 2" xfId="4491" xr:uid="{2FFBD23B-4F14-430F-98FB-750C067467E5}"/>
    <cellStyle name="Neutral 12 3" xfId="30240" xr:uid="{C80AE03D-04AC-4712-870F-6359DCA30311}"/>
    <cellStyle name="Neutral 13" xfId="2462" xr:uid="{F840795D-298A-4AF0-8646-9DB7FEA303D9}"/>
    <cellStyle name="Neutral 13 2" xfId="4492" xr:uid="{CEEBB318-0F2C-4727-B7E7-0C640E4CC224}"/>
    <cellStyle name="Neutral 13 3" xfId="30208" xr:uid="{A3314BF6-B15C-4B23-B36C-CB0152E76378}"/>
    <cellStyle name="Neutral 14" xfId="2463" xr:uid="{3C7D8A34-F40E-4428-BA00-BF45CCF758DD}"/>
    <cellStyle name="Neutral 14 2" xfId="4493" xr:uid="{8CE46FBC-B006-4951-A9BF-A7050AE50A0C}"/>
    <cellStyle name="Neutral 15" xfId="2464" xr:uid="{5E4EA273-DCED-4F10-BC0E-6D7D27621C8A}"/>
    <cellStyle name="Neutral 15 2" xfId="4494" xr:uid="{3C311F84-AF51-49DD-B0F3-36A69351823E}"/>
    <cellStyle name="Neutral 16" xfId="2465" xr:uid="{11DE61EF-6693-489F-8EC2-6EE46F105190}"/>
    <cellStyle name="Neutral 16 2" xfId="4495" xr:uid="{47E86324-4689-4426-9078-EE8A1A25DE9A}"/>
    <cellStyle name="Neutral 17" xfId="2466" xr:uid="{48579FA2-0657-491C-ABFF-2E3EAE25C416}"/>
    <cellStyle name="Neutral 17 2" xfId="4496" xr:uid="{7B6E1E10-2F8C-46E7-8877-63DF83EE9203}"/>
    <cellStyle name="Neutral 18" xfId="2467" xr:uid="{D525AB6A-27C6-486E-964E-89CDA603CBE5}"/>
    <cellStyle name="Neutral 18 2" xfId="4497" xr:uid="{69A33254-A2E1-46C9-BA17-6D42D2BF2B65}"/>
    <cellStyle name="Neutral 19" xfId="4498" xr:uid="{9EFD34D9-9156-4C51-A9F6-3F72D8691D23}"/>
    <cellStyle name="Neutral 2" xfId="1022" xr:uid="{893931A9-07E2-4A72-ABA8-6987BC2F2BC5}"/>
    <cellStyle name="Neutral 2 10" xfId="2469" xr:uid="{99E21E62-64CA-4D32-8FD2-FD3170C67D17}"/>
    <cellStyle name="Neutral 2 11" xfId="2470" xr:uid="{03065594-C7B0-4B25-88EC-344553307CB4}"/>
    <cellStyle name="Neutral 2 12" xfId="4499" xr:uid="{1C8970B0-B356-40E6-B267-A1313701E99A}"/>
    <cellStyle name="Neutral 2 13" xfId="5174" xr:uid="{766CC251-09A7-4F6F-811F-CDD706768A20}"/>
    <cellStyle name="Neutral 2 14" xfId="5958" xr:uid="{95A63F10-3F16-4F3F-B04F-9E9BC21EF55E}"/>
    <cellStyle name="Neutral 2 15" xfId="29787" xr:uid="{23AC56B8-46F5-46A5-84B1-5755FD651037}"/>
    <cellStyle name="Neutral 2 16" xfId="2468" xr:uid="{3D4BE712-0792-421D-A9F8-59ADADFB940B}"/>
    <cellStyle name="Neutral 2 17" xfId="30678" xr:uid="{350C8C95-492A-4AC1-AB5E-7740A6065932}"/>
    <cellStyle name="Neutral 2 2" xfId="2471" xr:uid="{32F4AFA5-A037-4C4E-A844-CAC346A8E106}"/>
    <cellStyle name="Neutral 2 2 2" xfId="4500" xr:uid="{09D79F2B-F9C9-4A43-9DDC-87C8B0579F14}"/>
    <cellStyle name="Neutral 2 2 3" xfId="5959" xr:uid="{853AC4F5-307B-42AE-AA7A-51BE026A41F5}"/>
    <cellStyle name="Neutral 2 3" xfId="2472" xr:uid="{EAB1BA1D-2F74-4BE6-855F-CD20D201FF3F}"/>
    <cellStyle name="Neutral 2 3 2" xfId="4501" xr:uid="{62186590-381E-4CD5-9C02-6C1AD3EE58BF}"/>
    <cellStyle name="Neutral 2 3 3" xfId="5960" xr:uid="{F40BB9AC-C21D-4832-B574-CE9C0CBEB610}"/>
    <cellStyle name="Neutral 2 4" xfId="2473" xr:uid="{77EFB776-D02A-4FDB-BEF8-B77846D54E40}"/>
    <cellStyle name="Neutral 2 4 2" xfId="4503" xr:uid="{39BF3D6D-AD47-45CC-B866-F947E5D5DBBF}"/>
    <cellStyle name="Neutral 2 4 3" xfId="4502" xr:uid="{8853A9B1-566C-4B65-8D3E-8E9D26BA7C44}"/>
    <cellStyle name="Neutral 2 4 4" xfId="5961" xr:uid="{F470C088-F501-447B-AA17-A875F3C4820A}"/>
    <cellStyle name="Neutral 2 5" xfId="2474" xr:uid="{7FB6A17D-C6B0-4A5E-B1A7-17B6217E9737}"/>
    <cellStyle name="Neutral 2 5 2" xfId="4504" xr:uid="{AB6B9815-8E98-414E-8309-504F2C28C5E1}"/>
    <cellStyle name="Neutral 2 5 3" xfId="5962" xr:uid="{AF816945-DC09-4766-80B8-D9A37A7F7C3C}"/>
    <cellStyle name="Neutral 2 6" xfId="2475" xr:uid="{2E9A023A-1281-4466-A093-A5F5202D0BDB}"/>
    <cellStyle name="Neutral 2 6 2" xfId="4505" xr:uid="{0850DE93-ED6D-482B-A21D-2B6D8B72DAA8}"/>
    <cellStyle name="Neutral 2 6 3" xfId="5963" xr:uid="{1260D4A8-0510-4AD0-B439-ECFEAB11684E}"/>
    <cellStyle name="Neutral 2 7" xfId="2476" xr:uid="{3FB29CFC-263A-480D-BB30-25BF6EC6B065}"/>
    <cellStyle name="Neutral 2 7 2" xfId="4506" xr:uid="{C13D3103-725C-4E4F-AD51-98DD311A79C0}"/>
    <cellStyle name="Neutral 2 7 3" xfId="5964" xr:uid="{352A7606-9F48-47BB-AEF9-79426EB967B0}"/>
    <cellStyle name="Neutral 2 8" xfId="2477" xr:uid="{87F71F23-2773-41FA-A84D-B00FDC275A7A}"/>
    <cellStyle name="Neutral 2 9" xfId="2478" xr:uid="{A7897C2A-213C-4B5A-B199-27296117824D}"/>
    <cellStyle name="Neutral 20" xfId="4507" xr:uid="{D535FB5A-1D41-4C6E-A663-69F2FEEDFA46}"/>
    <cellStyle name="Neutral 21" xfId="4508" xr:uid="{7D656C0F-AC50-43F0-B040-FC4F44F797B9}"/>
    <cellStyle name="Neutral 22" xfId="4509" xr:uid="{56B201C8-BE39-4721-B8CC-B7D5C19E6056}"/>
    <cellStyle name="Neutral 23" xfId="4510" xr:uid="{CB4340B3-811E-4804-BA6F-F96AC55CB6EA}"/>
    <cellStyle name="Neutral 24" xfId="4511" xr:uid="{20DEE746-D7CD-47D0-92C7-424FDC156A48}"/>
    <cellStyle name="Neutral 25" xfId="4512" xr:uid="{767530B7-28D1-45B5-AF6C-BC30B7C7D209}"/>
    <cellStyle name="Neutral 26" xfId="4513" xr:uid="{535B5E9A-C526-47F8-81F7-F88C1832C5DE}"/>
    <cellStyle name="Neutral 27" xfId="4488" xr:uid="{9F52ECA5-2B80-47B5-9508-AF0FB3F56CFC}"/>
    <cellStyle name="Neutral 28" xfId="5957" xr:uid="{A438DE84-59A5-42F0-A2DF-9E937CC2D0F0}"/>
    <cellStyle name="Neutral 29" xfId="6430" xr:uid="{E69F96AE-179E-46B1-B584-4505FCBD8570}"/>
    <cellStyle name="Neutral 3" xfId="836" xr:uid="{3A7745CE-0FFB-46AE-A6B0-2FDB3CBE1C20}"/>
    <cellStyle name="Neutral 3 10" xfId="2480" xr:uid="{A8AC16AF-210B-4515-B93E-DA6A915091ED}"/>
    <cellStyle name="Neutral 3 11" xfId="2481" xr:uid="{DA13603B-970D-46FB-9DC7-7E6854ACAE38}"/>
    <cellStyle name="Neutral 3 12" xfId="4514" xr:uid="{9DD26F79-819F-4B12-AC48-B4E846532CD5}"/>
    <cellStyle name="Neutral 3 13" xfId="5965" xr:uid="{F2BCE970-4ABA-41BB-94AC-3AF6FC107F45}"/>
    <cellStyle name="Neutral 3 14" xfId="29829" xr:uid="{447D10AF-1B31-437B-9EC1-3C591DC348D8}"/>
    <cellStyle name="Neutral 3 15" xfId="2479" xr:uid="{886FEE43-9E48-46FF-997D-E963C1D062F4}"/>
    <cellStyle name="Neutral 3 2" xfId="2482" xr:uid="{A3B6E614-F04E-4100-8780-6E72072CE1CA}"/>
    <cellStyle name="Neutral 3 2 2" xfId="4515" xr:uid="{8F8DC4BF-5516-4272-AE7D-457FC793CBC8}"/>
    <cellStyle name="Neutral 3 3" xfId="2483" xr:uid="{1DE32F9D-11F9-44F0-B98C-7A7AA6F0A4FD}"/>
    <cellStyle name="Neutral 3 4" xfId="2484" xr:uid="{31A2EC13-8880-4DF4-A066-60AD09A994AB}"/>
    <cellStyle name="Neutral 3 5" xfId="2485" xr:uid="{3E1404AD-D512-4FE8-9156-C851F90F5A01}"/>
    <cellStyle name="Neutral 3 6" xfId="2486" xr:uid="{0D891CAE-158C-48D6-B9FA-35EB7FEDF1DB}"/>
    <cellStyle name="Neutral 3 7" xfId="2487" xr:uid="{1503A799-F4DA-4D9A-A096-5B79998CCC0A}"/>
    <cellStyle name="Neutral 3 8" xfId="2488" xr:uid="{B597AA29-7BCC-41D8-9A7F-7FB0671688B9}"/>
    <cellStyle name="Neutral 3 9" xfId="2489" xr:uid="{365C8D3B-CFEF-4CD9-8FBF-767DF46D9122}"/>
    <cellStyle name="Neutral 30" xfId="6473" xr:uid="{71FEF183-A7C5-4970-A9AE-68D58787A3E1}"/>
    <cellStyle name="Neutral 31" xfId="2458" xr:uid="{149BA824-8CA4-40E9-9A69-C718E24BD184}"/>
    <cellStyle name="Neutral 32" xfId="6517" xr:uid="{F985A60E-88CF-4CBC-8DF7-48AD508CB12F}"/>
    <cellStyle name="Neutral 33" xfId="29737" xr:uid="{3661BE38-6616-453D-AC60-4E65A564AF26}"/>
    <cellStyle name="Neutral 34" xfId="29887" xr:uid="{9E40B66A-7D23-42C1-975C-0861DECA73F3}"/>
    <cellStyle name="Neutral 35" xfId="965" xr:uid="{B85F3529-DA11-45A9-A5D6-91D011D47540}"/>
    <cellStyle name="Neutral 4" xfId="2490" xr:uid="{98603D19-956F-4725-B2D9-2491AF17042F}"/>
    <cellStyle name="Neutral 4 2" xfId="4517" xr:uid="{CB0B5A6A-AB84-4BAE-B66C-2C7415B6ABD7}"/>
    <cellStyle name="Neutral 4 3" xfId="4516" xr:uid="{59666FAF-53A3-440C-9AF2-D1DC4F8F70ED}"/>
    <cellStyle name="Neutral 4 4" xfId="30679" xr:uid="{DE7FAB4F-959D-47F4-8B59-EE7C6989F00D}"/>
    <cellStyle name="Neutral 5" xfId="2491" xr:uid="{3CEF6218-A9FF-4A6A-9A2E-7BDAD2E08F14}"/>
    <cellStyle name="Neutral 5 2" xfId="4519" xr:uid="{9FD7D2FA-A840-48FC-9CA4-D3798C4798ED}"/>
    <cellStyle name="Neutral 5 3" xfId="4518" xr:uid="{33AD6827-F35C-434B-A82F-9A1017FD644D}"/>
    <cellStyle name="Neutral 5 4" xfId="30680" xr:uid="{C46E7330-2B74-481E-83AE-574FC667DAE0}"/>
    <cellStyle name="Neutral 6" xfId="2492" xr:uid="{B2E5DF13-B117-463D-BA94-908BF4C9BF46}"/>
    <cellStyle name="Neutral 6 2" xfId="4521" xr:uid="{43C98F14-81B4-41D8-9919-F9D083DDB536}"/>
    <cellStyle name="Neutral 6 3" xfId="4522" xr:uid="{9DE7886E-0010-45A0-868E-D8313001C844}"/>
    <cellStyle name="Neutral 6 4" xfId="4520" xr:uid="{E78C592B-24F4-47BC-BB9F-84B4C66ED4E4}"/>
    <cellStyle name="Neutral 6 5" xfId="30681" xr:uid="{A5A731CA-67A9-4EDC-8E07-60B4EB33EB03}"/>
    <cellStyle name="Neutral 7" xfId="2493" xr:uid="{A2AE8CFA-BC95-4DF8-9682-302D16E78323}"/>
    <cellStyle name="Neutral 7 2" xfId="4524" xr:uid="{B9387C5C-0562-4AD6-869D-D631CC6F74B9}"/>
    <cellStyle name="Neutral 7 3" xfId="4523" xr:uid="{1D442CCB-15B3-42F6-BE56-4F097C304E43}"/>
    <cellStyle name="Neutral 7 4" xfId="30682" xr:uid="{E7B1C3B9-62FC-4E95-9FC6-1E0F776B537B}"/>
    <cellStyle name="Neutral 8" xfId="2494" xr:uid="{B661F389-7AB9-472B-84F5-F15B99CD1CA8}"/>
    <cellStyle name="Neutral 8 2" xfId="4525" xr:uid="{A5EFB12C-2971-4234-9F1C-4F17ABD33943}"/>
    <cellStyle name="Neutral 8 3" xfId="30683" xr:uid="{1C6825EB-A0A0-4A94-ACC7-FBFE19D7FE15}"/>
    <cellStyle name="Neutral 9" xfId="2495" xr:uid="{46EE26D0-31E9-4BAA-8898-A1D799FD5D6C}"/>
    <cellStyle name="Neutral 9 2" xfId="4526" xr:uid="{F665777E-F487-4DD9-BD34-A80A5CDF1DF8}"/>
    <cellStyle name="Neutral 9 3" xfId="30684" xr:uid="{29CC88BA-1E3C-467F-BB4E-B256903F6B65}"/>
    <cellStyle name="Normal" xfId="0" builtinId="0"/>
    <cellStyle name="Normal - Style1" xfId="2496" xr:uid="{A095292C-A72A-4707-8DE5-37C0AA6AE4EA}"/>
    <cellStyle name="Normal 10" xfId="383" xr:uid="{B45B53A5-1055-4A25-87B3-E21173DB1D67}"/>
    <cellStyle name="Normal 10 10" xfId="4528" xr:uid="{2B3B1D1E-1217-4ED0-8BCC-E75BB1893CB0}"/>
    <cellStyle name="Normal 10 10 2" xfId="5967" xr:uid="{B198D9CB-381B-4773-9EC0-1AA69885049F}"/>
    <cellStyle name="Normal 10 11" xfId="4529" xr:uid="{76C24BDD-C069-48DF-B7BF-9670496EADCD}"/>
    <cellStyle name="Normal 10 12" xfId="5220" xr:uid="{AA9B9DFB-6254-4AA5-83DF-C43C97B52FB5}"/>
    <cellStyle name="Normal 10 12 2" xfId="5330" xr:uid="{9CEB36D1-729C-48CC-9056-4F53AACD8CC9}"/>
    <cellStyle name="Normal 10 13" xfId="5966" xr:uid="{E6EF9044-9E43-461E-86DC-26DC458761FE}"/>
    <cellStyle name="Normal 10 14" xfId="29770" xr:uid="{A521FEC7-CA5C-4EB0-99C2-5E04781F0794}"/>
    <cellStyle name="Normal 10 15" xfId="4527" xr:uid="{D992C386-A0EA-44EE-A8E3-31D372C35397}"/>
    <cellStyle name="Normal 10 16" xfId="30685" xr:uid="{E98521F6-CBBB-44E9-98A8-69E0400FA60F}"/>
    <cellStyle name="Normal 10 17" xfId="981" xr:uid="{1CF1A1B1-9D42-4063-9F97-1DFDC55FAC36}"/>
    <cellStyle name="Normal 10 2" xfId="790" xr:uid="{5E458B05-57E6-4815-B980-F3CC55076167}"/>
    <cellStyle name="Normal 10 2 2" xfId="4531" xr:uid="{66184948-5774-4298-8BCC-FCCC6C11B99E}"/>
    <cellStyle name="Normal 10 2 2 2" xfId="4532" xr:uid="{308CEF08-31A8-42F8-8A41-FBCE8938D171}"/>
    <cellStyle name="Normal 10 2 2 2 2" xfId="5970" xr:uid="{D3B37EAC-6EAA-4889-8C5F-71213950EA86}"/>
    <cellStyle name="Normal 10 2 2 3" xfId="4533" xr:uid="{AB8994EA-D165-4C94-A600-942A19B186F1}"/>
    <cellStyle name="Normal 10 2 2 3 2" xfId="5971" xr:uid="{10E565CB-9E24-4914-970A-19AB05832FE8}"/>
    <cellStyle name="Normal 10 2 2 4" xfId="5969" xr:uid="{9826F318-67B9-4C04-9A05-076ACD2336CD}"/>
    <cellStyle name="Normal 10 2 2 5" xfId="31002" xr:uid="{D1DD2F4D-974C-4DB3-B98D-E4860B09884D}"/>
    <cellStyle name="Normal 10 2 3" xfId="4534" xr:uid="{4FDC783E-4B33-4376-A86B-71821DBB7766}"/>
    <cellStyle name="Normal 10 2 3 2" xfId="5972" xr:uid="{9E40D38D-70B9-4DB0-9D1D-9E97F2CCCEA2}"/>
    <cellStyle name="Normal 10 2 4" xfId="4535" xr:uid="{6A334AAE-26C8-4BA2-8654-5C2D8A5FFF86}"/>
    <cellStyle name="Normal 10 2 4 2" xfId="5973" xr:uid="{E13E30DC-7FE6-4539-A0E9-823AF794455E}"/>
    <cellStyle name="Normal 10 2 5" xfId="4536" xr:uid="{1FC8EB58-E4CF-4E4E-91AD-2D47BF5D02AC}"/>
    <cellStyle name="Normal 10 2 5 2" xfId="5974" xr:uid="{D9E6BACD-F7C8-4B03-96FB-9528FB8356D0}"/>
    <cellStyle name="Normal 10 2 6" xfId="5968" xr:uid="{CB651304-2EB5-4ED4-9AA2-A6AF956AB137}"/>
    <cellStyle name="Normal 10 2 7" xfId="30686" xr:uid="{1E366A01-102C-4555-8D79-018C4D12191B}"/>
    <cellStyle name="Normal 10 2 8" xfId="4530" xr:uid="{02EADA08-4156-404C-8C9E-B39271D20465}"/>
    <cellStyle name="Normal 10 3" xfId="4537" xr:uid="{5BF46C08-B5AB-45CD-9683-281F35A82B48}"/>
    <cellStyle name="Normal 10 3 2" xfId="4538" xr:uid="{C044A6E8-8037-4E6E-BBDE-3E2E8ED9233E}"/>
    <cellStyle name="Normal 10 3 2 2" xfId="5976" xr:uid="{7FF0789C-468D-4472-B4B8-5E95AE02CB2F}"/>
    <cellStyle name="Normal 10 3 3" xfId="4539" xr:uid="{C823D3B8-A690-490F-BA4C-5B6D79290881}"/>
    <cellStyle name="Normal 10 3 3 2" xfId="5977" xr:uid="{FBD4AB0D-EA71-45FC-9775-C4439EED11FF}"/>
    <cellStyle name="Normal 10 3 4" xfId="5975" xr:uid="{0972CB2D-C97B-4268-B30F-F20C16080D80}"/>
    <cellStyle name="Normal 10 3 5" xfId="31001" xr:uid="{71DDCB1C-8AD0-4A62-8B56-6841ED9F3D5D}"/>
    <cellStyle name="Normal 10 4" xfId="4540" xr:uid="{E1C86797-E105-408E-BC94-E739E164B9CA}"/>
    <cellStyle name="Normal 10 4 2" xfId="4541" xr:uid="{B9B61554-C774-4B0B-82DD-B62A4011A8BA}"/>
    <cellStyle name="Normal 10 4 2 2" xfId="5979" xr:uid="{10523832-D494-4A65-8200-62B95182BB01}"/>
    <cellStyle name="Normal 10 4 3" xfId="5978" xr:uid="{28A35AE5-EE01-48F5-941C-3B40508F9680}"/>
    <cellStyle name="Normal 10 5" xfId="4542" xr:uid="{F39942D8-8061-49CF-A970-FD1E9F930385}"/>
    <cellStyle name="Normal 10 5 2" xfId="5980" xr:uid="{8C6F13BC-F77B-4F59-8F54-77D159C3323D}"/>
    <cellStyle name="Normal 10 6" xfId="4543" xr:uid="{3B264AE6-C2CD-4D59-9D5A-5AD4DE91FEE5}"/>
    <cellStyle name="Normal 10 6 2" xfId="5981" xr:uid="{514F358A-482B-472C-B271-DADB3ED7B029}"/>
    <cellStyle name="Normal 10 7" xfId="4544" xr:uid="{7CCE220A-0054-4897-BEB2-5E7EB1611C5F}"/>
    <cellStyle name="Normal 10 7 2" xfId="5982" xr:uid="{E5234902-E50A-45CA-B7AD-DBC7CC0A9ABB}"/>
    <cellStyle name="Normal 10 8" xfId="4545" xr:uid="{42F98876-4E52-4019-BDF8-8C5AFA335390}"/>
    <cellStyle name="Normal 10 8 2" xfId="5983" xr:uid="{723B92D9-5F34-48F5-BE86-E1F284DD8485}"/>
    <cellStyle name="Normal 10 9" xfId="4546" xr:uid="{76FA75E9-C105-4C1A-A344-07053CA22941}"/>
    <cellStyle name="Normal 10 9 2" xfId="5984" xr:uid="{31800188-7F88-4246-AA25-A4A8037A005A}"/>
    <cellStyle name="Normal 100" xfId="5985" xr:uid="{D09B5C93-19DB-436F-8E7D-BAC0B73BF19F}"/>
    <cellStyle name="Normal 101" xfId="5986" xr:uid="{58727BD4-7517-4B87-AC60-924673DFBE4E}"/>
    <cellStyle name="Normal 102" xfId="4547" xr:uid="{C60BB9CF-F368-447B-84E7-8A5B68DC2748}"/>
    <cellStyle name="Normal 102 2" xfId="5987" xr:uid="{50D0CC62-ECB3-49F8-B547-BA1C01E59440}"/>
    <cellStyle name="Normal 103" xfId="5988" xr:uid="{B7A9067C-AF27-4C99-8C70-93DCBF6891BB}"/>
    <cellStyle name="Normal 104" xfId="5989" xr:uid="{793BC4E8-82D1-452D-A12F-F75466253731}"/>
    <cellStyle name="Normal 105" xfId="5990" xr:uid="{77216301-D6BF-4B11-A25C-B0041294908F}"/>
    <cellStyle name="Normal 106" xfId="4548" xr:uid="{470DEF60-E4D7-48DB-9060-004A0ABDFCE7}"/>
    <cellStyle name="Normal 106 2" xfId="5991" xr:uid="{14923418-136F-4615-8622-108286BEAD74}"/>
    <cellStyle name="Normal 107" xfId="4549" xr:uid="{7DAB05F5-1428-4E9A-8269-CED041FFD112}"/>
    <cellStyle name="Normal 107 2" xfId="5992" xr:uid="{452C1F17-F1EE-4C46-8D8B-F7AA54013384}"/>
    <cellStyle name="Normal 108" xfId="5993" xr:uid="{146D3899-25F2-41FB-8D8F-053096510B95}"/>
    <cellStyle name="Normal 109" xfId="4550" xr:uid="{59068762-82AF-48BB-B5D4-6E8753BB1892}"/>
    <cellStyle name="Normal 109 2" xfId="5994" xr:uid="{5B60A304-BE83-4CF2-A6C7-5DF6CD8822C1}"/>
    <cellStyle name="Normal 11" xfId="384" xr:uid="{586B7740-C1CF-4FEF-AC6E-7D1F665C1642}"/>
    <cellStyle name="Normal 11 2" xfId="4552" xr:uid="{66A48E8A-E258-4D9B-AD2E-7811CB668721}"/>
    <cellStyle name="Normal 11 2 2" xfId="5996" xr:uid="{195F1DFE-1403-4297-B011-1191CCC2BD0C}"/>
    <cellStyle name="Normal 11 2 2 2 2 2" xfId="6555" xr:uid="{BC4A1FD8-395A-4E81-96D4-65A9D4C469F6}"/>
    <cellStyle name="Normal 11 3" xfId="4553" xr:uid="{D560D640-41CC-4E9B-ACC0-C48B94E08B6F}"/>
    <cellStyle name="Normal 11 3 2" xfId="5997" xr:uid="{79D9D98F-C1C2-4FC0-81EE-4320C11F2276}"/>
    <cellStyle name="Normal 11 4" xfId="4554" xr:uid="{76A38D30-6171-4609-9522-C525298F5D74}"/>
    <cellStyle name="Normal 11 4 2" xfId="5998" xr:uid="{3BF79B05-BDEE-476E-B8A2-E9F0F46BDDB0}"/>
    <cellStyle name="Normal 11 5" xfId="5221" xr:uid="{58D199B5-00BF-46BE-9232-329915227D3D}"/>
    <cellStyle name="Normal 11 5 2" xfId="5331" xr:uid="{375E9749-6EDD-45B3-B54F-507C8486C758}"/>
    <cellStyle name="Normal 11 6" xfId="5995" xr:uid="{3E204A3C-5F9F-4AD3-87B5-01192B856325}"/>
    <cellStyle name="Normal 11 7" xfId="29704" xr:uid="{E68D04C0-C49A-4528-858F-7ED7A94A077B}"/>
    <cellStyle name="Normal 11 8" xfId="4551" xr:uid="{D74DE657-BA3E-4F27-9630-3F8D7D0CDEDD}"/>
    <cellStyle name="Normal 110" xfId="5999" xr:uid="{267F96FD-3D79-4EC7-BB80-3428FCEEA299}"/>
    <cellStyle name="Normal 111" xfId="4555" xr:uid="{0E48035C-5E93-4476-B063-829CFE7E14EA}"/>
    <cellStyle name="Normal 111 2" xfId="6000" xr:uid="{85EFFFE2-C3F7-4B6A-92F6-B14456057621}"/>
    <cellStyle name="Normal 112" xfId="4556" xr:uid="{766F599B-2EF9-4DC7-9ECC-85470550DFEC}"/>
    <cellStyle name="Normal 112 2" xfId="6001" xr:uid="{7B27ABE9-13A4-4769-8FFF-61F6D9152880}"/>
    <cellStyle name="Normal 113" xfId="6002" xr:uid="{87353CCB-1230-4DAD-B58E-9F261EEEF569}"/>
    <cellStyle name="Normal 114" xfId="6003" xr:uid="{A9B8C3EB-D762-42F4-A1B2-52438B20B3D1}"/>
    <cellStyle name="Normal 115" xfId="4557" xr:uid="{702AD0E0-496C-41C0-BD1E-95C72C8B7D71}"/>
    <cellStyle name="Normal 115 2" xfId="6004" xr:uid="{3E39C835-A48B-450E-B0C8-404D34B80917}"/>
    <cellStyle name="Normal 116" xfId="6005" xr:uid="{1787319F-E879-4B81-850F-67E8F48ABEAD}"/>
    <cellStyle name="Normal 117" xfId="4558" xr:uid="{D2FE2D64-ECC3-438C-9B20-12598BEAD78B}"/>
    <cellStyle name="Normal 117 2" xfId="6006" xr:uid="{5CC7FC97-0698-4D82-B863-BA5AD6241C46}"/>
    <cellStyle name="Normal 118" xfId="6007" xr:uid="{D8A921C4-868B-413B-86C4-6F0EDFE27B35}"/>
    <cellStyle name="Normal 119" xfId="4559" xr:uid="{3383276B-9030-4540-B0B0-FFA584D791D4}"/>
    <cellStyle name="Normal 119 2" xfId="6008" xr:uid="{569EBA20-8803-460B-9CA6-76EC2029167C}"/>
    <cellStyle name="Normal 12" xfId="385" xr:uid="{CB348ACF-B7BD-4EC0-A072-2A79C69E00D0}"/>
    <cellStyle name="Normal 12 2" xfId="1072" xr:uid="{B746E7B2-C669-490E-A4FE-65E18D4FD287}"/>
    <cellStyle name="Normal 12 2 2" xfId="6010" xr:uid="{F2280DC8-377E-4BD8-9FA1-91106C9593C6}"/>
    <cellStyle name="Normal 12 2 3" xfId="4561" xr:uid="{1678BB83-3DBC-492C-816F-0CA63CBFCCDC}"/>
    <cellStyle name="Normal 12 3" xfId="4562" xr:uid="{86A0D5B7-F320-453A-84D7-1999C62B34C6}"/>
    <cellStyle name="Normal 12 3 2" xfId="6011" xr:uid="{5F204AFC-B408-4049-9797-93BD61F0F3EE}"/>
    <cellStyle name="Normal 12 4" xfId="4563" xr:uid="{96453492-B76D-4F5D-9DF8-354FCD023E1D}"/>
    <cellStyle name="Normal 12 4 2" xfId="6012" xr:uid="{44D7690B-EAB1-42EF-9B4A-1EAD6DA148D0}"/>
    <cellStyle name="Normal 12 5" xfId="5222" xr:uid="{A5ED0361-C7BE-4759-BD6D-502EBE1B54AD}"/>
    <cellStyle name="Normal 12 5 2" xfId="5332" xr:uid="{3371753E-205B-4B93-B9C4-549D28C945C4}"/>
    <cellStyle name="Normal 12 6" xfId="6009" xr:uid="{C8EE41F0-258B-4936-9642-EE7CD00BAC59}"/>
    <cellStyle name="Normal 12 7" xfId="29772" xr:uid="{5D289FD0-7531-4D4C-BF46-F980B990CD9C}"/>
    <cellStyle name="Normal 12 8" xfId="4560" xr:uid="{F98953CB-CAA9-430D-A9A4-F4EDBA3DAB14}"/>
    <cellStyle name="Normal 12 9" xfId="911" xr:uid="{BBC7D80D-274C-43BC-AFDB-E96FDEB50511}"/>
    <cellStyle name="Normal 120" xfId="6013" xr:uid="{F2228F57-5817-4786-B2C6-139FAD1188E8}"/>
    <cellStyle name="Normal 121" xfId="6014" xr:uid="{9D0FBC8B-8424-495F-836C-217334247526}"/>
    <cellStyle name="Normal 122" xfId="4564" xr:uid="{F82F5ED9-AA60-40D1-A2BF-784FB0039581}"/>
    <cellStyle name="Normal 122 2" xfId="6015" xr:uid="{B9E1AA23-5B60-4911-81C5-29BD906E7B57}"/>
    <cellStyle name="Normal 123" xfId="6016" xr:uid="{C9321F4B-E90C-4886-8DB6-AA0ECD5CDC82}"/>
    <cellStyle name="Normal 124" xfId="6017" xr:uid="{732AFECA-373B-4B8E-958A-911B1E362102}"/>
    <cellStyle name="Normal 125" xfId="4565" xr:uid="{5A4B6076-00CC-44B6-B7D4-4C816B5C2077}"/>
    <cellStyle name="Normal 125 2" xfId="6018" xr:uid="{B71F554D-E0A5-45E7-82B4-6953BAF991DB}"/>
    <cellStyle name="Normal 126" xfId="4566" xr:uid="{58502428-EC63-4330-A6A3-9024A4E02E79}"/>
    <cellStyle name="Normal 126 2" xfId="6019" xr:uid="{442EB548-8825-4AF2-AA70-7F18088365C0}"/>
    <cellStyle name="Normal 127" xfId="6020" xr:uid="{7855019B-7D7D-4329-8211-1E35D557696A}"/>
    <cellStyle name="Normal 128" xfId="6021" xr:uid="{24B0E04C-DDCD-4478-923C-CE20B6936CC8}"/>
    <cellStyle name="Normal 129" xfId="6022" xr:uid="{059468DA-5DDE-49F4-BDA4-7EE3922687DE}"/>
    <cellStyle name="Normal 13" xfId="4567" xr:uid="{6A1B83D1-C689-4B6D-9F39-40BC79ECEC25}"/>
    <cellStyle name="Normal 13 2" xfId="4568" xr:uid="{1275489A-553F-481D-8639-979064A91402}"/>
    <cellStyle name="Normal 13 2 2" xfId="6023" xr:uid="{A8CFAF39-D123-4B7F-AAD6-8F116CE31778}"/>
    <cellStyle name="Normal 130" xfId="6024" xr:uid="{72DBD963-85FE-42CC-BEBC-1F24AADFD6B6}"/>
    <cellStyle name="Normal 131" xfId="6025" xr:uid="{4A66D5EB-5E27-47B0-91A5-D53D8217EE2E}"/>
    <cellStyle name="Normal 132" xfId="6026" xr:uid="{FFD040CC-545D-4BA9-A52D-990DE1F77202}"/>
    <cellStyle name="Normal 133" xfId="6027" xr:uid="{C25ADDC7-397E-4BC9-9720-6F10212C503A}"/>
    <cellStyle name="Normal 134" xfId="6028" xr:uid="{0DBAD3BB-86C1-4AFA-9BEE-E93C5C2CD158}"/>
    <cellStyle name="Normal 135" xfId="6029" xr:uid="{DE0A3774-450D-4CC9-A367-8541E3C99DCB}"/>
    <cellStyle name="Normal 136" xfId="6030" xr:uid="{5DA3890A-51CE-46DC-99A6-6FE66A8F64E8}"/>
    <cellStyle name="Normal 137" xfId="6031" xr:uid="{E927E04E-118C-41A4-9A55-4E7AD3040853}"/>
    <cellStyle name="Normal 138" xfId="6032" xr:uid="{45EA4D2E-530E-4D56-9FC7-70CE6F8366F9}"/>
    <cellStyle name="Normal 139" xfId="6033" xr:uid="{50A4D2A4-8AF3-4212-8554-F6A14B1D6D1A}"/>
    <cellStyle name="Normal 14" xfId="4569" xr:uid="{FC73BC38-9116-42BB-B871-9727169878B0}"/>
    <cellStyle name="Normal 14 10" xfId="4570" xr:uid="{39D4DCBD-EA19-4278-831F-EB5AA5B0BC32}"/>
    <cellStyle name="Normal 14 11" xfId="6034" xr:uid="{CC237EED-E25D-4452-A815-D4D5B04DC3E3}"/>
    <cellStyle name="Normal 14 12" xfId="30128" xr:uid="{DE8B95FC-8144-4650-B636-07DB4006D218}"/>
    <cellStyle name="Normal 14 2" xfId="4571" xr:uid="{029C0BD1-A8DE-4B3C-9911-AE605DCCF740}"/>
    <cellStyle name="Normal 14 2 2" xfId="6035" xr:uid="{C917620E-4DD2-42D9-90A2-6277A40067A0}"/>
    <cellStyle name="Normal 14 2 2 2" xfId="30800" xr:uid="{0BE731E4-D122-4825-9A5A-C472DB7BCEEB}"/>
    <cellStyle name="Normal 14 2 3" xfId="30227" xr:uid="{5F2E3B59-30FE-48D6-BBC4-8CA925903114}"/>
    <cellStyle name="Normal 14 3" xfId="4572" xr:uid="{B123D494-636F-4B97-9A91-3F10F1BD0CA9}"/>
    <cellStyle name="Normal 14 3 2" xfId="6036" xr:uid="{A7669753-8EFB-4157-87E4-D9836DC64E39}"/>
    <cellStyle name="Normal 14 3 3" xfId="30766" xr:uid="{1A206214-1059-4A61-8774-4884B3DFDAC2}"/>
    <cellStyle name="Normal 14 4" xfId="4573" xr:uid="{1EDE7D8C-0A62-493C-81E6-EBF1B392C108}"/>
    <cellStyle name="Normal 14 4 2" xfId="6037" xr:uid="{11EB9AFB-7F6E-4592-ABF4-823BB52B848D}"/>
    <cellStyle name="Normal 14 5" xfId="4574" xr:uid="{015C61B6-EBF2-4B83-BD4B-1DCF183813EE}"/>
    <cellStyle name="Normal 14 5 2" xfId="6038" xr:uid="{9157B201-B7DF-40C2-A3A4-E4155CB35021}"/>
    <cellStyle name="Normal 14 6" xfId="4575" xr:uid="{99062FF8-50B8-470A-81C9-31B7F0976B26}"/>
    <cellStyle name="Normal 14 6 2" xfId="6039" xr:uid="{3ADAAF21-B398-4204-A999-E794D2ACB0DD}"/>
    <cellStyle name="Normal 14 7" xfId="4576" xr:uid="{AC064F73-C6B0-4A34-89FD-5E6CEAA6397E}"/>
    <cellStyle name="Normal 14 7 2" xfId="6040" xr:uid="{2D7EE1FA-250C-46D4-A8CD-309F6AC5E1AB}"/>
    <cellStyle name="Normal 14 8" xfId="4577" xr:uid="{FDDE4368-46C6-4B8B-966B-A989D9EC0B4A}"/>
    <cellStyle name="Normal 14 8 2" xfId="6041" xr:uid="{A14226FF-8403-4F56-A832-E94ADF7D2517}"/>
    <cellStyle name="Normal 14 9" xfId="4578" xr:uid="{B9B82EEE-37D0-432C-A107-4D90F700ADA7}"/>
    <cellStyle name="Normal 14 9 2" xfId="6042" xr:uid="{A805649D-3465-4871-B234-3717BAF8C7E1}"/>
    <cellStyle name="Normal 140" xfId="6043" xr:uid="{74EAE408-85B2-4683-89F8-1B8CCF9A38AF}"/>
    <cellStyle name="Normal 141" xfId="6044" xr:uid="{E6BE4285-DCC9-463A-B36F-E9B75D3A9323}"/>
    <cellStyle name="Normal 142" xfId="6045" xr:uid="{94AF2AE8-9C92-4B10-8386-7E68AE93BBBD}"/>
    <cellStyle name="Normal 143" xfId="6046" xr:uid="{DFF5AFF2-9467-49C3-B620-8BFAB0797A15}"/>
    <cellStyle name="Normal 144" xfId="6047" xr:uid="{4A414367-E74A-4BA0-861F-73BFF8FB66C8}"/>
    <cellStyle name="Normal 145" xfId="6048" xr:uid="{0B1767A1-AE77-46EF-9DC5-A7F50FF58244}"/>
    <cellStyle name="Normal 146" xfId="6049" xr:uid="{04C7AD08-D3FE-42F7-B7C1-415E0B8EB693}"/>
    <cellStyle name="Normal 147" xfId="6050" xr:uid="{4684695E-4118-489D-9FD8-8B417631758D}"/>
    <cellStyle name="Normal 148" xfId="6051" xr:uid="{DC47F9EC-2899-4489-A0A4-D5EF43E34D62}"/>
    <cellStyle name="Normal 149" xfId="6052" xr:uid="{6BF1D918-91CE-4F23-9BCD-CA495A55A6EA}"/>
    <cellStyle name="Normal 15" xfId="386" xr:uid="{CEBE58DC-7534-4DD1-AEE5-86ADE7405906}"/>
    <cellStyle name="Normal 15 2" xfId="4579" xr:uid="{A129364A-9EF4-4AA4-8A77-36CD12715713}"/>
    <cellStyle name="Normal 15 3" xfId="5125" xr:uid="{5CB7EE32-1150-4C94-BA8F-608D6C596B8F}"/>
    <cellStyle name="Normal 150" xfId="6053" xr:uid="{4CAC0647-0E44-46E9-BC9E-48F589E5B455}"/>
    <cellStyle name="Normal 151" xfId="6054" xr:uid="{4E10D9D9-580F-456D-A1B7-C387D57CD3DC}"/>
    <cellStyle name="Normal 152" xfId="6055" xr:uid="{E636F013-3E4E-4F9E-BA0A-608BE53AC15A}"/>
    <cellStyle name="Normal 153" xfId="6056" xr:uid="{7AC9D294-5C2C-405E-9F16-26CAB31F312E}"/>
    <cellStyle name="Normal 154" xfId="6057" xr:uid="{AB53CE5B-2589-465C-9246-829E81B3C3A4}"/>
    <cellStyle name="Normal 155" xfId="6058" xr:uid="{F3F36485-B65F-42C3-A36E-9ED0D70B0A67}"/>
    <cellStyle name="Normal 156" xfId="6059" xr:uid="{C6480092-2A1C-47BD-B32A-79A7A484E327}"/>
    <cellStyle name="Normal 157" xfId="6060" xr:uid="{9077643D-D997-4B6F-B32C-357448A0EDAF}"/>
    <cellStyle name="Normal 158" xfId="6061" xr:uid="{9EDEAB00-1B7A-48EC-AB60-75BD89449B5D}"/>
    <cellStyle name="Normal 159" xfId="6062" xr:uid="{EB9E4A1C-7073-4F11-849D-CB7E2253FD11}"/>
    <cellStyle name="Normal 16" xfId="4580" xr:uid="{CF68D25F-8893-41AA-B594-EFD6F92661DC}"/>
    <cellStyle name="Normal 16 2" xfId="6063" xr:uid="{DFD27402-590B-42AA-BDB3-56F6D187A752}"/>
    <cellStyle name="Normal 160" xfId="6064" xr:uid="{20C8F609-5D2E-4DF9-9ADE-02DF2C3FC7D1}"/>
    <cellStyle name="Normal 161" xfId="6065" xr:uid="{C521F065-8D60-445D-86E0-D309B9674C00}"/>
    <cellStyle name="Normal 162" xfId="6066" xr:uid="{195464F9-1E34-4C8C-95E4-EE4EB82437F4}"/>
    <cellStyle name="Normal 163" xfId="6067" xr:uid="{9604D69E-3768-440B-9167-967C7540FCF7}"/>
    <cellStyle name="Normal 164" xfId="6068" xr:uid="{3CA4D53B-9182-45B9-9D0E-822619CB44E7}"/>
    <cellStyle name="Normal 165" xfId="6069" xr:uid="{029C1B96-2AE0-48E6-B307-C1EC2F403869}"/>
    <cellStyle name="Normal 166" xfId="6070" xr:uid="{BA811AA7-308B-4C95-B845-A2D71D077D49}"/>
    <cellStyle name="Normal 167" xfId="6071" xr:uid="{26859997-96DC-4D71-99CB-04934AF7293F}"/>
    <cellStyle name="Normal 168" xfId="6072" xr:uid="{12A14228-A853-48B7-8C8E-A0FD0A071A6D}"/>
    <cellStyle name="Normal 169" xfId="29907" xr:uid="{B9C2498E-F2EC-4929-A8F5-F1B3F50E4582}"/>
    <cellStyle name="Normal 17" xfId="1093" xr:uid="{377EA3F8-79E3-42C6-A7D6-6A0BDA6C7299}"/>
    <cellStyle name="Normal 17 2" xfId="4582" xr:uid="{F830AC5C-78EF-4B00-A250-BFBEFEE184A9}"/>
    <cellStyle name="Normal 17 2 2" xfId="6074" xr:uid="{9593BDFD-B616-401B-9D69-9A05AA11A322}"/>
    <cellStyle name="Normal 17 3" xfId="4583" xr:uid="{9FA70290-A23A-433C-AEEC-49847BA35FC0}"/>
    <cellStyle name="Normal 17 3 2" xfId="6075" xr:uid="{6968093A-6409-417B-B630-ECBC333405C1}"/>
    <cellStyle name="Normal 17 4" xfId="6073" xr:uid="{A1D5D604-0318-4B5A-A65A-2C910A237041}"/>
    <cellStyle name="Normal 17 5" xfId="4581" xr:uid="{3866AEE7-FEC4-4A54-B7AA-105A89049771}"/>
    <cellStyle name="Normal 170" xfId="29958" xr:uid="{AE7A45FE-CA10-42CE-8EC7-1F62641164B6}"/>
    <cellStyle name="Normal 171" xfId="29961" xr:uid="{5ECF4E51-6A98-482B-82EF-C2FE59B5BE8F}"/>
    <cellStyle name="Normal 172" xfId="29959" xr:uid="{EFE685FF-C04D-4D04-B400-B35AB4CC8CEE}"/>
    <cellStyle name="Normal 173" xfId="29992" xr:uid="{A120D7EE-7061-4FC1-878F-49826AC3B040}"/>
    <cellStyle name="Normal 174" xfId="70" xr:uid="{D6022571-34E4-4103-9861-D6281B7A94D6}"/>
    <cellStyle name="Normal 174 2" xfId="478" xr:uid="{62622ECC-6E03-4C2B-9395-9A79F7DFE715}"/>
    <cellStyle name="Normal 175" xfId="30008" xr:uid="{038F8BE8-D74A-4CF3-9516-5DB10DB71AC1}"/>
    <cellStyle name="Normal 176" xfId="29960" xr:uid="{32AC6D64-CDA4-454B-9210-F0EDDCB4DD93}"/>
    <cellStyle name="Normal 177" xfId="29985" xr:uid="{76121D2B-F402-49D4-A991-4175C2777248}"/>
    <cellStyle name="Normal 178" xfId="30049" xr:uid="{B6A072DC-90C4-488C-915A-11D4B45350BA}"/>
    <cellStyle name="Normal 179" xfId="30051" xr:uid="{3AAF5E0F-BA6F-4503-BAE6-8B1285F8C69A}"/>
    <cellStyle name="Normal 18" xfId="2497" xr:uid="{2B1968D5-0178-4C5B-A988-AD31A73177B9}"/>
    <cellStyle name="Normal 18 10" xfId="4584" xr:uid="{3A55644B-A9B4-42E7-A032-9559ABFB82CA}"/>
    <cellStyle name="Normal 18 10 2" xfId="5239" xr:uid="{2A6DD334-66D6-4AD4-8BE4-5BC80B75F109}"/>
    <cellStyle name="Normal 18 10 3" xfId="6077" xr:uid="{DA345D27-1285-4642-B25B-4F1BF90E96F5}"/>
    <cellStyle name="Normal 18 2" xfId="4585" xr:uid="{3334F75A-D824-4B16-AF68-DB3FD64981C5}"/>
    <cellStyle name="Normal 18 2 2" xfId="5240" xr:uid="{C428B041-E02A-4255-96D4-45D57B1776BF}"/>
    <cellStyle name="Normal 18 2 3" xfId="31023" xr:uid="{CCAFEB3D-30B4-4339-B07D-C10E42D96D73}"/>
    <cellStyle name="Normal 18 3" xfId="6076" xr:uid="{6A3BC098-AA89-4129-8E1B-F66782DC6733}"/>
    <cellStyle name="Normal 18 4" xfId="30752" xr:uid="{092CEC9A-67B4-4363-A673-FAC0F2F3F7EA}"/>
    <cellStyle name="Normal 180" xfId="30057" xr:uid="{BE25F336-A616-4185-80F8-CD2F86D27F82}"/>
    <cellStyle name="Normal 181" xfId="30059" xr:uid="{60AC560D-FDF0-4F5C-881E-C638469869DD}"/>
    <cellStyle name="Normal 182" xfId="30069" xr:uid="{720BCCFE-0BDB-4445-9C4A-98CDDD97FAAA}"/>
    <cellStyle name="Normal 183" xfId="30070" xr:uid="{2B79603F-827B-43E2-9330-EBE83F52D4F9}"/>
    <cellStyle name="Normal 184" xfId="30061" xr:uid="{058E38B9-E45D-4085-B956-AF5BF79A1326}"/>
    <cellStyle name="Normal 185" xfId="30060" xr:uid="{E84A3923-8691-4B39-BDAF-2CBD32328FB8}"/>
    <cellStyle name="Normal 186" xfId="30071" xr:uid="{3348E11D-DB66-473D-BE70-F6FE96EE4564}"/>
    <cellStyle name="Normal 187" xfId="30064" xr:uid="{566B799C-1CAA-4487-9382-923C67305994}"/>
    <cellStyle name="Normal 188" xfId="30063" xr:uid="{CF06F15B-4D55-4A21-9E49-6BF3753E8ECF}"/>
    <cellStyle name="Normal 189" xfId="30066" xr:uid="{23341F7F-1F9F-44EA-AF1D-F4D0E182C25B}"/>
    <cellStyle name="Normal 19" xfId="2498" xr:uid="{5B3F1F65-FF67-41A9-AF13-A33A78AF1D68}"/>
    <cellStyle name="Normal 190" xfId="30073" xr:uid="{1A4E4052-846E-43F1-BFC6-3B378F89D322}"/>
    <cellStyle name="Normal 191" xfId="30076" xr:uid="{5E248214-AEEF-46E1-B9DF-A20ABBFF7200}"/>
    <cellStyle name="Normal 192" xfId="30077" xr:uid="{D9BBD38D-8F60-4416-A1C9-E90254EB3596}"/>
    <cellStyle name="Normal 193" xfId="30079" xr:uid="{9FBEDC66-4F36-4AB8-8F82-4E84C4AA5F2E}"/>
    <cellStyle name="Normal 194" xfId="30081" xr:uid="{C66C7809-B68A-44AE-85F2-74BE0283C6D2}"/>
    <cellStyle name="Normal 195" xfId="30083" xr:uid="{416F483F-0C15-4A42-9445-3BCD51F4DA3D}"/>
    <cellStyle name="Normal 196" xfId="31029" xr:uid="{9642B2F1-2524-4C41-A63E-4C091CB4511A}"/>
    <cellStyle name="Normal 2" xfId="7" xr:uid="{2F5EFE1C-858D-4495-8B86-B39308A1D9E7}"/>
    <cellStyle name="Normal 2 10" xfId="2500" xr:uid="{2D3B8F56-B7F6-4E35-AE83-01A2F3A96E6D}"/>
    <cellStyle name="Normal 2 10 2" xfId="6079" xr:uid="{6D4B81F2-5C8F-4FC1-873D-54DF8F7F5190}"/>
    <cellStyle name="Normal 2 11" xfId="2501" xr:uid="{F683BA4C-E0BD-4EDF-8895-5A28F7A034C7}"/>
    <cellStyle name="Normal 2 11 2" xfId="4586" xr:uid="{F3FEE2FB-8E48-4F81-B9C0-BF2781A8509E}"/>
    <cellStyle name="Normal 2 11 3" xfId="6080" xr:uid="{C6E103D9-467B-417A-B3DC-F0EC7C391819}"/>
    <cellStyle name="Normal 2 11_PAYMENTS 04'11 FINAL" xfId="4587" xr:uid="{617AB31D-F79F-4198-A076-5FAF9C92D6CC}"/>
    <cellStyle name="Normal 2 12" xfId="4588" xr:uid="{506F5016-2E92-4A96-8B9E-9E7B9BD24520}"/>
    <cellStyle name="Normal 2 12 2" xfId="4589" xr:uid="{F5FA2FD4-4721-4B32-B69C-4C1CABECE68A}"/>
    <cellStyle name="Normal 2 12 3" xfId="6081" xr:uid="{AE08BF7C-3801-466C-824F-433FFA076C82}"/>
    <cellStyle name="Normal 2 13" xfId="4590" xr:uid="{DD33DFA9-C5A7-4096-AE8B-EC6F0A2F22D4}"/>
    <cellStyle name="Normal 2 13 2" xfId="6082" xr:uid="{DF0A25F3-14DC-4CF7-BEFB-F77D112764C2}"/>
    <cellStyle name="Normal 2 14" xfId="3660" xr:uid="{CD19D2FC-5197-4A80-A102-656710C34429}"/>
    <cellStyle name="Normal 2 14 2" xfId="5236" xr:uid="{9AB023C8-8343-4401-AE16-2242750BA325}"/>
    <cellStyle name="Normal 2 15" xfId="5135" xr:uid="{B3C68999-44A7-4FA3-AAEF-194FC5DFD4D3}"/>
    <cellStyle name="Normal 2 15 2" xfId="5271" xr:uid="{C041DBB6-351C-4678-96AB-3496739D1F9E}"/>
    <cellStyle name="Normal 2 16" xfId="5337" xr:uid="{89807CE1-8F8F-4A8E-8F3C-C0F907E5BBDB}"/>
    <cellStyle name="Normal 2 17" xfId="6078" xr:uid="{E1EE74C5-55C0-4F6D-882C-4E25DD477E7E}"/>
    <cellStyle name="Normal 2 18" xfId="2499" xr:uid="{744B4217-EF4D-441A-A79F-6CE17664B959}"/>
    <cellStyle name="Normal 2 19" xfId="6551" xr:uid="{2A06DC4B-2FC4-432A-93DA-96028FAF4378}"/>
    <cellStyle name="Normal 2 2" xfId="247" xr:uid="{D24640C2-4C93-40B2-8FD0-350B0C6453B2}"/>
    <cellStyle name="Normal 2 2 10" xfId="4591" xr:uid="{110793E3-FBD0-42AD-8FD5-33F2F7411E10}"/>
    <cellStyle name="Normal 2 2 10 2" xfId="6084" xr:uid="{EDC24642-2D63-46F0-9051-9D9D382207E2}"/>
    <cellStyle name="Normal 2 2 11" xfId="4592" xr:uid="{86AE721F-B357-48B8-87FE-6A475368A7FB}"/>
    <cellStyle name="Normal 2 2 11 2" xfId="6085" xr:uid="{1FCEE062-46CB-4725-9673-E0F38423745D}"/>
    <cellStyle name="Normal 2 2 12" xfId="4593" xr:uid="{27AD085E-B4F6-423E-85E6-D22185C3B53E}"/>
    <cellStyle name="Normal 2 2 12 2" xfId="6086" xr:uid="{AD13BAFC-3741-4BD9-9038-42C672B4EC73}"/>
    <cellStyle name="Normal 2 2 13" xfId="4594" xr:uid="{4685D56E-ECDF-4EA1-BF1C-7F6FB2DBDA7B}"/>
    <cellStyle name="Normal 2 2 13 2" xfId="6087" xr:uid="{CE298E3A-D8BC-47DA-9A56-33BAC4828AF1}"/>
    <cellStyle name="Normal 2 2 14" xfId="4595" xr:uid="{2B9DFBC0-F0C7-4C6C-8E07-3022D5C02EBD}"/>
    <cellStyle name="Normal 2 2 14 2" xfId="6088" xr:uid="{710617B4-69AE-4E4A-A49D-15DA0753ECA6}"/>
    <cellStyle name="Normal 2 2 15" xfId="4596" xr:uid="{36EDF3F4-C3D3-4A44-B46B-74ABE0FC9B83}"/>
    <cellStyle name="Normal 2 2 15 2" xfId="6089" xr:uid="{F68BF3BB-25AA-4167-9666-6180FFC4A648}"/>
    <cellStyle name="Normal 2 2 16" xfId="4597" xr:uid="{2CDE052A-7A0A-4EF4-800A-5546EF4F3AE5}"/>
    <cellStyle name="Normal 2 2 16 2" xfId="6090" xr:uid="{39840695-5DAF-4B94-AA34-39DE6CA7AE1C}"/>
    <cellStyle name="Normal 2 2 17" xfId="4598" xr:uid="{C55940D2-02A9-4753-8A3C-771AD5A47F62}"/>
    <cellStyle name="Normal 2 2 17 2" xfId="6091" xr:uid="{01996D5C-2238-410A-87C0-CB7E180B8D3D}"/>
    <cellStyle name="Normal 2 2 18" xfId="4599" xr:uid="{A6D08151-BC97-4E26-AF36-87915B65A245}"/>
    <cellStyle name="Normal 2 2 18 2" xfId="6092" xr:uid="{2B3ABA9A-7D54-4F93-89EE-AA0A9232B9E2}"/>
    <cellStyle name="Normal 2 2 19" xfId="4600" xr:uid="{9681BFBF-2016-4F2E-996C-CCDBBA17AC80}"/>
    <cellStyle name="Normal 2 2 19 2" xfId="4601" xr:uid="{2939BBE1-7D72-4B20-BDEF-7C68BEE576F0}"/>
    <cellStyle name="Normal 2 2 19 3" xfId="6093" xr:uid="{D645579C-F316-4DC2-BF06-72449F9E34E6}"/>
    <cellStyle name="Normal 2 2 2" xfId="311" xr:uid="{D8841549-F9C2-402A-8AB4-CF7EED9948A4}"/>
    <cellStyle name="Normal 2 2 2 2" xfId="5130" xr:uid="{71FC007D-ABCA-4A41-843C-39C7B812D121}"/>
    <cellStyle name="Normal 2 2 2 3" xfId="3070" xr:uid="{CB70FDC3-FCD1-451F-8F58-E9396E166642}"/>
    <cellStyle name="Normal 2 2 2 4" xfId="6094" xr:uid="{00F94832-9E26-4706-A64F-A544D54698AA}"/>
    <cellStyle name="Normal 2 2 2 5" xfId="29707" xr:uid="{F5F8BAC9-D26C-45D9-86E2-EED09B3CF216}"/>
    <cellStyle name="Normal 2 2 2 6" xfId="4602" xr:uid="{43CA18DB-D3EB-4F98-A8EF-E6A696A1B8CC}"/>
    <cellStyle name="Normal 2 2 2 7" xfId="30688" xr:uid="{0063C99A-6544-4FA7-90C2-66D002136496}"/>
    <cellStyle name="Normal 2 2 2 8" xfId="1046" xr:uid="{57CA25F0-19E0-4192-987F-43478125F177}"/>
    <cellStyle name="Normal 2 2 20" xfId="4603" xr:uid="{960D0C1F-FAB3-4269-9A38-72A0638ACD70}"/>
    <cellStyle name="Normal 2 2 20 2" xfId="4604" xr:uid="{9F4D9DF7-1726-4EC3-9F32-733626E66D3E}"/>
    <cellStyle name="Normal 2 2 20 3" xfId="6095" xr:uid="{729CE288-2858-4A81-BDF2-D5F8089D0C93}"/>
    <cellStyle name="Normal 2 2 21" xfId="4605" xr:uid="{FF0B9BFE-8D73-463D-9357-93C974AB8A7B}"/>
    <cellStyle name="Normal 2 2 21 2" xfId="4606" xr:uid="{DF779020-3DE2-4268-A319-E6A01DC22212}"/>
    <cellStyle name="Normal 2 2 21 3" xfId="6096" xr:uid="{1C13F452-F5D5-46FB-86E3-A0709E930569}"/>
    <cellStyle name="Normal 2 2 22" xfId="4607" xr:uid="{9C7D3662-640C-41D0-9792-CB9BFE009121}"/>
    <cellStyle name="Normal 2 2 22 2" xfId="6097" xr:uid="{3CF5E755-8426-4EBF-B87D-B044236546E3}"/>
    <cellStyle name="Normal 2 2 23" xfId="4608" xr:uid="{88102F4A-EE4C-4A49-8FE7-DBAFECBE202B}"/>
    <cellStyle name="Normal 2 2 23 2" xfId="6098" xr:uid="{9D82F049-9003-47C1-A2E1-F952E100F7B7}"/>
    <cellStyle name="Normal 2 2 24" xfId="4609" xr:uid="{FC4764E0-B399-46D4-AEBA-DCD656811575}"/>
    <cellStyle name="Normal 2 2 24 2" xfId="6099" xr:uid="{84085FAD-3533-4645-B075-74587B26D2B1}"/>
    <cellStyle name="Normal 2 2 25" xfId="4610" xr:uid="{5FCF3105-4911-489A-8AA8-FDC89C4F7D17}"/>
    <cellStyle name="Normal 2 2 26" xfId="3828" xr:uid="{4258CBE0-8CF0-449B-8567-98197B97AE98}"/>
    <cellStyle name="Normal 2 2 27" xfId="6083" xr:uid="{BE8512B4-CE3A-4E34-963A-F126F1002479}"/>
    <cellStyle name="Normal 2 2 28" xfId="2502" xr:uid="{E6996FF9-1CD9-4FD1-B9E8-5C7CEC1201CB}"/>
    <cellStyle name="Normal 2 2 29" xfId="6561" xr:uid="{201F8C19-D20E-4F4C-9866-EF05C6ACD624}"/>
    <cellStyle name="Normal 2 2 3" xfId="227" xr:uid="{A8025B90-FF3C-4F87-96AB-2A09FAE59256}"/>
    <cellStyle name="Normal 2 2 3 2" xfId="5131" xr:uid="{DDB39BB2-F459-4505-9AB1-E97541B4776E}"/>
    <cellStyle name="Normal 2 2 3 3" xfId="3067" xr:uid="{0524C522-A5A0-41A0-8D0F-A36E984F2E4D}"/>
    <cellStyle name="Normal 2 2 3 4" xfId="6100" xr:uid="{163F95E8-031D-407D-B20D-C9530716D6E4}"/>
    <cellStyle name="Normal 2 2 3 5" xfId="29706" xr:uid="{6761AB6B-4ABE-40AA-8272-4E11AAA08558}"/>
    <cellStyle name="Normal 2 2 3 6" xfId="4611" xr:uid="{C8FAD11D-C1AC-48AE-B2DB-AFFEF3176D58}"/>
    <cellStyle name="Normal 2 2 30" xfId="1087" xr:uid="{47B26813-387F-4184-BC2E-AB0F87E58AFD}"/>
    <cellStyle name="Normal 2 2 31" xfId="30129" xr:uid="{A5C882C8-7A3C-4DFE-A19B-FF1E87874FC7}"/>
    <cellStyle name="Normal 2 2 4" xfId="230" xr:uid="{D89D94CF-9D6E-44D5-8D3F-970602F0B398}"/>
    <cellStyle name="Normal 2 2 4 2" xfId="638" xr:uid="{4B573A92-603C-46AD-BD01-856532487BBB}"/>
    <cellStyle name="Normal 2 2 4 2 2" xfId="6101" xr:uid="{6948F685-B9F9-4F2B-A5ED-FF2A59B850BE}"/>
    <cellStyle name="Normal 2 2 4 3" xfId="29779" xr:uid="{B2DD6E0B-82B1-4AEE-9E95-18B7D908747C}"/>
    <cellStyle name="Normal 2 2 4 4" xfId="4612" xr:uid="{C9CB98D3-B63D-449F-B267-8AFF889B16CA}"/>
    <cellStyle name="Normal 2 2 4 5" xfId="935" xr:uid="{ADAEF723-3521-4FB3-A005-6CF0D10247F2}"/>
    <cellStyle name="Normal 2 2 5" xfId="655" xr:uid="{7579FA8D-7E35-4B9A-B83D-206CBE79959C}"/>
    <cellStyle name="Normal 2 2 5 2" xfId="6102" xr:uid="{4BACCA98-EF36-414E-B803-E2F443795712}"/>
    <cellStyle name="Normal 2 2 5 3" xfId="4613" xr:uid="{54F5ED23-6E82-4273-BCA9-5F84C2E8C997}"/>
    <cellStyle name="Normal 2 2 6" xfId="4614" xr:uid="{FAA8F4AD-9486-4248-9067-E532EF313284}"/>
    <cellStyle name="Normal 2 2 6 2" xfId="6103" xr:uid="{2BD59AEA-4AE1-4860-A895-4EB88847570C}"/>
    <cellStyle name="Normal 2 2 7" xfId="4615" xr:uid="{F02CC46A-F8D8-425C-B8D9-9B50C7D47C87}"/>
    <cellStyle name="Normal 2 2 7 2" xfId="6104" xr:uid="{BFE86960-7111-4154-9BCF-C08FC708BD08}"/>
    <cellStyle name="Normal 2 2 8" xfId="4616" xr:uid="{CFA91137-9943-49DB-B7CF-E68FCEF4A5D4}"/>
    <cellStyle name="Normal 2 2 8 2" xfId="6105" xr:uid="{16AA7F90-0ED4-49B1-8EEE-1230F491D056}"/>
    <cellStyle name="Normal 2 2 9" xfId="4617" xr:uid="{2A47FD4F-F592-4B19-B0F4-21A266EE6247}"/>
    <cellStyle name="Normal 2 2 9 2" xfId="6106" xr:uid="{A7451A2C-55C7-41BF-9E14-D5003EE26A57}"/>
    <cellStyle name="Normal 2 2_09'10 Final 30.09.2010 updated 30.10.10" xfId="4618" xr:uid="{159E23C3-4424-42B3-AD34-2CBD45315400}"/>
    <cellStyle name="Normal 2 20" xfId="7876" xr:uid="{3A6E325F-5408-4753-BF4A-CB55B86C5B6B}"/>
    <cellStyle name="Normal 2 21" xfId="27519" xr:uid="{6439B3C1-3725-4477-8478-4BA2ACA29797}"/>
    <cellStyle name="Normal 2 22" xfId="29882" xr:uid="{C82EB2B1-C17B-42DD-A54A-AF2A3F332159}"/>
    <cellStyle name="Normal 2 23" xfId="245" xr:uid="{BCF39B77-87A0-449D-9C9B-C870254FEC09}"/>
    <cellStyle name="Normal 2 3" xfId="313" xr:uid="{C2FAF48D-9C1A-4D73-8499-7DF534FB6EE0}"/>
    <cellStyle name="Normal 2 3 10" xfId="2503" xr:uid="{35736B05-4111-4F03-80BA-56615EC189C4}"/>
    <cellStyle name="Normal 2 3 11" xfId="30228" xr:uid="{D359A883-6CDF-4F29-AA1B-70A5D94869BF}"/>
    <cellStyle name="Normal 2 3 2" xfId="387" xr:uid="{82499713-0151-494D-ABA1-86E2FC4A7B3C}"/>
    <cellStyle name="Normal 2 3 2 2" xfId="4620" xr:uid="{D4AA6355-FD37-4E02-9D07-CF56F493BC67}"/>
    <cellStyle name="Normal 2 3 2 3" xfId="6108" xr:uid="{10A01FF9-DD6C-4E3C-A758-07D7F10BD2B6}"/>
    <cellStyle name="Normal 2 3 2 4" xfId="29708" xr:uid="{6444E3BC-D779-4C83-A14D-FCCE32C276A5}"/>
    <cellStyle name="Normal 2 3 2 5" xfId="4619" xr:uid="{0E8A1067-5AFC-4E78-8177-A55ED169ABBB}"/>
    <cellStyle name="Normal 2 3 3" xfId="4621" xr:uid="{A9A64E57-A321-4BB5-B3DB-A9F65CBFCD0F}"/>
    <cellStyle name="Normal 2 3 3 2" xfId="6109" xr:uid="{A4B06210-7440-4873-AC32-A46A31881A79}"/>
    <cellStyle name="Normal 2 3 3 3" xfId="30801" xr:uid="{0B1676B6-0123-44FD-AADE-72004129D2AF}"/>
    <cellStyle name="Normal 2 3 4" xfId="4622" xr:uid="{3B6EFED5-809C-4264-937E-D1B25F8E4626}"/>
    <cellStyle name="Normal 2 3 4 2" xfId="6110" xr:uid="{EC8D565C-65B9-48BE-8D0B-BD7127636AA5}"/>
    <cellStyle name="Normal 2 3 5" xfId="4623" xr:uid="{B39760FA-F9C3-42C8-950F-473FF17D37C0}"/>
    <cellStyle name="Normal 2 3 5 2" xfId="6111" xr:uid="{8EFE7748-CE47-4343-84BE-3079CAB53B52}"/>
    <cellStyle name="Normal 2 3 6" xfId="4624" xr:uid="{66868411-DC08-4856-913D-10D671523F1E}"/>
    <cellStyle name="Normal 2 3 6 2" xfId="6112" xr:uid="{2074C11B-6E36-4061-85AE-320EDC9DA1C7}"/>
    <cellStyle name="Normal 2 3 7" xfId="5191" xr:uid="{EF5C57A2-254F-481F-A603-4786A0404BAC}"/>
    <cellStyle name="Normal 2 3 7 2" xfId="5302" xr:uid="{83299A97-DE5A-4869-A0D7-1BF81E2F82E5}"/>
    <cellStyle name="Normal 2 3 8" xfId="6107" xr:uid="{90082675-CBA1-4ABE-96F0-E891B80633BA}"/>
    <cellStyle name="Normal 2 3 9" xfId="29682" xr:uid="{ABC5168D-3EA4-44EC-B4F2-62F637AC740E}"/>
    <cellStyle name="Normal 2 3_PAYMENTS 04'11 FINAL" xfId="4625" xr:uid="{5E0A5D39-676D-40D8-AD32-5D431253C88E}"/>
    <cellStyle name="Normal 2 4" xfId="388" xr:uid="{A151A9E2-E0B5-4CFA-BE78-E9B0BA39D391}"/>
    <cellStyle name="Normal 2 4 10" xfId="30689" xr:uid="{7C156243-E556-4475-98B9-679A0D1A9DF7}"/>
    <cellStyle name="Normal 2 4 2" xfId="4626" xr:uid="{EAA2A9E5-710B-46C3-A7DD-58BF8F9A0CD9}"/>
    <cellStyle name="Normal 2 4 2 2" xfId="6114" xr:uid="{3253D709-9BE2-4B1A-BB27-435F2E08E90F}"/>
    <cellStyle name="Normal 2 4 3" xfId="4627" xr:uid="{9BEA55EE-F571-4F4A-B199-F513CFD5E77F}"/>
    <cellStyle name="Normal 2 4 3 2" xfId="6115" xr:uid="{53049ABE-DE9A-4125-BBAF-948BFCC7A0FD}"/>
    <cellStyle name="Normal 2 4 4" xfId="4628" xr:uid="{012A499A-DEA2-4E4B-80D4-A85172433F02}"/>
    <cellStyle name="Normal 2 4 4 2" xfId="6116" xr:uid="{3014DF00-C540-4B03-8369-03795BA13E0F}"/>
    <cellStyle name="Normal 2 4 5" xfId="4629" xr:uid="{F9D3083C-2245-4789-BA5D-BEC6DEBB8ED0}"/>
    <cellStyle name="Normal 2 4 5 2" xfId="6117" xr:uid="{EFAB1C2B-F982-426F-9621-9CBC7E700BF7}"/>
    <cellStyle name="Normal 2 4 6" xfId="4630" xr:uid="{44F36E07-4BFC-4403-AA81-96B545B1E02D}"/>
    <cellStyle name="Normal 2 4 6 2" xfId="6118" xr:uid="{27EA244A-FA0B-4029-A6BD-CE012504A7EC}"/>
    <cellStyle name="Normal 2 4 7" xfId="6113" xr:uid="{91163FF6-31B8-4797-ADEE-47ADFEBF1E4A}"/>
    <cellStyle name="Normal 2 4 8" xfId="29705" xr:uid="{47466147-E5C0-40A0-92C9-FA33A8912FD1}"/>
    <cellStyle name="Normal 2 4 9" xfId="2504" xr:uid="{3802A3C7-E71E-4745-9E04-73EB1743A812}"/>
    <cellStyle name="Normal 2 5" xfId="378" xr:uid="{37778501-0017-443E-BE56-CAB4F43CAF37}"/>
    <cellStyle name="Normal 2 5 10" xfId="30690" xr:uid="{69483431-50C8-455E-AF9C-E1F23D4A1F7C}"/>
    <cellStyle name="Normal 2 5 11" xfId="856" xr:uid="{04D72A9A-34A4-4637-A976-5368084B8A31}"/>
    <cellStyle name="Normal 2 5 2" xfId="785" xr:uid="{E5853A5C-1F3A-4DB9-A28D-5AF32351CE1D}"/>
    <cellStyle name="Normal 2 5 2 2" xfId="6120" xr:uid="{F3D97321-070B-4642-82CB-676F403D5700}"/>
    <cellStyle name="Normal 2 5 2 3" xfId="4631" xr:uid="{DB95C910-A0FF-4D0B-B0E7-783180228D75}"/>
    <cellStyle name="Normal 2 5 3" xfId="4632" xr:uid="{FA454652-877B-430C-9FD2-75D849B7F49F}"/>
    <cellStyle name="Normal 2 5 3 2" xfId="6121" xr:uid="{D92B4C37-EE8B-47B6-A8DF-35B284F16A4D}"/>
    <cellStyle name="Normal 2 5 4" xfId="4633" xr:uid="{A68067ED-9443-4250-83B8-D2ECB16BC1AA}"/>
    <cellStyle name="Normal 2 5 4 2" xfId="6122" xr:uid="{4EB0C29C-242D-434A-BC81-49D728D4C191}"/>
    <cellStyle name="Normal 2 5 5" xfId="4634" xr:uid="{5BF27BA5-2C55-4074-8F93-F6C648BEBAB4}"/>
    <cellStyle name="Normal 2 5 5 2" xfId="6123" xr:uid="{BD68591B-EB26-46AC-995C-FF6008E75A63}"/>
    <cellStyle name="Normal 2 5 6" xfId="4635" xr:uid="{97B71060-B33F-4189-A221-BA0EA332D21A}"/>
    <cellStyle name="Normal 2 5 6 2" xfId="6124" xr:uid="{F1386642-F555-4E64-8651-E030C9A023EE}"/>
    <cellStyle name="Normal 2 5 7" xfId="6119" xr:uid="{BB90340A-0ADB-4E27-A717-AC8923F9F4C8}"/>
    <cellStyle name="Normal 2 5 8" xfId="29862" xr:uid="{91A4A490-AB5E-4661-B66A-BBF9E0C4E230}"/>
    <cellStyle name="Normal 2 5 9" xfId="2505" xr:uid="{86DE7FEB-3B1E-4704-8B11-BBBB4D352EBF}"/>
    <cellStyle name="Normal 2 6" xfId="653" xr:uid="{EF5FF201-2EA4-4BAC-A477-8CED0D307A3B}"/>
    <cellStyle name="Normal 2 6 2" xfId="6125" xr:uid="{F38C5989-ECFB-46CF-8878-7BD5B85349C6}"/>
    <cellStyle name="Normal 2 6 3" xfId="30691" xr:uid="{56543544-3158-4535-BB08-5AF3B9921B95}"/>
    <cellStyle name="Normal 2 6 4" xfId="2506" xr:uid="{6C0AE7DF-2D1E-4EEB-B70C-B8B2993A7D60}"/>
    <cellStyle name="Normal 2 7" xfId="389" xr:uid="{CF8D26F7-EC08-48AF-8187-537B55CC80C8}"/>
    <cellStyle name="Normal 2 7 2" xfId="6126" xr:uid="{C2E28B14-A433-49D3-B6D5-6DB2D9D932AD}"/>
    <cellStyle name="Normal 2 7 3" xfId="29709" xr:uid="{C49AB031-47D2-4519-946D-20736068E905}"/>
    <cellStyle name="Normal 2 7 4" xfId="2507" xr:uid="{A96A32D6-73F8-4D52-8118-00787D36093B}"/>
    <cellStyle name="Normal 2 7 5" xfId="30687" xr:uid="{675BAFA1-76BF-4FCA-A2F7-34EC6CAD76CB}"/>
    <cellStyle name="Normal 2 7 6" xfId="831" xr:uid="{F90C1C36-831E-494A-9BD2-B11F5224A238}"/>
    <cellStyle name="Normal 2 8" xfId="2508" xr:uid="{7EF1A9EA-BC57-4B53-9F75-E5858F4D1E46}"/>
    <cellStyle name="Normal 2 8 2" xfId="4636" xr:uid="{F1761EEC-FE84-44A2-AA14-C7F1575356BE}"/>
    <cellStyle name="Normal 2 8 3" xfId="6127" xr:uid="{8BB56039-5715-4515-8027-6D87B06998E8}"/>
    <cellStyle name="Normal 2 8 4" xfId="30767" xr:uid="{3EB2BA7C-59F4-494B-9AE5-EDEBEB8E23C8}"/>
    <cellStyle name="Normal 2 8_PAYMENTS 04'11 FINAL" xfId="4637" xr:uid="{B3F5766C-2856-4C3B-9E17-CA43B55AE5A4}"/>
    <cellStyle name="Normal 2 9" xfId="2509" xr:uid="{0447F954-952A-434E-B700-AC62A0D1649F}"/>
    <cellStyle name="Normal 2 9 2" xfId="4638" xr:uid="{A3CF5D88-E47A-43E3-9578-ED2A195A4F34}"/>
    <cellStyle name="Normal 2 9 3" xfId="6128" xr:uid="{8A7F5F97-4EA9-4501-A8D5-E71D667CE54C}"/>
    <cellStyle name="Normal 2 9_PAYMENTS 04'11 FINAL" xfId="4639" xr:uid="{0EE058D4-DBFC-4BBF-80CD-594D882423F0}"/>
    <cellStyle name="Normal 2_BOA LIFE 2010" xfId="4640" xr:uid="{1462AF26-7F55-4E0F-BC66-ACAC85BF1AB9}"/>
    <cellStyle name="Normal 20" xfId="5113" xr:uid="{2CA7FF1B-2C5B-49E1-B79D-85185CB68665}"/>
    <cellStyle name="Normal 20 2" xfId="4641" xr:uid="{67D84D17-0D6D-432C-92BA-00EF527699C0}"/>
    <cellStyle name="Normal 20 2 2" xfId="6129" xr:uid="{47C4F5E2-0C72-498C-9468-1979C5FC0F7A}"/>
    <cellStyle name="Normal 20 3" xfId="4642" xr:uid="{C1B44F77-D626-4C77-815A-171D7CC42777}"/>
    <cellStyle name="Normal 20 3 2" xfId="6130" xr:uid="{0E1CFD27-DBEE-4929-BD78-F613AAF3F546}"/>
    <cellStyle name="Normal 21" xfId="2510" xr:uid="{723F4571-3A79-4411-B109-07C32298F72D}"/>
    <cellStyle name="Normal 21 2" xfId="6558" xr:uid="{5FC362D7-E6A4-46E2-AEBD-8EB70CCF59B4}"/>
    <cellStyle name="Normal 22" xfId="5132" xr:uid="{51CF6F7F-1564-4766-843B-66410FDC00F0}"/>
    <cellStyle name="Normal 22 11" xfId="390" xr:uid="{2FE322FF-E817-492E-AC62-C7B4C221B471}"/>
    <cellStyle name="Normal 22 2" xfId="5269" xr:uid="{DF620EBB-87BE-405A-92C6-AAB89F44203D}"/>
    <cellStyle name="Normal 23" xfId="5223" xr:uid="{5B6894B4-A705-4B0B-BAD6-2F21BC01751A}"/>
    <cellStyle name="Normal 23 2" xfId="5333" xr:uid="{76875C04-BD95-483D-9CC2-53C15C12F558}"/>
    <cellStyle name="Normal 23 3" xfId="6559" xr:uid="{CE6377BB-5093-4014-8A74-66BA1B24B9CA}"/>
    <cellStyle name="Normal 24" xfId="4643" xr:uid="{BC0679DF-33D2-43C4-861B-0AD456D83053}"/>
    <cellStyle name="Normal 24 2" xfId="4644" xr:uid="{8AA577C1-2A9B-4622-9D5B-59C3DE48350D}"/>
    <cellStyle name="Normal 24 2 2" xfId="6132" xr:uid="{5CC4DA5B-6E09-435C-9C2D-E84AA7692B49}"/>
    <cellStyle name="Normal 24 3" xfId="4645" xr:uid="{3E108FD9-D9D7-4D5B-B59F-F5E85961CC66}"/>
    <cellStyle name="Normal 24 3 2" xfId="6133" xr:uid="{EDAB513D-BEC5-440C-A170-8F40ECD32997}"/>
    <cellStyle name="Normal 24 4" xfId="4646" xr:uid="{D73D0643-7C5D-43F6-AA03-FBD2079DAA54}"/>
    <cellStyle name="Normal 24 4 2" xfId="6134" xr:uid="{E68B3782-2503-462F-8017-1CD94857F8FE}"/>
    <cellStyle name="Normal 24 5" xfId="4647" xr:uid="{ACB25428-14AC-4F12-85C4-A2D28E86B140}"/>
    <cellStyle name="Normal 24 5 2" xfId="6135" xr:uid="{BF1ABBD5-3FA2-4DE7-8BDF-1CB3E8944E4E}"/>
    <cellStyle name="Normal 24 6" xfId="4648" xr:uid="{6FDD3B00-0D82-46B7-AE08-0FC7516ABBEF}"/>
    <cellStyle name="Normal 24 6 2" xfId="6136" xr:uid="{A077181A-E3DE-45D9-9F8D-E142F43EB98C}"/>
    <cellStyle name="Normal 24 7" xfId="4649" xr:uid="{CDA62BCE-4CEB-42A5-AAF6-F38EB0B101AB}"/>
    <cellStyle name="Normal 24 7 2" xfId="6137" xr:uid="{1AF006FE-7196-466C-8CB7-8CE15953DEEB}"/>
    <cellStyle name="Normal 24 8" xfId="4650" xr:uid="{6E934580-15BB-4717-857D-0568C4E1A64A}"/>
    <cellStyle name="Normal 24 9" xfId="6131" xr:uid="{9D76DA1D-FA91-4034-B295-CB30212A2B95}"/>
    <cellStyle name="Normal 25" xfId="5224" xr:uid="{4462DA2D-60A4-4153-B05B-3FAE84E04B71}"/>
    <cellStyle name="Normal 26" xfId="4651" xr:uid="{2D31BA3E-E7A5-417D-AFDD-D113F4634EB9}"/>
    <cellStyle name="Normal 26 2" xfId="6138" xr:uid="{43E57E3B-0716-4F13-B575-6E45B66DE7C1}"/>
    <cellStyle name="Normal 27" xfId="4652" xr:uid="{5A072DFC-9553-4E02-A1CA-50E6187517CC}"/>
    <cellStyle name="Normal 27 2" xfId="6139" xr:uid="{36ECB0A1-1889-46B3-B32E-9E792D08C3B9}"/>
    <cellStyle name="Normal 28" xfId="4653" xr:uid="{88177BC7-D832-42C6-B542-52D6D9ED637E}"/>
    <cellStyle name="Normal 28 2" xfId="6140" xr:uid="{39E28002-8C9B-4575-8170-C1ABE4BF6EDD}"/>
    <cellStyle name="Normal 29" xfId="5334" xr:uid="{F73A41FD-F92E-4ADB-BF7A-EBB77528246C}"/>
    <cellStyle name="Normal 293" xfId="270" xr:uid="{A25A6047-29C6-49F5-8A51-EAEF91842BA4}"/>
    <cellStyle name="Normal 3" xfId="251" xr:uid="{31628F30-2385-4D43-B9C8-6647F670ED2E}"/>
    <cellStyle name="Normal 3 10" xfId="4655" xr:uid="{A354DD9D-8190-4A95-94E5-B5AE96A0E1C8}"/>
    <cellStyle name="Normal 3 10 2" xfId="5241" xr:uid="{2B6E6F62-DD1D-483D-88D4-58B9CE383642}"/>
    <cellStyle name="Normal 3 10 3" xfId="6142" xr:uid="{4C37DA79-97DE-4C54-9F27-9E8FF2AC5FE3}"/>
    <cellStyle name="Normal 3 11" xfId="4656" xr:uid="{D0CBD123-CC1B-402B-95BA-DC08F441649B}"/>
    <cellStyle name="Normal 3 11 2" xfId="5242" xr:uid="{393D6267-B732-47E1-8CE9-988AB4455CE9}"/>
    <cellStyle name="Normal 3 12" xfId="4657" xr:uid="{C7B51015-4A04-495C-AE00-80CD02B7B997}"/>
    <cellStyle name="Normal 3 13" xfId="4654" xr:uid="{52935DF3-2EE9-44D8-9B1E-2381323081ED}"/>
    <cellStyle name="Normal 3 14" xfId="5137" xr:uid="{DF7397C2-0CEB-4D1F-AA91-F8702097BF44}"/>
    <cellStyle name="Normal 3 14 2" xfId="5273" xr:uid="{8ABE0A73-B7BE-471E-A23B-11152905D717}"/>
    <cellStyle name="Normal 3 15" xfId="5225" xr:uid="{7D4131EF-E506-4BD0-B3B6-B7A434C9BCA8}"/>
    <cellStyle name="Normal 3 16" xfId="6141" xr:uid="{D7C35B56-2F67-4765-95F4-B65357D3BE54}"/>
    <cellStyle name="Normal 3 17" xfId="2702" xr:uid="{6138FE40-2786-44BE-A35B-762048D03E69}"/>
    <cellStyle name="Normal 3 18" xfId="1089" xr:uid="{CFEA22AA-D194-4784-B306-32A7D1673FCA}"/>
    <cellStyle name="Normal 3 19" xfId="30100" xr:uid="{8541C138-9E36-4103-B8EE-E456069F4069}"/>
    <cellStyle name="Normal 3 2" xfId="391" xr:uid="{7FBA0810-8FD8-43BE-83F6-803DBF249E8D}"/>
    <cellStyle name="Normal 3 2 2" xfId="392" xr:uid="{879B36C7-9BBE-41B0-A0C3-A6C740CBF587}"/>
    <cellStyle name="Normal 3 2 2 2" xfId="797" xr:uid="{CC9F09B4-1F53-4210-B2AE-2408BBBBE4F6}"/>
    <cellStyle name="Normal 3 2 2 2 2" xfId="30802" xr:uid="{20B97037-8263-4FED-BC8F-1A63463F530D}"/>
    <cellStyle name="Normal 3 2 2 2 3" xfId="5244" xr:uid="{E8667A7E-6D3F-4293-8213-5DAF28474590}"/>
    <cellStyle name="Normal 3 2 2 3" xfId="6144" xr:uid="{6C46EAFA-8A4E-4617-933E-66F722F989DC}"/>
    <cellStyle name="Normal 3 2 2 4" xfId="29781" xr:uid="{F7E3AA60-7F88-4F70-A0DC-C050FF525164}"/>
    <cellStyle name="Normal 3 2 2 5" xfId="4659" xr:uid="{E9FADE9C-BFAF-408B-96FC-5AF6295D2BF2}"/>
    <cellStyle name="Normal 3 2 2 6" xfId="30229" xr:uid="{B26006EB-7AE5-449D-824B-2B351EFA6989}"/>
    <cellStyle name="Normal 3 2 2 7" xfId="835" xr:uid="{BAC542DC-A194-46A3-88DD-C055A777144C}"/>
    <cellStyle name="Normal 3 2 3" xfId="796" xr:uid="{74AD3810-0EA0-4163-82DF-8B15DCB39EB3}"/>
    <cellStyle name="Normal 3 2 3 2" xfId="5304" xr:uid="{7314C09A-AE24-4F66-AA39-3F9A9315E060}"/>
    <cellStyle name="Normal 3 2 3 3" xfId="30768" xr:uid="{4A12C308-AB29-40C4-B4A0-343898958A71}"/>
    <cellStyle name="Normal 3 2 3 4" xfId="5193" xr:uid="{DC73D053-BD9A-4CFE-BFC4-78E79D20422E}"/>
    <cellStyle name="Normal 3 2 4" xfId="5243" xr:uid="{C5276280-ED7D-4F12-A704-48AFC2C5AA28}"/>
    <cellStyle name="Normal 3 2 5" xfId="6143" xr:uid="{9FE3032D-71AF-4482-9BB2-3D990494DC0A}"/>
    <cellStyle name="Normal 3 2 6" xfId="6563" xr:uid="{350FA0BC-D820-48F7-A8CE-22FEC4F7E1B1}"/>
    <cellStyle name="Normal 3 2 7" xfId="4658" xr:uid="{42F86AF6-6212-4510-B0AA-604CEDE16D6D}"/>
    <cellStyle name="Normal 3 2 8" xfId="29680" xr:uid="{CA3D63C7-9F0D-40A6-9F18-A73DE1F67012}"/>
    <cellStyle name="Normal 3 3" xfId="2" xr:uid="{3CD641D8-B27B-477E-BF7B-F443C8692B97}"/>
    <cellStyle name="Normal 3 3 10" xfId="30261" xr:uid="{7EBC0BCF-CE2C-487C-9914-FB8473B00D95}"/>
    <cellStyle name="Normal 3 3 2" xfId="4661" xr:uid="{CE2B7AFD-2EB5-48B0-AB04-6B3B9C9C5F1A}"/>
    <cellStyle name="Normal 3 3 2 2" xfId="5245" xr:uid="{A864A21F-E873-4B03-A40A-C5835A65CA90}"/>
    <cellStyle name="Normal 3 3 2 3" xfId="6146" xr:uid="{73F1473E-3F56-4907-889C-6289E56040C0}"/>
    <cellStyle name="Normal 3 3 3" xfId="4662" xr:uid="{FEF86048-B420-4B94-B436-ACFEA9410EF3}"/>
    <cellStyle name="Normal 3 3 3 2" xfId="5246" xr:uid="{2CCDFE24-6679-42DF-93F3-AF2E156D9F1E}"/>
    <cellStyle name="Normal 3 3 3 3" xfId="6147" xr:uid="{6095A88F-1D23-4CA7-9B04-F8C00A16D8F0}"/>
    <cellStyle name="Normal 3 3 4" xfId="4663" xr:uid="{56E57D16-4B4C-43CD-946F-D3E207852F02}"/>
    <cellStyle name="Normal 3 3 4 2" xfId="5247" xr:uid="{D6EFBA71-38B6-4E9B-85FD-7994B80B94C7}"/>
    <cellStyle name="Normal 3 3 5" xfId="4664" xr:uid="{4A361297-0A45-4B12-AC98-C9470539AE38}"/>
    <cellStyle name="Normal 3 3 5 2" xfId="5248" xr:uid="{FA9E53BA-C286-4140-857D-DB368F788B02}"/>
    <cellStyle name="Normal 3 3 6" xfId="4665" xr:uid="{E6B61BA1-A4BD-4A5C-BDE9-C4987A2215BC}"/>
    <cellStyle name="Normal 3 3 6 2" xfId="5249" xr:uid="{589BA178-55AF-454C-8CC1-9AB3C4F76369}"/>
    <cellStyle name="Normal 3 3 7" xfId="6145" xr:uid="{DDDFA579-6415-4645-BF50-FF85A8E98433}"/>
    <cellStyle name="Normal 3 3 8" xfId="29729" xr:uid="{E960EA46-B1A2-4313-B1F8-80587A2A34DC}"/>
    <cellStyle name="Normal 3 3 9" xfId="4660" xr:uid="{025399AF-45D4-42A7-AF1D-9FBFDFAA6C53}"/>
    <cellStyle name="Normal 3 3_PAYMENTS 04'11 FINAL" xfId="4666" xr:uid="{9EFC9720-EDA1-4D70-88B8-C210D910832B}"/>
    <cellStyle name="Normal 3 4" xfId="4667" xr:uid="{201794CB-3597-4C1D-8161-F4F0880B1F92}"/>
    <cellStyle name="Normal 3 4 2" xfId="4668" xr:uid="{DD654231-8D5F-4F4C-8119-D7C27255D599}"/>
    <cellStyle name="Normal 3 4 2 2" xfId="6149" xr:uid="{E846EBD8-F1D1-4C3D-AE93-DA94D7E519EA}"/>
    <cellStyle name="Normal 3 4 3" xfId="4669" xr:uid="{B07D409D-D1F0-4BD3-B915-E8DC58BCD36B}"/>
    <cellStyle name="Normal 3 4 3 2" xfId="6150" xr:uid="{9EA0E468-4B03-4F28-8476-EC0081957AA1}"/>
    <cellStyle name="Normal 3 4 4" xfId="5250" xr:uid="{71172AC6-F201-4A04-85EE-D395700F1C38}"/>
    <cellStyle name="Normal 3 4 5" xfId="6148" xr:uid="{709C15C6-7ED2-4A1B-AE3B-12EF67E7FB2F}"/>
    <cellStyle name="Normal 3 4 6" xfId="30772" xr:uid="{82451670-B823-410F-B9BE-13C246A413C9}"/>
    <cellStyle name="Normal 3 4_BOA LIFE 2011 FINAL" xfId="4670" xr:uid="{59A51007-CC72-4B5A-81A0-EDD9DB3657A4}"/>
    <cellStyle name="Normal 3 5" xfId="4671" xr:uid="{32C81356-EBCD-4101-8921-47F5D0FF7765}"/>
    <cellStyle name="Normal 3 5 2" xfId="4672" xr:uid="{3EFC501A-74C4-4F25-969B-70FBAB293043}"/>
    <cellStyle name="Normal 3 5 2 2" xfId="5252" xr:uid="{F339E257-628E-4789-AFFA-148933D9C8EF}"/>
    <cellStyle name="Normal 3 5 2 3" xfId="6152" xr:uid="{AF8CB1AC-7C2B-4145-8820-AE14B5366AAD}"/>
    <cellStyle name="Normal 3 5 3" xfId="5251" xr:uid="{B833CD5C-5066-4C6D-BB97-D752F0AECFF6}"/>
    <cellStyle name="Normal 3 5 4" xfId="6151" xr:uid="{29DD6247-3BE9-4BA9-96B1-BE446F1AD32C}"/>
    <cellStyle name="Normal 3 5 5" xfId="30207" xr:uid="{673D0305-C87A-4052-8721-B2EC65663018}"/>
    <cellStyle name="Normal 3 6" xfId="4673" xr:uid="{CE55C5D7-7F29-44E2-86A4-F75477D2D03A}"/>
    <cellStyle name="Normal 3 6 2" xfId="4674" xr:uid="{E7363F74-C602-4DBB-98A3-CC2EDAF4E38C}"/>
    <cellStyle name="Normal 3 6 2 2" xfId="5254" xr:uid="{279A6C13-DFF4-4E1B-BF33-61BC10F0BD63}"/>
    <cellStyle name="Normal 3 6 2 3" xfId="6154" xr:uid="{0135CDA4-59B6-4471-AF63-FA1222FE0E91}"/>
    <cellStyle name="Normal 3 6 3" xfId="5253" xr:uid="{6CEE2F4F-7E4C-44D4-A51C-80861E32FBE2}"/>
    <cellStyle name="Normal 3 6 4" xfId="6153" xr:uid="{DA7AFE4B-4523-4E0E-A463-03F89064C653}"/>
    <cellStyle name="Normal 3 7" xfId="393" xr:uid="{8D2281FF-E6C2-414C-824D-99E199EE7F8B}"/>
    <cellStyle name="Normal 3 7 2" xfId="4676" xr:uid="{FFBD975B-EC42-4510-8584-528E303196B1}"/>
    <cellStyle name="Normal 3 7 2 2" xfId="5256" xr:uid="{FEB845EE-BD8B-4FFB-BEBF-AA4BB2F9CE8E}"/>
    <cellStyle name="Normal 3 7 3" xfId="5255" xr:uid="{CD8EB0FB-BA64-4A2B-9A1D-FF5A0DEDF415}"/>
    <cellStyle name="Normal 3 7 4" xfId="6155" xr:uid="{9651E1ED-F948-44CB-BAE5-C6F484C16F57}"/>
    <cellStyle name="Normal 3 7 5" xfId="29724" xr:uid="{119477C9-1417-4C6B-B5FF-B95CF6B39FBB}"/>
    <cellStyle name="Normal 3 7 6" xfId="4675" xr:uid="{6D3DE63F-9B21-475B-A71F-F24F52D351C9}"/>
    <cellStyle name="Normal 3 7 7" xfId="1004" xr:uid="{DF3B36A4-CB29-400A-ADC0-9FAFC3097311}"/>
    <cellStyle name="Normal 3 7_PAYMENTS 04'11 FINAL" xfId="4677" xr:uid="{2694BA71-8243-40E4-ADF4-F3A97CD705FF}"/>
    <cellStyle name="Normal 3 8" xfId="394" xr:uid="{3992B001-F5D2-455E-A8FB-AB00355B2C93}"/>
    <cellStyle name="Normal 3 8 2" xfId="4679" xr:uid="{E4A8422B-2A30-492F-8D18-183A0F66DFEA}"/>
    <cellStyle name="Normal 3 8 2 2" xfId="5257" xr:uid="{31D185A6-8D59-4E2B-A158-7629E6FC3F8D}"/>
    <cellStyle name="Normal 3 8 3" xfId="6156" xr:uid="{60B11E95-F49F-48DB-B06B-0AD3367C54E4}"/>
    <cellStyle name="Normal 3 8 4" xfId="29718" xr:uid="{25C58CB1-00B5-4476-91B7-8FFB03B8F7F2}"/>
    <cellStyle name="Normal 3 8 5" xfId="4678" xr:uid="{5951E157-DD2D-4ED8-B62F-2BE253EF349E}"/>
    <cellStyle name="Normal 3 9" xfId="4680" xr:uid="{B49BF891-16E9-4109-BE9D-2F5C34867D09}"/>
    <cellStyle name="Normal 3 9 2" xfId="5258" xr:uid="{C816A982-2E3B-4F61-936F-35815E2BDA4D}"/>
    <cellStyle name="Normal 3 9 3" xfId="6157" xr:uid="{147C5EE6-181C-4986-B364-A1F3A97CD60A}"/>
    <cellStyle name="Normal 30" xfId="5335" xr:uid="{21122396-2526-490B-A974-1262DAE7540F}"/>
    <cellStyle name="Normal 31" xfId="5340" xr:uid="{997B0B5E-6C2D-47ED-A762-ADA9FD3828BC}"/>
    <cellStyle name="Normal 32" xfId="4681" xr:uid="{37E18570-35BA-4DEC-95A3-26E00180AF85}"/>
    <cellStyle name="Normal 32 2" xfId="6158" xr:uid="{7FEAF7CE-0BEE-461B-96FC-A03BEACFBFCB}"/>
    <cellStyle name="Normal 33" xfId="4682" xr:uid="{D10F9192-3829-4657-A80B-951A59DFD821}"/>
    <cellStyle name="Normal 33 2" xfId="6159" xr:uid="{8BBBF50F-0466-4A5C-96AC-C428AD7E5D71}"/>
    <cellStyle name="Normal 34" xfId="5342" xr:uid="{649F740D-793B-4158-AE9F-BAC765EA6EA2}"/>
    <cellStyle name="Normal 34 2" xfId="4683" xr:uid="{C8BB3AC4-9D2A-493C-B404-DC8FB050485D}"/>
    <cellStyle name="Normal 34 2 2" xfId="6160" xr:uid="{4ABCF51F-9A95-4168-87C7-8A8AE3562B14}"/>
    <cellStyle name="Normal 34 3" xfId="4684" xr:uid="{E0E25DDF-DAF0-40CE-ADCD-37B7FCB06A00}"/>
    <cellStyle name="Normal 34 3 2" xfId="6161" xr:uid="{F67EAF92-8802-4B8B-9096-40EB6DE947B2}"/>
    <cellStyle name="Normal 34 4" xfId="4685" xr:uid="{770A270F-DD42-423A-982A-841FE1BDC143}"/>
    <cellStyle name="Normal 34 4 2" xfId="6162" xr:uid="{A685CC0E-DDD1-496B-BF8C-BEF839199238}"/>
    <cellStyle name="Normal 34 5" xfId="4686" xr:uid="{7555CC0F-0D6F-44B7-9A3D-3159803CC084}"/>
    <cellStyle name="Normal 34 5 2" xfId="6163" xr:uid="{C5ABC1EC-86F5-4A3D-AEDE-EC673D018B0F}"/>
    <cellStyle name="Normal 34 6" xfId="4687" xr:uid="{C4477D1E-BA91-44F9-9474-1A85BE9A14D9}"/>
    <cellStyle name="Normal 34 6 2" xfId="6164" xr:uid="{F321258B-51AB-4141-BA83-05D2607CDD5B}"/>
    <cellStyle name="Normal 35" xfId="6414" xr:uid="{DCE14447-5B76-44A5-9119-77B0649E072E}"/>
    <cellStyle name="Normal 36" xfId="6416" xr:uid="{EA9E6DB2-E5C9-4C8D-8A05-2C72736B3177}"/>
    <cellStyle name="Normal 37" xfId="6418" xr:uid="{1D8B8A0D-E59E-452E-A0F6-C24ED87FAECB}"/>
    <cellStyle name="Normal 38" xfId="6420" xr:uid="{414F1A6D-A345-4308-9DA6-6E09A74161C9}"/>
    <cellStyle name="Normal 38 2" xfId="4688" xr:uid="{8687E06C-1C67-4348-BBCE-82832E97BAF6}"/>
    <cellStyle name="Normal 38 2 2" xfId="6165" xr:uid="{2A341321-4C14-4EF4-B100-58170D73A22B}"/>
    <cellStyle name="Normal 38 3" xfId="4689" xr:uid="{B50EA52C-5365-4527-89C5-76639376B9E4}"/>
    <cellStyle name="Normal 38 3 2" xfId="6166" xr:uid="{72FF4DFD-0FF4-42E8-8CD0-1815BFC914FC}"/>
    <cellStyle name="Normal 38 4" xfId="4690" xr:uid="{E328AED6-56A0-4E1E-BE17-1EE37006BE6D}"/>
    <cellStyle name="Normal 38 4 2" xfId="6167" xr:uid="{254B6A53-F447-4636-B11D-5627A24E9E28}"/>
    <cellStyle name="Normal 38 5" xfId="4691" xr:uid="{49326D5F-1149-41CD-8843-56CBD8E52008}"/>
    <cellStyle name="Normal 38 5 2" xfId="6168" xr:uid="{2E01A63B-3DDB-4A4C-9A3D-6D0865AC2B8A}"/>
    <cellStyle name="Normal 38 6" xfId="4692" xr:uid="{02123706-3D54-4C0E-B3A8-958046FC2E6D}"/>
    <cellStyle name="Normal 38 6 2" xfId="6169" xr:uid="{F282171D-601E-409E-A7CF-5D99B4DE4219}"/>
    <cellStyle name="Normal 38 7" xfId="4693" xr:uid="{6E9B0FFE-7378-46E4-84FE-B959BE372B90}"/>
    <cellStyle name="Normal 39" xfId="4694" xr:uid="{F40BC667-4F09-44C5-8432-8C0C05ED3B41}"/>
    <cellStyle name="Normal 39 2" xfId="6170" xr:uid="{DC8E5D9A-3B9A-4F5C-BF6C-AA4EDDA6E373}"/>
    <cellStyle name="Normal 4" xfId="395" xr:uid="{AB3CE552-622C-43F5-BDB0-51447AEC3842}"/>
    <cellStyle name="Normal 4 10" xfId="3644" xr:uid="{2DDA8593-8936-4294-AA81-783FF670ABC7}"/>
    <cellStyle name="Normal 4 10 2" xfId="5232" xr:uid="{A7C9FB48-EDCE-41B4-B35B-FDD06B2F25FD}"/>
    <cellStyle name="Normal 4 11" xfId="5140" xr:uid="{95FD8535-2E3A-421D-A660-082902F74807}"/>
    <cellStyle name="Normal 4 11 2" xfId="5276" xr:uid="{7578561B-F920-454A-BEE1-63555D1C6F62}"/>
    <cellStyle name="Normal 4 12" xfId="5227" xr:uid="{0B008D00-8BA6-4D1E-948A-F8BF627BDE78}"/>
    <cellStyle name="Normal 4 13" xfId="5339" xr:uid="{CFC0B1E3-53C4-45D6-9BA0-C1214A628D8F}"/>
    <cellStyle name="Normal 4 14" xfId="2705" xr:uid="{B98DA45B-C3CB-4EC1-A85D-D6BB1999EF5D}"/>
    <cellStyle name="Normal 4 15" xfId="6564" xr:uid="{BCB766BC-E6DA-45B2-BBB0-8583DC81A255}"/>
    <cellStyle name="Normal 4 16" xfId="1094" xr:uid="{39FDFA78-2CCB-4986-B660-89D6EF8EF6A2}"/>
    <cellStyle name="Normal 4 17" xfId="29726" xr:uid="{CBC9919C-679C-4FCB-8E41-6CCC1803E944}"/>
    <cellStyle name="Normal 4 2" xfId="396" xr:uid="{1824D476-2AD6-4E00-8234-3B38A51FB923}"/>
    <cellStyle name="Normal 4 2 10" xfId="30130" xr:uid="{1FF0E092-F824-44E9-B263-DC515186C99A}"/>
    <cellStyle name="Normal 4 2 11" xfId="893" xr:uid="{D6ACFE40-CB0E-4C99-98F2-D3F409A5524A}"/>
    <cellStyle name="Normal 4 2 2" xfId="4696" xr:uid="{93273D33-FB08-4081-9D0D-AF707AA9F8E6}"/>
    <cellStyle name="Normal 4 2 2 2" xfId="6172" xr:uid="{26301A9A-6AAE-4D00-99AB-1404118860B1}"/>
    <cellStyle name="Normal 4 2 2 2 2" xfId="30804" xr:uid="{043C63E8-697E-4879-B389-B243B3EA26E7}"/>
    <cellStyle name="Normal 4 2 2 3" xfId="30231" xr:uid="{5FF866DF-B57C-4A7D-8B25-90073D4641E0}"/>
    <cellStyle name="Normal 4 2 3" xfId="4697" xr:uid="{689D36E3-9E41-4721-A891-9ED236F3BE35}"/>
    <cellStyle name="Normal 4 2 3 2" xfId="6173" xr:uid="{EED2B68E-9F09-4C21-8CF2-D8739607E335}"/>
    <cellStyle name="Normal 4 2 3 3" xfId="30770" xr:uid="{AB9EB45C-6AEC-4235-AF46-B6A0EEBF28CA}"/>
    <cellStyle name="Normal 4 2 4" xfId="4698" xr:uid="{17161D01-9EB9-4091-B6B0-7B90CDCFD94C}"/>
    <cellStyle name="Normal 4 2 4 2" xfId="6174" xr:uid="{3FA90B24-B5EB-4C89-BBA4-5101F2E7D4B0}"/>
    <cellStyle name="Normal 4 2 5" xfId="4699" xr:uid="{A0BDE800-C7C5-45EF-927E-6DF393212A9D}"/>
    <cellStyle name="Normal 4 2 5 2" xfId="6175" xr:uid="{9EBFC5AA-347E-466B-A9F5-01C85D76890B}"/>
    <cellStyle name="Normal 4 2 5 3" xfId="31031" xr:uid="{167C9A45-B704-4E14-801C-21A623D1CCE6}"/>
    <cellStyle name="Normal 4 2 6" xfId="4700" xr:uid="{7417F0C7-4232-44F0-83C6-5F37E71A1C87}"/>
    <cellStyle name="Normal 4 2 6 2" xfId="6176" xr:uid="{F408C192-33A0-44FF-8BB9-3E6E6A8DF016}"/>
    <cellStyle name="Normal 4 2 7" xfId="5196" xr:uid="{C0192D0B-0D72-4C7A-99E5-49807409FA0D}"/>
    <cellStyle name="Normal 4 2 7 2" xfId="5307" xr:uid="{CE747965-B121-4EA3-A83B-939AD5154DCC}"/>
    <cellStyle name="Normal 4 2 8" xfId="6171" xr:uid="{A63B9F45-16BE-423C-9346-447C20B16BF3}"/>
    <cellStyle name="Normal 4 2 9" xfId="4695" xr:uid="{A381E21A-33F7-4F15-82EB-257E5874CF47}"/>
    <cellStyle name="Normal 4 2_XOL" xfId="31028" xr:uid="{76645190-16B1-4A63-BCFE-41C5A4D2F04F}"/>
    <cellStyle name="Normal 4 3" xfId="397" xr:uid="{FB6A0D39-9EAF-462F-811A-65AFA860B1AD}"/>
    <cellStyle name="Normal 4 3 2" xfId="801" xr:uid="{94CD0C77-473E-4800-ACBF-60E571CCB02F}"/>
    <cellStyle name="Normal 4 3 2 2" xfId="30803" xr:uid="{E0F8E4C5-55AC-4E5F-A4FF-3613871F9DC7}"/>
    <cellStyle name="Normal 4 3 2 3" xfId="6177" xr:uid="{6B776327-8C15-4F3A-8F19-0F23B0656BBA}"/>
    <cellStyle name="Normal 4 3 3" xfId="29776" xr:uid="{EB7FF072-64F0-468A-BDAD-102810AC7970}"/>
    <cellStyle name="Normal 4 3 4" xfId="4701" xr:uid="{EFCC2A03-07F2-4D40-A092-42FA15ECA0DD}"/>
    <cellStyle name="Normal 4 3 5" xfId="30230" xr:uid="{06572FAE-4BCA-4D2F-A1BF-CEDF4E813867}"/>
    <cellStyle name="Normal 4 3 6" xfId="963" xr:uid="{91711488-E897-4159-9303-7C4FA97F629D}"/>
    <cellStyle name="Normal 4 4" xfId="4702" xr:uid="{37305E95-409C-4827-A0BB-667C80664D77}"/>
    <cellStyle name="Normal 4 4 2" xfId="6178" xr:uid="{3FD44D2D-3213-455B-944D-010A0D1EBB0B}"/>
    <cellStyle name="Normal 4 4 3" xfId="30692" xr:uid="{6AA5122B-1FB2-4630-ACDE-A24A87C394A6}"/>
    <cellStyle name="Normal 4 5" xfId="4703" xr:uid="{92819A52-CA18-4CE0-9D7D-423F5FF4B20A}"/>
    <cellStyle name="Normal 4 5 2" xfId="6179" xr:uid="{18414A45-8899-4DA9-A89D-19084E9361C6}"/>
    <cellStyle name="Normal 4 5 3" xfId="30769" xr:uid="{E4D923F4-B782-467E-9875-236D7E353023}"/>
    <cellStyle name="Normal 4 6" xfId="4704" xr:uid="{D70BAA12-7D26-4779-AED5-4DE746714207}"/>
    <cellStyle name="Normal 4 6 2" xfId="6180" xr:uid="{E6C630EC-BDB7-49E4-8A52-328744A15C63}"/>
    <cellStyle name="Normal 4 7" xfId="4705" xr:uid="{CD5F36E3-A33C-4E61-A405-0699E2D3584E}"/>
    <cellStyle name="Normal 4 7 2" xfId="6181" xr:uid="{FF78B3BF-B1C0-4BC7-85BE-24512598C855}"/>
    <cellStyle name="Normal 4 8" xfId="4706" xr:uid="{FCE78152-C008-4BA8-9E52-A348D5DA82EA}"/>
    <cellStyle name="Normal 4 8 2" xfId="6182" xr:uid="{E6A1D99D-C773-4100-8DC1-B593D6309895}"/>
    <cellStyle name="Normal 4 9" xfId="4707" xr:uid="{DEFA481F-EF3E-4157-8656-9845F2B24B84}"/>
    <cellStyle name="Normal 4 9 2" xfId="6183" xr:uid="{2B8CD48B-C047-4BE1-8614-AEBA5E80DA39}"/>
    <cellStyle name="Normal 4_XOL" xfId="31027" xr:uid="{8463AA75-A941-438F-B72C-01BFF87B1A66}"/>
    <cellStyle name="Normal 40" xfId="6422" xr:uid="{737FDF74-D313-4A04-9CB1-B81C921684FF}"/>
    <cellStyle name="Normal 41" xfId="4708" xr:uid="{B9F51B0A-0A13-47DD-B652-507564F600AA}"/>
    <cellStyle name="Normal 41 2" xfId="6184" xr:uid="{F8B6C915-D974-4980-96CD-B6EF8E8243F3}"/>
    <cellStyle name="Normal 42" xfId="6464" xr:uid="{0C6D4D95-030D-4F47-B2EF-A0EB07642D9B}"/>
    <cellStyle name="Normal 42 2" xfId="4709" xr:uid="{5198799E-1E03-4DA4-9FE6-60EF5FACD202}"/>
    <cellStyle name="Normal 42 2 2" xfId="6185" xr:uid="{F159CDBB-FAE5-46AA-ABF5-2BA1C2C0475E}"/>
    <cellStyle name="Normal 42 3" xfId="4710" xr:uid="{EE621015-1C75-4591-9C0F-32C1BBF7709F}"/>
    <cellStyle name="Normal 42 3 2" xfId="6186" xr:uid="{77DF7525-74AB-4D3E-8B50-09C8334DBEDF}"/>
    <cellStyle name="Normal 43" xfId="6465" xr:uid="{72A298F4-9DDD-42F9-83DD-156FAC42D22C}"/>
    <cellStyle name="Normal 43 2" xfId="4711" xr:uid="{8E7B09FF-02FA-49BE-8903-782D4F814FCA}"/>
    <cellStyle name="Normal 43 2 2" xfId="6187" xr:uid="{D53CB74A-8703-4F9D-938B-B629DEC9A361}"/>
    <cellStyle name="Normal 43 3" xfId="4712" xr:uid="{44917A1A-DE01-43C9-BFB0-07FE1B1830B9}"/>
    <cellStyle name="Normal 43 3 2" xfId="6188" xr:uid="{B04CC9D4-A3C0-46B0-8D45-D26EE5778DA4}"/>
    <cellStyle name="Normal 44" xfId="4713" xr:uid="{F32875FB-224E-451F-947E-832BEAC0340C}"/>
    <cellStyle name="Normal 44 2" xfId="6189" xr:uid="{E18F1416-4B66-4586-8043-A829F3FFE0B5}"/>
    <cellStyle name="Normal 45" xfId="4714" xr:uid="{C978D3BE-DD09-4565-B751-17814D2C1CB1}"/>
    <cellStyle name="Normal 45 2" xfId="6190" xr:uid="{F874A5EC-7144-4F76-80C2-8F12A50EA00C}"/>
    <cellStyle name="Normal 46" xfId="4715" xr:uid="{48CE9E16-CDC0-462F-88E3-349D692848E8}"/>
    <cellStyle name="Normal 46 2" xfId="6191" xr:uid="{7F48119F-4136-4103-8585-F0A783F4A079}"/>
    <cellStyle name="Normal 47" xfId="4716" xr:uid="{2FD5CF3E-FA38-402F-AA03-8C0C4D3812D1}"/>
    <cellStyle name="Normal 47 2" xfId="4717" xr:uid="{A10C9D33-0D28-483C-84E9-E8413E466665}"/>
    <cellStyle name="Normal 47 3" xfId="6192" xr:uid="{48BEAA33-9CBE-4A65-AE28-564ED3A737A0}"/>
    <cellStyle name="Normal 48" xfId="4718" xr:uid="{3E9EEEBA-0E42-45C5-AFDE-2DF91BBAFFA3}"/>
    <cellStyle name="Normal 48 2" xfId="4719" xr:uid="{B08610A5-C75B-4D12-A7AE-0BBC2CCDBC59}"/>
    <cellStyle name="Normal 48 3" xfId="6193" xr:uid="{C3A16675-AB74-4E8D-8B13-768E0EA3E128}"/>
    <cellStyle name="Normal 49" xfId="6507" xr:uid="{09062067-5455-4BC9-A0DF-D5F0C5F5FE84}"/>
    <cellStyle name="Normal 5" xfId="398" xr:uid="{779BADBF-A5C3-42E9-B890-09035A5E7249}"/>
    <cellStyle name="Normal 5 10" xfId="4720" xr:uid="{E89FEB5E-F006-4219-8F47-2F4EA3779141}"/>
    <cellStyle name="Normal 5 10 2" xfId="6194" xr:uid="{53396CC7-6B4F-4C4D-86E9-2F06DD0437C1}"/>
    <cellStyle name="Normal 5 11" xfId="4721" xr:uid="{8F3AA550-9AFF-4948-9660-F649F6FED2DC}"/>
    <cellStyle name="Normal 5 12" xfId="4722" xr:uid="{613EC5F8-B1CE-4227-A402-9E19C54F4865}"/>
    <cellStyle name="Normal 5 13" xfId="3082" xr:uid="{7B9A8934-EBC2-48EC-A5FE-912D3ABC0B46}"/>
    <cellStyle name="Normal 5 14" xfId="2707" xr:uid="{84EECBF2-9F73-48A9-B712-AA50D70FA387}"/>
    <cellStyle name="Normal 5 15" xfId="29721" xr:uid="{7C7B6907-7A60-42B4-9B04-89DE21A02FE6}"/>
    <cellStyle name="Normal 5 16" xfId="413" xr:uid="{A1BD72BF-36C5-432E-B7E5-AB5C2E840B26}"/>
    <cellStyle name="Normal 5 17" xfId="789" xr:uid="{679A4547-9B09-426B-9323-963F1A9F502C}"/>
    <cellStyle name="Normal 5 2" xfId="399" xr:uid="{8FEB91D4-B80A-4EA6-9860-7EF1155CEBCB}"/>
    <cellStyle name="Normal 5 2 10" xfId="30131" xr:uid="{2CC00F8F-9D1B-4894-B208-8ECBC2D07758}"/>
    <cellStyle name="Normal 5 2 11" xfId="922" xr:uid="{78397FD3-49F1-455D-BB70-24F431621999}"/>
    <cellStyle name="Normal 5 2 2" xfId="4724" xr:uid="{8A215B86-82A8-4C88-A03E-34947BE60CC3}"/>
    <cellStyle name="Normal 5 2 2 2" xfId="6196" xr:uid="{7E4AE232-8ABD-40D5-9F6F-7EE6929248A2}"/>
    <cellStyle name="Normal 5 2 3" xfId="4725" xr:uid="{5AB1C4CD-3B1B-4552-8B6C-BDA901820DF5}"/>
    <cellStyle name="Normal 5 2 3 2" xfId="6197" xr:uid="{228FAE5A-8DB4-4BE0-BDF9-9704549321FF}"/>
    <cellStyle name="Normal 5 2 4" xfId="4726" xr:uid="{9191FB8A-D380-413B-8E45-B47E301FB07C}"/>
    <cellStyle name="Normal 5 2 4 2" xfId="6198" xr:uid="{2A7AEA81-B8CA-4E1E-A6B7-98E4D1FE479B}"/>
    <cellStyle name="Normal 5 2 5" xfId="4727" xr:uid="{69D10BCD-F9B6-40CE-8005-0F1193AEAE1D}"/>
    <cellStyle name="Normal 5 2 5 2" xfId="6199" xr:uid="{D4508AB1-8387-4235-B23B-FD9D84AB1D12}"/>
    <cellStyle name="Normal 5 2 6" xfId="4728" xr:uid="{D579DBB1-4DAF-4B40-82B1-6C9A0DEDDAC0}"/>
    <cellStyle name="Normal 5 2 6 2" xfId="6200" xr:uid="{C873114F-207A-4BFD-A3CA-C29DF2966101}"/>
    <cellStyle name="Normal 5 2 7" xfId="6195" xr:uid="{833363CC-1C70-4350-A52A-44A2B2782DCF}"/>
    <cellStyle name="Normal 5 2 8" xfId="29780" xr:uid="{C6E38EB2-B62B-4705-8023-0BAE579499E5}"/>
    <cellStyle name="Normal 5 2 9" xfId="4723" xr:uid="{9FF74A0D-5281-4CDD-B938-392C225C4779}"/>
    <cellStyle name="Normal 5 3" xfId="18" xr:uid="{4B36DF0E-8307-466B-8CB5-1DE2939E8C59}"/>
    <cellStyle name="Normal 5 3 2" xfId="426" xr:uid="{D9A69C50-AAD1-4F2F-BC2A-562CC71616F0}"/>
    <cellStyle name="Normal 5 3 2 2" xfId="6202" xr:uid="{C68EB33A-5B0D-439A-B477-8F1936881864}"/>
    <cellStyle name="Normal 5 3 2 3" xfId="31003" xr:uid="{A85B2624-0E3D-4939-89D6-2F126F416184}"/>
    <cellStyle name="Normal 5 3 2 4" xfId="4730" xr:uid="{74F54DC0-2716-4C30-ADB8-484A99E28778}"/>
    <cellStyle name="Normal 5 3 3" xfId="4731" xr:uid="{4A90B8E5-25A6-45D6-84FE-A02A50AEA7EE}"/>
    <cellStyle name="Normal 5 3 3 2" xfId="6203" xr:uid="{653CD827-73EA-41B4-8E54-4FA9C640B84D}"/>
    <cellStyle name="Normal 5 3 4" xfId="4732" xr:uid="{04D1C6A2-765E-4A56-AA31-FDCAC8B18CAA}"/>
    <cellStyle name="Normal 5 3 4 2" xfId="6204" xr:uid="{2C5760D9-0C29-421B-A357-A690D52DBFE3}"/>
    <cellStyle name="Normal 5 3 5" xfId="4733" xr:uid="{80138EEE-59FA-4CB1-8F45-A4AFB1F374C0}"/>
    <cellStyle name="Normal 5 3 5 2" xfId="6205" xr:uid="{1BB4E3B8-7E49-4DDE-B7CF-A95F8C7CB3EB}"/>
    <cellStyle name="Normal 5 3 6" xfId="4734" xr:uid="{C60CDA6D-57E3-400F-AFA0-F8B7619FB0B6}"/>
    <cellStyle name="Normal 5 3 6 2" xfId="6206" xr:uid="{3A63861F-0A53-4351-B1A0-36CB114CF5BE}"/>
    <cellStyle name="Normal 5 3 7" xfId="6201" xr:uid="{B7FDF722-B5FB-43C3-9F12-26582EA91ADF}"/>
    <cellStyle name="Normal 5 3 8" xfId="30693" xr:uid="{1E20CF8F-ADCB-4FBC-B238-71EF3D999465}"/>
    <cellStyle name="Normal 5 3 9" xfId="4729" xr:uid="{C2DB16B4-1C09-4DD9-881A-A6FEB9C40B77}"/>
    <cellStyle name="Normal 5 4" xfId="4735" xr:uid="{88C92076-ECD5-4DB7-B0B6-50B00631BDDF}"/>
    <cellStyle name="Normal 5 4 2" xfId="6207" xr:uid="{AFB48113-8B1C-44E8-A66D-8C4BD56F55C9}"/>
    <cellStyle name="Normal 5 4 3" xfId="30774" xr:uid="{9DD30D79-643C-4B5C-B54E-6D37DC094DF9}"/>
    <cellStyle name="Normal 5 5" xfId="4736" xr:uid="{DA0812D3-7E65-4B73-A6AC-12F231310E46}"/>
    <cellStyle name="Normal 5 5 2" xfId="6208" xr:uid="{1DC4A4F4-118C-48EA-ADAF-D55FE42CC010}"/>
    <cellStyle name="Normal 5 6" xfId="4737" xr:uid="{BC684A67-B8B3-4A84-981E-F29D081539AF}"/>
    <cellStyle name="Normal 5 6 2" xfId="6209" xr:uid="{F4496448-EB01-4FBE-8E51-27FFC1FA369B}"/>
    <cellStyle name="Normal 5 7" xfId="4738" xr:uid="{24712B9D-B9E2-4EE4-AAEA-6C527BDB4588}"/>
    <cellStyle name="Normal 5 7 2" xfId="6210" xr:uid="{7C4A8F61-0B35-47F9-BECA-21B37C6579FF}"/>
    <cellStyle name="Normal 5 8" xfId="4739" xr:uid="{3694D7E3-5469-4435-85EA-5E8E75004A14}"/>
    <cellStyle name="Normal 5 8 2" xfId="6211" xr:uid="{70842E02-6145-4FF5-8B60-D394E984C040}"/>
    <cellStyle name="Normal 5 9" xfId="4740" xr:uid="{57D83073-6AF8-4861-B4D4-19F2D8363E0A}"/>
    <cellStyle name="Normal 5 9 2" xfId="6212" xr:uid="{FE0FB4F9-05DE-4D61-8DD5-7D00DE76AC63}"/>
    <cellStyle name="Normal 50" xfId="6508" xr:uid="{0D8F3BBC-A429-41E8-A82D-9B20DDE050D7}"/>
    <cellStyle name="Normal 50 2" xfId="4741" xr:uid="{38BC8882-ED47-4CE0-8145-867F942381BA}"/>
    <cellStyle name="Normal 51" xfId="4742" xr:uid="{CE2601B5-6891-4C37-A033-B8C73A624189}"/>
    <cellStyle name="Normal 51 2" xfId="6213" xr:uid="{B612D269-7B32-4AD6-8CB2-075BC917A7B6}"/>
    <cellStyle name="Normal 52" xfId="4743" xr:uid="{4153A6F8-8E25-4BD7-80B7-238D083F4355}"/>
    <cellStyle name="Normal 52 2" xfId="6214" xr:uid="{5CA3B49B-B775-42A9-83D3-84D90E9253B1}"/>
    <cellStyle name="Normal 53" xfId="1097" xr:uid="{5E1CB124-83E8-4989-BD3D-7FFF3EDE543E}"/>
    <cellStyle name="Normal 54" xfId="4929" xr:uid="{A853FE6F-F578-4527-A97D-4100246C1DF6}"/>
    <cellStyle name="Normal 55" xfId="6552" xr:uid="{4BF586B6-78A6-4B13-AF1F-2469C33EB338}"/>
    <cellStyle name="Normal 56" xfId="8259" xr:uid="{9FB88A9F-81B4-4544-8408-6604876D1BB3}"/>
    <cellStyle name="Normal 57" xfId="29676" xr:uid="{7C7BB638-27E8-4E57-ABF6-5D7A6304F7A9}"/>
    <cellStyle name="Normal 58" xfId="12" xr:uid="{1664932E-3DE1-4CC9-99E3-4D091F08B1CE}"/>
    <cellStyle name="Normal 58 2" xfId="4744" xr:uid="{2EA82C28-CEED-41AA-943C-CF5DAC42BD32}"/>
    <cellStyle name="Normal 58 3" xfId="29868" xr:uid="{62DAFC3D-9516-4EA8-93E5-D7283095A677}"/>
    <cellStyle name="Normal 59" xfId="29885" xr:uid="{1AF823CF-9E4B-4889-A704-D97335C42FA2}"/>
    <cellStyle name="Normal 59 2" xfId="4745" xr:uid="{9D834812-356B-4C24-9214-1EDC2B0792AF}"/>
    <cellStyle name="Normal 6" xfId="3" xr:uid="{6FD0FAEA-326D-40C4-955D-5E0EA3EEAF30}"/>
    <cellStyle name="Normal 6 10" xfId="4746" xr:uid="{61C66DF1-9211-44DA-B679-31A8F9C2F59A}"/>
    <cellStyle name="Normal 6 10 2" xfId="6215" xr:uid="{46272484-F041-4D9E-9D6E-ACB04A34D5F4}"/>
    <cellStyle name="Normal 6 11" xfId="5141" xr:uid="{87D8F024-4778-4DB9-A199-78FEB9DAE7F7}"/>
    <cellStyle name="Normal 6 12" xfId="29722" xr:uid="{8AC7A1A7-1A6A-4AD9-81E0-21F1327975B6}"/>
    <cellStyle name="Normal 6 13" xfId="2511" xr:uid="{48E72884-8FE1-4EF3-9F9D-E79BD2BC114E}"/>
    <cellStyle name="Normal 6 14" xfId="30132" xr:uid="{DBCCB296-1F29-4C86-81EF-B6C6E6DDD35F}"/>
    <cellStyle name="Normal 6 15" xfId="962" xr:uid="{5169166A-5CC0-4927-AB67-7CAC4D855359}"/>
    <cellStyle name="Normal 6 16" xfId="400" xr:uid="{E8205DD0-E357-4357-B11C-19BCB611EEF0}"/>
    <cellStyle name="Normal 6 2" xfId="4747" xr:uid="{15D09263-95D6-4CE0-B9C6-E29781368435}"/>
    <cellStyle name="Normal 6 2 10" xfId="30232" xr:uid="{E1C0CC72-0F5B-47EB-8912-2C6609B6A086}"/>
    <cellStyle name="Normal 6 2 2" xfId="4748" xr:uid="{844DB918-E269-403B-9517-E65E58B09DA6}"/>
    <cellStyle name="Normal 6 2 2 2" xfId="6217" xr:uid="{4A7C3BCE-E53E-46BD-AA08-F8F2AE01EA5E}"/>
    <cellStyle name="Normal 6 2 2 3" xfId="30805" xr:uid="{6CF9C3F1-5B5E-4C6D-9E58-E86F3BF68766}"/>
    <cellStyle name="Normal 6 2 3" xfId="4749" xr:uid="{2D73DD29-97FC-4E33-A5A1-395057DB5F8D}"/>
    <cellStyle name="Normal 6 2 3 2" xfId="6218" xr:uid="{AAB8BD24-2503-4FB5-B54C-B2F8AFCC176F}"/>
    <cellStyle name="Normal 6 2 4" xfId="4750" xr:uid="{4D0D0DD0-9770-4788-9217-38DF635D8246}"/>
    <cellStyle name="Normal 6 2 4 2" xfId="6219" xr:uid="{9F1928C3-A3FB-426E-9C1A-A57DC8BCF338}"/>
    <cellStyle name="Normal 6 2 5" xfId="4751" xr:uid="{45B5D830-7C0F-4CF0-9E3C-9C8EBBE3A445}"/>
    <cellStyle name="Normal 6 2 5 2" xfId="6220" xr:uid="{1E3114A4-F3FF-4BC6-8F0C-46E532352DA0}"/>
    <cellStyle name="Normal 6 2 6" xfId="4752" xr:uid="{2FF2C58D-296A-4868-B7A5-C4ADE0ACF942}"/>
    <cellStyle name="Normal 6 2 6 2" xfId="6221" xr:uid="{B921B0B0-B4E0-4FA4-A4D4-183D7231F98D}"/>
    <cellStyle name="Normal 6 2 7" xfId="4753" xr:uid="{0E475F93-D959-480F-9394-E50167A71A43}"/>
    <cellStyle name="Normal 6 2 7 2" xfId="6222" xr:uid="{9E9DFCF2-6678-4DDB-9501-831C52B13225}"/>
    <cellStyle name="Normal 6 2 8" xfId="5197" xr:uid="{167D5C71-3554-416D-BEC1-A3609262E1AA}"/>
    <cellStyle name="Normal 6 2 9" xfId="6216" xr:uid="{524D5AA0-4F17-49CB-9B49-605E71C4FE81}"/>
    <cellStyle name="Normal 6 3" xfId="4754" xr:uid="{BDD4AD48-527C-4CC1-A2B2-E2024F0BBC7D}"/>
    <cellStyle name="Normal 6 3 2" xfId="6223" xr:uid="{74F346CF-C78E-4A8C-B9B3-C6AEDF847965}"/>
    <cellStyle name="Normal 6 3 3" xfId="30750" xr:uid="{ECA248A9-F909-40A0-93E1-A5A01F186910}"/>
    <cellStyle name="Normal 6 4" xfId="4755" xr:uid="{7F07496B-30B3-4636-9FD5-10173353D807}"/>
    <cellStyle name="Normal 6 4 2" xfId="6224" xr:uid="{4F4D98AF-D6DA-48D1-8FAB-A9AA2F3AFDC1}"/>
    <cellStyle name="Normal 6 4 3" xfId="30771" xr:uid="{E2E79018-46B1-4055-B4A2-035A61E588BE}"/>
    <cellStyle name="Normal 6 5" xfId="4756" xr:uid="{09821EE3-83C5-4FBE-8607-47C1BF975AE3}"/>
    <cellStyle name="Normal 6 5 2" xfId="6225" xr:uid="{2F703B78-9116-4D3C-B72E-B8E9CE356533}"/>
    <cellStyle name="Normal 6 6" xfId="4757" xr:uid="{6BA45919-2C65-4D38-9FF1-D5B60B1B675C}"/>
    <cellStyle name="Normal 6 6 2" xfId="6226" xr:uid="{46847857-F54F-41FC-9AF6-82EE613CDD1D}"/>
    <cellStyle name="Normal 6 7" xfId="4758" xr:uid="{164A1990-C431-4229-99F9-788F1D89E613}"/>
    <cellStyle name="Normal 6 7 2" xfId="6227" xr:uid="{D7033622-30C0-45B8-91B2-5E9B05836035}"/>
    <cellStyle name="Normal 6 8" xfId="4759" xr:uid="{34336EE7-04B1-4F6B-8342-729B0FFBBFBA}"/>
    <cellStyle name="Normal 6 8 2" xfId="6228" xr:uid="{DC291A09-A1EA-4FA9-BA4B-2F594F9FD00D}"/>
    <cellStyle name="Normal 6 9" xfId="3066" xr:uid="{84198B68-BE0A-4AB4-BAA9-84E2B8E295F2}"/>
    <cellStyle name="Normal 6 9 2" xfId="5231" xr:uid="{FB09B75A-8944-4745-B2B7-9227269BC5BF}"/>
    <cellStyle name="Normal 60" xfId="4760" xr:uid="{51DEE4D4-51B3-4A6D-A189-4332B5511540}"/>
    <cellStyle name="Normal 60 2" xfId="6229" xr:uid="{D6B93F02-2540-4DA7-B243-4FF7E031AC9E}"/>
    <cellStyle name="Normal 61" xfId="29886" xr:uid="{D23B5FC5-B46D-4C34-848A-4A954A72787B}"/>
    <cellStyle name="Normal 61 2" xfId="4761" xr:uid="{4E6A5172-1CBC-462E-85B6-160AE6B36D45}"/>
    <cellStyle name="Normal 62" xfId="28" xr:uid="{91E0F848-0E41-4CBD-81D9-B438523CC697}"/>
    <cellStyle name="Normal 62 2" xfId="6230" xr:uid="{E3B208AA-6699-4323-A474-FEF062EDE422}"/>
    <cellStyle name="Normal 62 3" xfId="29710" xr:uid="{F9923F74-2ADD-4D60-98DA-D4FAA33021B9}"/>
    <cellStyle name="Normal 62 4" xfId="4762" xr:uid="{D4A7D67C-8C9E-4CA8-88BD-366EE3084C37}"/>
    <cellStyle name="Normal 63" xfId="4763" xr:uid="{8010B658-E3A1-48FA-AC13-276A807FA64F}"/>
    <cellStyle name="Normal 63 2" xfId="6231" xr:uid="{8F41E088-AED6-464F-B911-65012CFD092A}"/>
    <cellStyle name="Normal 64" xfId="29889" xr:uid="{D311FB3A-C675-4D64-8CA8-E57E0C5490B5}"/>
    <cellStyle name="Normal 64 2" xfId="4764" xr:uid="{2828ADE9-7D36-4143-8CD4-89D83410A8D2}"/>
    <cellStyle name="Normal 65" xfId="29888" xr:uid="{1A18F239-CD96-4CEF-B0C2-77C37AC33FDB}"/>
    <cellStyle name="Normal 65 2" xfId="4765" xr:uid="{B14BCD69-99C7-4954-87C0-864DAEF238FE}"/>
    <cellStyle name="Normal 66" xfId="4766" xr:uid="{C3CB829B-4B69-4C31-8858-BC2433076632}"/>
    <cellStyle name="Normal 66 2" xfId="4767" xr:uid="{DC818950-EA47-443D-BCCE-0551CE9478E3}"/>
    <cellStyle name="Normal 67" xfId="4768" xr:uid="{3704A93E-A1CB-4AC3-83AE-ED76C677185E}"/>
    <cellStyle name="Normal 68" xfId="4769" xr:uid="{2998624C-BACD-4904-BF60-A209BB51DC80}"/>
    <cellStyle name="Normal 69" xfId="4770" xr:uid="{ED3597EC-6CF9-4490-A93C-B5E2CC5343D7}"/>
    <cellStyle name="Normal 7" xfId="401" xr:uid="{ED2561D9-7C84-416E-A2D3-A5784F9A738F}"/>
    <cellStyle name="Normal 7 10" xfId="4772" xr:uid="{186D539C-7A62-4565-AA9D-7205831FC0D9}"/>
    <cellStyle name="Normal 7 10 2" xfId="6233" xr:uid="{916A6534-585F-4E0C-BB9C-122AD28BEDDD}"/>
    <cellStyle name="Normal 7 11" xfId="4773" xr:uid="{DE4F620D-90FA-4C1A-BD78-B67AC8DF1CB7}"/>
    <cellStyle name="Normal 7 12" xfId="4771" xr:uid="{D5168430-0C13-4BFB-A5AD-7AD2D2BBA70B}"/>
    <cellStyle name="Normal 7 13" xfId="5190" xr:uid="{3FD0DF39-A0BC-4224-86F3-981CA633FD79}"/>
    <cellStyle name="Normal 7 13 2" xfId="5301" xr:uid="{D4E06937-22C3-462D-BFA1-A4B7B69141DB}"/>
    <cellStyle name="Normal 7 14" xfId="5228" xr:uid="{A511D6D5-AFC2-44E4-968F-7AE6E827C8FD}"/>
    <cellStyle name="Normal 7 15" xfId="6232" xr:uid="{1496F7E9-252F-4D08-9E83-C10ACB65D18A}"/>
    <cellStyle name="Normal 7 16" xfId="29723" xr:uid="{78566C03-72F8-4AB4-A795-5A2703577636}"/>
    <cellStyle name="Normal 7 17" xfId="2708" xr:uid="{05D73FD9-315C-465A-9E1C-D657F73F2554}"/>
    <cellStyle name="Normal 7 18" xfId="30751" xr:uid="{687A42BE-2F16-4BDB-8AEB-403D06553A2E}"/>
    <cellStyle name="Normal 7 19" xfId="1054" xr:uid="{266BE1F8-1663-43D3-B287-D246D2773202}"/>
    <cellStyle name="Normal 7 2" xfId="4774" xr:uid="{EC193694-7925-4C6B-A52D-0FFD64726953}"/>
    <cellStyle name="Normal 7 2 2" xfId="6234" xr:uid="{7E9B0118-886E-4388-9757-8A6F7F644D1A}"/>
    <cellStyle name="Normal 7 3" xfId="4775" xr:uid="{E67FA266-3AEB-4806-AE88-F33D01CA0A46}"/>
    <cellStyle name="Normal 7 3 2" xfId="6235" xr:uid="{B36E751D-C419-4B26-A60B-8A30631D3F06}"/>
    <cellStyle name="Normal 7 4" xfId="4776" xr:uid="{ECEE6AD8-60BD-4B85-B03E-08076F9783F8}"/>
    <cellStyle name="Normal 7 4 2" xfId="6236" xr:uid="{BF632C49-1EA2-4354-A572-1574D72BE458}"/>
    <cellStyle name="Normal 7 5" xfId="4777" xr:uid="{517094E0-1245-427D-A1B6-3221A2470FC9}"/>
    <cellStyle name="Normal 7 5 2" xfId="6237" xr:uid="{8BE9C157-1AF0-4A71-A4AD-8E22CA54D815}"/>
    <cellStyle name="Normal 7 6" xfId="4778" xr:uid="{EB6BF921-05F5-485B-A883-B5E1574A8EE0}"/>
    <cellStyle name="Normal 7 6 2" xfId="6238" xr:uid="{31A37D76-46C7-42E8-B2C2-88FFDFCD58EE}"/>
    <cellStyle name="Normal 7 7" xfId="4779" xr:uid="{F90812E5-55EB-433E-8918-DF8E1B16C790}"/>
    <cellStyle name="Normal 7 7 2" xfId="6239" xr:uid="{7324BCD6-0CCD-4EF8-A7F8-49D5486E88B3}"/>
    <cellStyle name="Normal 7 8" xfId="4780" xr:uid="{7FE58189-4D9F-40E1-AB09-5C0E74B394F5}"/>
    <cellStyle name="Normal 7 8 2" xfId="6240" xr:uid="{D48A4930-A1D5-4C1B-9615-E4F7A42F3A26}"/>
    <cellStyle name="Normal 7 9" xfId="4781" xr:uid="{1DB2D2CA-0DD5-4E9F-A92C-1163DA48CA6A}"/>
    <cellStyle name="Normal 7 9 2" xfId="6241" xr:uid="{6A07A1EC-E731-49A8-8962-0E8D87A1FFB9}"/>
    <cellStyle name="Normal 70" xfId="4782" xr:uid="{445238A2-A402-4902-879B-2C5E14B11DAB}"/>
    <cellStyle name="Normal 70 2" xfId="6242" xr:uid="{145D19D8-79E7-458C-B738-9C72949295C3}"/>
    <cellStyle name="Normal 71" xfId="4783" xr:uid="{9C8F2BF9-79DD-4B8E-9685-C5CE5B93C63A}"/>
    <cellStyle name="Normal 71 2" xfId="5259" xr:uid="{C97CFB49-DFBA-4F30-B589-D40FC320D102}"/>
    <cellStyle name="Normal 72" xfId="4784" xr:uid="{936E1F3B-190E-4B6B-9D87-E299B949C44C}"/>
    <cellStyle name="Normal 72 2" xfId="5260" xr:uid="{81902939-4C94-438E-A9DC-FA987C485D66}"/>
    <cellStyle name="Normal 73" xfId="4785" xr:uid="{C43380FE-AB7E-418A-AD76-9B904B57CEA1}"/>
    <cellStyle name="Normal 73 2" xfId="5261" xr:uid="{2523A918-D6C4-45EA-8071-6E5D268E60D5}"/>
    <cellStyle name="Normal 73 3" xfId="6243" xr:uid="{4BBDC546-2B81-4BEE-BD10-13D9429C4CC2}"/>
    <cellStyle name="Normal 74" xfId="4786" xr:uid="{4E3B6DF1-A22F-41B7-A14C-CE8B46BFCC1F}"/>
    <cellStyle name="Normal 74 2" xfId="5262" xr:uid="{74F833BC-2444-4A31-9645-F0BC494BB3EC}"/>
    <cellStyle name="Normal 74 3" xfId="6244" xr:uid="{16031887-CA9E-423C-B83B-308A22190473}"/>
    <cellStyle name="Normal 75" xfId="4787" xr:uid="{EE2A0A08-DCDE-4223-9E9D-92415D00C81D}"/>
    <cellStyle name="Normal 75 2" xfId="6245" xr:uid="{493EC1EB-329F-473A-9E67-F8DE02D5172E}"/>
    <cellStyle name="Normal 76" xfId="4788" xr:uid="{A0BAF814-F2B0-4894-A73B-2CAB97F05EC0}"/>
    <cellStyle name="Normal 76 2" xfId="6246" xr:uid="{7143B01D-8247-4E66-9A16-EF3592E2A1F5}"/>
    <cellStyle name="Normal 77" xfId="4789" xr:uid="{6DEB1984-D59D-4A42-97B1-40289CD042D9}"/>
    <cellStyle name="Normal 77 2" xfId="6247" xr:uid="{BC9E2266-A45A-4007-BDA6-C10E8B1CE628}"/>
    <cellStyle name="Normal 78" xfId="4790" xr:uid="{FAF6D97B-2834-4F1C-8875-1C49AD550005}"/>
    <cellStyle name="Normal 78 2" xfId="5263" xr:uid="{444834C4-8A75-4844-98B0-DE55ABB43E39}"/>
    <cellStyle name="Normal 78 3" xfId="6248" xr:uid="{A4741602-94CE-4B12-AB1F-903972519C17}"/>
    <cellStyle name="Normal 79" xfId="4791" xr:uid="{21170EAD-336F-4946-B5DA-4A6252A81466}"/>
    <cellStyle name="Normal 79 2" xfId="6249" xr:uid="{731064A1-F28B-4E82-A9AA-D1326E720B6F}"/>
    <cellStyle name="Normal 8" xfId="402" xr:uid="{D660162C-897F-4649-9F0C-8F661306EED8}"/>
    <cellStyle name="Normal 8 10" xfId="29719" xr:uid="{DCF1903A-4180-4942-AE8B-B0F6E3A2FF48}"/>
    <cellStyle name="Normal 8 11" xfId="1092" xr:uid="{C173ACB2-E2DB-47FA-A459-82C243737EAE}"/>
    <cellStyle name="Normal 8 12" xfId="1010" xr:uid="{ABFFDA44-EDB9-4B54-A253-1080CD6E5192}"/>
    <cellStyle name="Normal 8 2" xfId="4793" xr:uid="{49DD8A4D-915B-457F-B539-F1BCC81E8E83}"/>
    <cellStyle name="Normal 8 2 2" xfId="6251" xr:uid="{645825CD-7926-4F19-B479-E90CDFED593C}"/>
    <cellStyle name="Normal 8 3" xfId="4794" xr:uid="{8EDC4495-86A7-4C87-9766-4D037D11E648}"/>
    <cellStyle name="Normal 8 3 2" xfId="6252" xr:uid="{A76A04C3-B3EE-457E-9A8B-D4E43B88153C}"/>
    <cellStyle name="Normal 8 4" xfId="4795" xr:uid="{C947973D-0AEC-4FA3-9AD4-7E122AA7219F}"/>
    <cellStyle name="Normal 8 4 2" xfId="6253" xr:uid="{0C5EBFC5-0865-463D-BC51-8AA0BFEC0175}"/>
    <cellStyle name="Normal 8 5" xfId="4796" xr:uid="{6F7861D8-88E1-49C0-8C18-AE90C9B4BC57}"/>
    <cellStyle name="Normal 8 5 2" xfId="6254" xr:uid="{B4BE562E-C2CA-45E8-8149-5BF936A1A103}"/>
    <cellStyle name="Normal 8 6" xfId="4797" xr:uid="{140EEE76-6D3A-4B41-B1C9-15938D66CEBF}"/>
    <cellStyle name="Normal 8 6 2" xfId="6255" xr:uid="{088410BF-EA69-439B-8F4E-8674FCD3B514}"/>
    <cellStyle name="Normal 8 7" xfId="5188" xr:uid="{2E27A14D-3010-48B1-9A86-604108C7A35C}"/>
    <cellStyle name="Normal 8 7 2" xfId="5299" xr:uid="{189F0FF7-EBFF-4671-B2CB-95407E4717A6}"/>
    <cellStyle name="Normal 8 8" xfId="6250" xr:uid="{C1A96931-6D61-48A6-8548-0F73DF0A97C4}"/>
    <cellStyle name="Normal 8 9" xfId="4792" xr:uid="{976F4A92-EC8F-41E9-8034-C5A0E7492145}"/>
    <cellStyle name="Normal 80" xfId="4798" xr:uid="{45A7A495-2A96-4692-9639-8F58182F0B73}"/>
    <cellStyle name="Normal 80 2" xfId="5264" xr:uid="{94C025E4-3D6B-4D3D-B168-47F1C5C8D636}"/>
    <cellStyle name="Normal 80 3" xfId="6256" xr:uid="{F425EA91-F5F1-49F5-AA94-B6C8E62E7CEF}"/>
    <cellStyle name="Normal 81" xfId="4799" xr:uid="{6BCBC83E-AE59-4509-975E-AE7228E39F99}"/>
    <cellStyle name="Normal 81 2" xfId="5265" xr:uid="{EBFB9105-71A7-43AE-9377-A9CB52CB56D7}"/>
    <cellStyle name="Normal 81 3" xfId="6257" xr:uid="{4A2F01C5-15A4-4534-B588-326ED863B0F9}"/>
    <cellStyle name="Normal 82" xfId="4800" xr:uid="{A5B7E3F4-66BB-4537-AA04-A10519B57251}"/>
    <cellStyle name="Normal 82 2" xfId="5266" xr:uid="{7DEB1D98-1321-40F4-9C05-36230403A17A}"/>
    <cellStyle name="Normal 82 3" xfId="6258" xr:uid="{3BA2F464-8985-4CAB-AB6C-0A1AD81DBBF8}"/>
    <cellStyle name="Normal 83" xfId="4801" xr:uid="{3C536941-216F-4AD6-8D94-37AC4DC31402}"/>
    <cellStyle name="Normal 83 2" xfId="5267" xr:uid="{8C6842C1-7178-48CF-8E7C-DEBC39CDAE06}"/>
    <cellStyle name="Normal 83 3" xfId="6259" xr:uid="{FEC1DA92-10FD-4520-A705-E9E494608AC6}"/>
    <cellStyle name="Normal 84" xfId="6260" xr:uid="{D7BD9CD8-F7C7-4F0A-9EDB-DC6F56EBE2F8}"/>
    <cellStyle name="Normal 85" xfId="6261" xr:uid="{5733F934-BB8C-46F1-9732-3B827B1E96CF}"/>
    <cellStyle name="Normal 86" xfId="6262" xr:uid="{50AC6560-CC86-4D40-99D4-AC13F45CD6E1}"/>
    <cellStyle name="Normal 87" xfId="6263" xr:uid="{A00CFA03-A610-4506-BE6C-8DF71963CB70}"/>
    <cellStyle name="Normal 88" xfId="6264" xr:uid="{8E777E77-0B84-42FB-9068-7A37B31D7A05}"/>
    <cellStyle name="Normal 89" xfId="6265" xr:uid="{8A13F60B-B07C-4A3B-9A4B-6D5FB3D4BCEE}"/>
    <cellStyle name="Normal 9" xfId="381" xr:uid="{47A417F7-BAA2-4168-8086-B168A02E89F7}"/>
    <cellStyle name="Normal 9 10" xfId="929" xr:uid="{B8352CA0-2BC4-443B-AD93-26DCA3DC4E5E}"/>
    <cellStyle name="Normal 9 2" xfId="788" xr:uid="{7A21BFC8-4EE3-44FA-B609-2433F303DAF9}"/>
    <cellStyle name="Normal 9 2 2" xfId="6267" xr:uid="{3F9B1814-D9C9-4E00-A544-1953A09EAAB9}"/>
    <cellStyle name="Normal 9 2 3" xfId="4803" xr:uid="{75C75995-E206-4CC5-ABA6-4F5C982B1CD2}"/>
    <cellStyle name="Normal 9 2 4" xfId="890" xr:uid="{56390E31-F618-41C1-89DF-A495394E185D}"/>
    <cellStyle name="Normal 9 3" xfId="4804" xr:uid="{5343F2D2-A6D1-4F53-A118-580218DE07D7}"/>
    <cellStyle name="Normal 9 3 2" xfId="6268" xr:uid="{4FCCBBAF-BE73-44C8-B913-569CDF6860E4}"/>
    <cellStyle name="Normal 9 4" xfId="4805" xr:uid="{01CE6434-F675-4637-B217-43B75155C57B}"/>
    <cellStyle name="Normal 9 4 2" xfId="6269" xr:uid="{86572CEC-6C3A-4BA4-BAF6-CDE576C7BBBC}"/>
    <cellStyle name="Normal 9 5" xfId="5133" xr:uid="{80EFF16E-3328-4B3F-9F78-223EC00C8B57}"/>
    <cellStyle name="Normal 9 5 2" xfId="5270" xr:uid="{D1E1628D-A1E0-4B73-9F07-3D3272CEB3B2}"/>
    <cellStyle name="Normal 9 6" xfId="6266" xr:uid="{F003125E-3F62-41EA-8F32-B76C955EB462}"/>
    <cellStyle name="Normal 9 7" xfId="6557" xr:uid="{8AD45DB5-2FFF-43B4-AD70-90CB25A5005B}"/>
    <cellStyle name="Normal 9 8" xfId="29733" xr:uid="{C8B1207B-A4AC-42E8-9D4C-2A4C241608E6}"/>
    <cellStyle name="Normal 9 9" xfId="4802" xr:uid="{515F050C-2FB1-4B68-99A7-B3261AC0FC34}"/>
    <cellStyle name="Normal 90" xfId="6270" xr:uid="{44C986C4-D1F0-4B09-92F1-2F4B7E683B70}"/>
    <cellStyle name="Normal 91" xfId="6271" xr:uid="{5C32EA74-1AAB-4613-8F78-000C28BDFB48}"/>
    <cellStyle name="Normal 92" xfId="6272" xr:uid="{32947858-2566-4CB7-A170-66A0ACC8B31E}"/>
    <cellStyle name="Normal 93" xfId="6273" xr:uid="{9047CF8D-436E-4366-ACF4-97685D7302F8}"/>
    <cellStyle name="Normal 94" xfId="6274" xr:uid="{7598F83C-4A45-425C-961B-FF01BCD962F3}"/>
    <cellStyle name="Normal 95" xfId="6275" xr:uid="{05B4442E-30E6-45C3-B8F1-E42F861C2D6A}"/>
    <cellStyle name="Normal 96" xfId="4806" xr:uid="{5C289239-E792-414E-8AC4-9803E1EC11D9}"/>
    <cellStyle name="Normal 96 2" xfId="6276" xr:uid="{42C0E00A-F1C4-4279-83B7-7275D3419830}"/>
    <cellStyle name="Normal 97" xfId="6277" xr:uid="{24AD6555-48EC-4EAE-B67B-C1B21328A8B9}"/>
    <cellStyle name="Normal 98" xfId="6278" xr:uid="{C12A9CF3-C706-4B8A-AD33-02260B97B94C}"/>
    <cellStyle name="Normal 99" xfId="6279" xr:uid="{751D8AEA-0E51-4280-A4BE-43E3EDC09972}"/>
    <cellStyle name="Note 10" xfId="2513" xr:uid="{8BC11FC0-FC46-480E-9F21-64C00DFD5DED}"/>
    <cellStyle name="Note 10 10" xfId="8858" xr:uid="{694A32ED-FB21-4D1C-9EEE-CADE0102B4C4}"/>
    <cellStyle name="Note 10 10 2" xfId="12488" xr:uid="{4CAB6392-731B-4842-AA03-7FDFD69D6309}"/>
    <cellStyle name="Note 10 10 2 2" xfId="21935" xr:uid="{8358156D-6443-4DA2-9940-8DAA22CBCF29}"/>
    <cellStyle name="Note 10 10 2 3" xfId="26351" xr:uid="{9B8A75D8-B0D8-492D-BC15-16B069117684}"/>
    <cellStyle name="Note 10 10 3" xfId="14583" xr:uid="{3A8466C6-E4CE-4672-8DB1-F60B9D51D6A5}"/>
    <cellStyle name="Note 10 10 3 2" xfId="24030" xr:uid="{9EBFF039-18D4-46B9-8FC9-644A85A9B652}"/>
    <cellStyle name="Note 10 10 4" xfId="18303" xr:uid="{49F7728B-F59A-42A5-8CD7-28EFF17E6990}"/>
    <cellStyle name="Note 10 11" xfId="9479" xr:uid="{B43573DC-D911-4128-BD05-198CF8E9908D}"/>
    <cellStyle name="Note 10 11 2" xfId="12999" xr:uid="{9C34C2F9-3ACD-43F4-AA1C-A24BD241876C}"/>
    <cellStyle name="Note 10 11 2 2" xfId="22446" xr:uid="{9C8E22E9-604D-4368-BBA3-5DFD87DAB224}"/>
    <cellStyle name="Note 10 11 2 3" xfId="26840" xr:uid="{0DEEDCCF-0E64-4500-BD66-6C7010F9C925}"/>
    <cellStyle name="Note 10 11 3" xfId="15182" xr:uid="{3716F3AE-907A-4F57-8422-3CA260F59549}"/>
    <cellStyle name="Note 10 11 3 2" xfId="24629" xr:uid="{76047A14-551D-4A96-B304-D1643F9D6C1A}"/>
    <cellStyle name="Note 10 11 4" xfId="18924" xr:uid="{70ABCAAA-107D-4E20-876B-40E3CFBAF37C}"/>
    <cellStyle name="Note 10 12" xfId="9375" xr:uid="{BAC02E62-7BF5-4EBA-8CCA-2389C1E04F2B}"/>
    <cellStyle name="Note 10 12 2" xfId="12918" xr:uid="{8212A83C-4E01-4660-BAAA-D229A0693813}"/>
    <cellStyle name="Note 10 12 2 2" xfId="22365" xr:uid="{61E2D48C-5D69-464C-ACBF-09EC804E7794}"/>
    <cellStyle name="Note 10 12 2 3" xfId="26759" xr:uid="{348C5758-2FCB-4CAC-B11B-BA918092189D}"/>
    <cellStyle name="Note 10 12 3" xfId="15078" xr:uid="{28935B56-0A54-4D5C-8790-5434327027C8}"/>
    <cellStyle name="Note 10 12 3 2" xfId="24525" xr:uid="{D84379B9-1297-47F7-90AD-BF604A5F099C}"/>
    <cellStyle name="Note 10 12 4" xfId="18820" xr:uid="{4B087BD0-6FE1-476A-8264-A06D2801F0D8}"/>
    <cellStyle name="Note 10 13" xfId="9169" xr:uid="{3875FFFE-BFAD-4E66-AE37-7C4E5DCFC4CC}"/>
    <cellStyle name="Note 10 13 2" xfId="14879" xr:uid="{C1666BE0-A373-4F39-8282-8F5928A8D9D1}"/>
    <cellStyle name="Note 10 13 2 2" xfId="24326" xr:uid="{4D213419-A49F-4C54-81C2-2844236D252C}"/>
    <cellStyle name="Note 10 13 3" xfId="18614" xr:uid="{7F7D89AD-DF6B-44FE-BF2F-BA6029A231B8}"/>
    <cellStyle name="Note 10 14" xfId="27839" xr:uid="{E8A8956C-196C-41FF-8BF8-EFC8E49D46B3}"/>
    <cellStyle name="Note 10 15" xfId="28603" xr:uid="{DB03460D-A94E-418E-AFDD-E810B57A5FCF}"/>
    <cellStyle name="Note 10 16" xfId="30133" xr:uid="{509B6C01-B0AC-422F-A1B8-BD20B833439E}"/>
    <cellStyle name="Note 10 2" xfId="4809" xr:uid="{91D0FF7D-5959-4A54-AAB4-4DF39537EF42}"/>
    <cellStyle name="Note 10 2 10" xfId="9115" xr:uid="{29E9B056-F403-4FD9-B2DB-B8C157C865AE}"/>
    <cellStyle name="Note 10 2 10 2" xfId="14837" xr:uid="{CB9F24D7-3791-4F93-9075-A8CCAF0DFEBD}"/>
    <cellStyle name="Note 10 2 10 2 2" xfId="24284" xr:uid="{78FC27C3-3715-4E1E-831C-82BFA6D0EBDD}"/>
    <cellStyle name="Note 10 2 10 3" xfId="18560" xr:uid="{ED2D4AA1-77B8-4B48-8DBF-6F15686CFF85}"/>
    <cellStyle name="Note 10 2 11" xfId="28362" xr:uid="{2F4BE9FB-B01E-4ABA-87B7-E240F2756F9B}"/>
    <cellStyle name="Note 10 2 12" xfId="28095" xr:uid="{D59B16F2-B6D8-4099-95BD-F7985057C0FD}"/>
    <cellStyle name="Note 10 2 13" xfId="30695" xr:uid="{309C37DF-ACD6-4335-80AB-3AEBA4F47B90}"/>
    <cellStyle name="Note 10 2 2" xfId="5210" xr:uid="{4B6E40FF-8006-49B5-B448-703CF87F4EC5}"/>
    <cellStyle name="Note 10 2 2 2" xfId="5320" xr:uid="{E2240056-CB89-4C67-B843-9FAD70393369}"/>
    <cellStyle name="Note 10 2 2 3" xfId="31005" xr:uid="{C16C337A-38AA-4BDA-885B-43545B0A4CEA}"/>
    <cellStyle name="Note 10 2 3" xfId="6281" xr:uid="{0E9C7A06-690F-48BF-A3F6-4DC51003358D}"/>
    <cellStyle name="Note 10 2 3 10" xfId="27539" xr:uid="{2BE6A462-CBF0-475A-B52C-860F54B2A9C4}"/>
    <cellStyle name="Note 10 2 3 2" xfId="7153" xr:uid="{E5AD8442-6741-40AC-881A-C7471BB98DB7}"/>
    <cellStyle name="Note 10 2 3 2 2" xfId="7822" xr:uid="{D6529D6D-EF9B-4FA9-9216-42CA111C3822}"/>
    <cellStyle name="Note 10 2 3 2 2 2" xfId="11552" xr:uid="{B0177854-A70D-4008-B9C9-28C3454E0EFD}"/>
    <cellStyle name="Note 10 2 3 2 2 2 2" xfId="20999" xr:uid="{EE19AFC6-3767-4F59-BB77-5435508A415C}"/>
    <cellStyle name="Note 10 2 3 2 2 3" xfId="17270" xr:uid="{934D78D3-DAFB-4D28-B85B-8069DC506A8E}"/>
    <cellStyle name="Note 10 2 3 2 3" xfId="10883" xr:uid="{13815A9D-04D8-43BF-A311-C4C238F47AD1}"/>
    <cellStyle name="Note 10 2 3 2 3 2" xfId="20329" xr:uid="{2759B54F-32AB-4362-830A-59F0FE81C5AE}"/>
    <cellStyle name="Note 10 2 3 2 4" xfId="16600" xr:uid="{4DB41EDC-3389-421B-85B9-0ADC11583524}"/>
    <cellStyle name="Note 10 2 3 2 5" xfId="29123" xr:uid="{9532CD0B-BE2C-4A77-9415-EA6C0DE28655}"/>
    <cellStyle name="Note 10 2 3 2 6" xfId="28664" xr:uid="{6C79A2D1-160B-47EF-B365-05811350A4C8}"/>
    <cellStyle name="Note 10 2 3 2 7" xfId="29629" xr:uid="{FA1F8E16-01BA-41FE-A531-07D929DA353A}"/>
    <cellStyle name="Note 10 2 3 3" xfId="7902" xr:uid="{B51227CA-7E9E-452A-9624-280944528469}"/>
    <cellStyle name="Note 10 2 3 3 2" xfId="11631" xr:uid="{179F1283-0CDD-4FE4-8895-1E34B91C1820}"/>
    <cellStyle name="Note 10 2 3 3 2 2" xfId="21078" xr:uid="{E974E04E-CCB0-4A8F-81BC-C671F8FE68EA}"/>
    <cellStyle name="Note 10 2 3 3 2 3" xfId="25502" xr:uid="{C5988DA6-09C5-4B75-B55B-F15060F17360}"/>
    <cellStyle name="Note 10 2 3 3 3" xfId="13637" xr:uid="{A0E5D99E-16E5-4FD2-AF3A-563CCC855C9B}"/>
    <cellStyle name="Note 10 2 3 3 3 2" xfId="23084" xr:uid="{5C75F7D1-541E-406A-923D-CCAD46BA6DA2}"/>
    <cellStyle name="Note 10 2 3 3 4" xfId="17349" xr:uid="{2B334115-EA57-4101-97B7-C9D3BBE4BEC8}"/>
    <cellStyle name="Note 10 2 3 4" xfId="8814" xr:uid="{B6D4B6CE-D53C-4FE4-998D-9652D1B4B549}"/>
    <cellStyle name="Note 10 2 3 4 2" xfId="12453" xr:uid="{6F2E53A0-A56D-4C37-AE2C-07B33EB48834}"/>
    <cellStyle name="Note 10 2 3 4 2 2" xfId="21900" xr:uid="{431BAE98-4808-43D0-BBDD-F848D742CCC0}"/>
    <cellStyle name="Note 10 2 3 4 2 3" xfId="26316" xr:uid="{EFA88DD9-1E3D-43F8-A080-D6C45141CFF8}"/>
    <cellStyle name="Note 10 2 3 4 3" xfId="14539" xr:uid="{112E2EB3-66B8-4C42-B305-7884BD911F84}"/>
    <cellStyle name="Note 10 2 3 4 3 2" xfId="23986" xr:uid="{E163B4C8-1521-4D8B-BF3E-6311E09FD895}"/>
    <cellStyle name="Note 10 2 3 4 4" xfId="18259" xr:uid="{552319F6-F4A5-48EC-9CD4-3D943E6781CC}"/>
    <cellStyle name="Note 10 2 3 5" xfId="9971" xr:uid="{687D6FD0-CAA2-42B6-9717-429BB59E117D}"/>
    <cellStyle name="Note 10 2 3 5 2" xfId="13423" xr:uid="{13A29A2D-710D-4F5B-A7C3-08AB8349C9AA}"/>
    <cellStyle name="Note 10 2 3 5 2 2" xfId="22870" xr:uid="{01C11EE9-6C45-4768-BB1F-BA26C5E371CE}"/>
    <cellStyle name="Note 10 2 3 5 2 3" xfId="27260" xr:uid="{7AF15449-8040-4809-B77A-5ED278415E1C}"/>
    <cellStyle name="Note 10 2 3 5 3" xfId="15670" xr:uid="{B6A50637-6B23-4FA1-BE5C-3D07A0498A97}"/>
    <cellStyle name="Note 10 2 3 5 3 2" xfId="25117" xr:uid="{EA48059C-1742-4A58-B5A2-113A0266AD34}"/>
    <cellStyle name="Note 10 2 3 5 4" xfId="19416" xr:uid="{518EE36E-2D14-419E-B4E6-91B0BF8B5E23}"/>
    <cellStyle name="Note 10 2 3 6" xfId="10064" xr:uid="{7C16CFEF-2B96-49AD-8247-7E9D92991846}"/>
    <cellStyle name="Note 10 2 3 6 2" xfId="13500" xr:uid="{8A774E9F-E09E-4A58-AF22-765F2E01FD89}"/>
    <cellStyle name="Note 10 2 3 6 2 2" xfId="22947" xr:uid="{6CEDAB18-9290-4DEC-8472-5B3A2593EC4F}"/>
    <cellStyle name="Note 10 2 3 6 2 3" xfId="27337" xr:uid="{228B1890-DCB0-494C-9AC1-42D0EBD1134B}"/>
    <cellStyle name="Note 10 2 3 6 3" xfId="15763" xr:uid="{DD0D66C8-8DF7-432E-8D6E-72DD41118CBD}"/>
    <cellStyle name="Note 10 2 3 6 3 2" xfId="25210" xr:uid="{8EB96C8D-15E7-4469-9535-CA7A3C8C32E0}"/>
    <cellStyle name="Note 10 2 3 6 4" xfId="19509" xr:uid="{F4100328-145F-43F0-B965-B0FA9A320AD4}"/>
    <cellStyle name="Note 10 2 3 7" xfId="8891" xr:uid="{589A6774-179D-4BD1-B614-A347654C7860}"/>
    <cellStyle name="Note 10 2 3 7 2" xfId="12517" xr:uid="{0C4C394C-6DDF-4F16-8E55-D130A56E5901}"/>
    <cellStyle name="Note 10 2 3 7 2 2" xfId="21964" xr:uid="{377898A4-C342-4293-8D91-5C6E37BAF3AA}"/>
    <cellStyle name="Note 10 2 3 7 2 3" xfId="26380" xr:uid="{B8B9FEFA-7E95-49CC-B09A-BBABF8DFEE56}"/>
    <cellStyle name="Note 10 2 3 7 3" xfId="14616" xr:uid="{40E96960-4F3C-481C-8156-9E02EABFFF6E}"/>
    <cellStyle name="Note 10 2 3 7 3 2" xfId="24063" xr:uid="{8FD58155-B1CB-4593-A7E5-558A4DA8B94C}"/>
    <cellStyle name="Note 10 2 3 7 4" xfId="18336" xr:uid="{FB557CE1-BB6C-4464-A49A-3FF1799157FC}"/>
    <cellStyle name="Note 10 2 3 8" xfId="10192" xr:uid="{E6E84FDB-B9FA-4696-B0BE-1A297C24C4EA}"/>
    <cellStyle name="Note 10 2 3 8 2" xfId="15890" xr:uid="{4780E6EF-CA07-4512-84F5-EFAFD11EA530}"/>
    <cellStyle name="Note 10 2 3 8 2 2" xfId="25337" xr:uid="{A5DEA6D2-D5E9-4626-BC22-340414EB8E74}"/>
    <cellStyle name="Note 10 2 3 8 3" xfId="19637" xr:uid="{E37740AF-861C-478F-8389-4B805B3BB711}"/>
    <cellStyle name="Note 10 2 3 9" xfId="28674" xr:uid="{78D59372-E2FB-4664-A607-2FA6300DF34E}"/>
    <cellStyle name="Note 10 2 4" xfId="7012" xr:uid="{789F1E07-FC46-473D-8B33-2C000CFD613C}"/>
    <cellStyle name="Note 10 2 4 2" xfId="7680" xr:uid="{4D15F306-B2DF-427A-A465-AD11EF5111A8}"/>
    <cellStyle name="Note 10 2 4 2 2" xfId="11410" xr:uid="{DDAE62AD-F5A5-40B1-9B19-4C6A14149A95}"/>
    <cellStyle name="Note 10 2 4 2 2 2" xfId="20857" xr:uid="{F6DD49F8-424D-4A4D-9B14-9D29EEEB07C6}"/>
    <cellStyle name="Note 10 2 4 2 3" xfId="17128" xr:uid="{E6563886-2083-4E0F-AB0C-CB0FD6EA201F}"/>
    <cellStyle name="Note 10 2 4 3" xfId="10741" xr:uid="{24A5FDAB-8B16-4744-9BB2-42569D7C27E5}"/>
    <cellStyle name="Note 10 2 4 3 2" xfId="20187" xr:uid="{BF7DA727-C2F1-4A3F-8687-9615144671F3}"/>
    <cellStyle name="Note 10 2 4 4" xfId="16458" xr:uid="{EB03B742-4845-4560-BE57-579E6A573CE0}"/>
    <cellStyle name="Note 10 2 4 5" xfId="29020" xr:uid="{D584F38F-AA3A-45E0-90AE-E52F2AB4371B}"/>
    <cellStyle name="Note 10 2 4 6" xfId="28182" xr:uid="{51468C8B-423C-4037-A8A4-21882DA16992}"/>
    <cellStyle name="Note 10 2 4 7" xfId="29528" xr:uid="{64D1F777-6D9A-43D8-B1E8-3515B9E07287}"/>
    <cellStyle name="Note 10 2 5" xfId="8064" xr:uid="{A0ADD9FF-D32A-460E-8500-585682B7342A}"/>
    <cellStyle name="Note 10 2 5 2" xfId="11793" xr:uid="{6B7E773A-7FD4-4200-B282-74588EF59134}"/>
    <cellStyle name="Note 10 2 5 2 2" xfId="21240" xr:uid="{89B8F0B5-1899-457D-9CF0-8DC45D0CEBB4}"/>
    <cellStyle name="Note 10 2 5 2 3" xfId="25664" xr:uid="{49614151-30F2-4C8B-AA72-1FD9A824550C}"/>
    <cellStyle name="Note 10 2 5 3" xfId="13799" xr:uid="{85F8E1A3-EBB4-4315-82EC-A7FBCF0E30AB}"/>
    <cellStyle name="Note 10 2 5 3 2" xfId="23246" xr:uid="{C6198768-D469-4834-BC7E-00662B02C3BC}"/>
    <cellStyle name="Note 10 2 5 4" xfId="17511" xr:uid="{28BA9FF1-B94B-4873-95C7-4D4D80EC31DA}"/>
    <cellStyle name="Note 10 2 6" xfId="8457" xr:uid="{4186CA8A-5EA6-456A-92B3-D9B7B274D9C1}"/>
    <cellStyle name="Note 10 2 6 2" xfId="12145" xr:uid="{B93FF7E1-7F89-4C4D-B0E9-4D7882A2F8AF}"/>
    <cellStyle name="Note 10 2 6 2 2" xfId="21592" xr:uid="{6C1AE473-F66A-443F-ACAC-8A6D81395C6D}"/>
    <cellStyle name="Note 10 2 6 2 3" xfId="26011" xr:uid="{37515934-8465-4DCB-A05E-DC784677334B}"/>
    <cellStyle name="Note 10 2 6 3" xfId="14185" xr:uid="{5E7B5273-D6C8-441D-B5C9-C9C41F970A57}"/>
    <cellStyle name="Note 10 2 6 3 2" xfId="23632" xr:uid="{F7F85FE5-4EDF-4107-A02F-7F29488297E2}"/>
    <cellStyle name="Note 10 2 6 4" xfId="17902" xr:uid="{D7676732-6C66-49D3-9FDF-3126159EE42A}"/>
    <cellStyle name="Note 10 2 7" xfId="8643" xr:uid="{5A6339E0-A9E7-4D7B-AB6F-6CC41ACE5E85}"/>
    <cellStyle name="Note 10 2 7 2" xfId="12303" xr:uid="{EB2CA374-F3CE-4F63-92EF-80A702018851}"/>
    <cellStyle name="Note 10 2 7 2 2" xfId="21750" xr:uid="{26379811-1CCE-41FD-9D7D-97022ECEDC52}"/>
    <cellStyle name="Note 10 2 7 2 3" xfId="26168" xr:uid="{435DB827-3AA5-42C5-A98C-7583A11C4E2A}"/>
    <cellStyle name="Note 10 2 7 3" xfId="14370" xr:uid="{F1A587FE-F34B-4CC1-A77E-B2D2FE9B9B62}"/>
    <cellStyle name="Note 10 2 7 3 2" xfId="23817" xr:uid="{5F423D4B-16A0-41C4-8EAC-298413994CC5}"/>
    <cellStyle name="Note 10 2 7 4" xfId="18088" xr:uid="{F17C1453-16F5-4DBA-AAB5-761987DB5B9E}"/>
    <cellStyle name="Note 10 2 8" xfId="9380" xr:uid="{17497314-0D14-43C3-9BD5-2BBB8FFCD9E3}"/>
    <cellStyle name="Note 10 2 8 2" xfId="12922" xr:uid="{FCCC66A0-9B57-4E0B-9CAE-CDB58F686D14}"/>
    <cellStyle name="Note 10 2 8 2 2" xfId="22369" xr:uid="{5BD6260F-27C9-44CC-9B58-9CEAF2E7E8A4}"/>
    <cellStyle name="Note 10 2 8 2 3" xfId="26763" xr:uid="{7D39BEA8-5DC1-4574-8421-21BB562713C3}"/>
    <cellStyle name="Note 10 2 8 3" xfId="15083" xr:uid="{50D55825-58B8-44D8-9F98-B007F6A8C449}"/>
    <cellStyle name="Note 10 2 8 3 2" xfId="24530" xr:uid="{74896780-5D1B-469E-8973-E0145B7D30C3}"/>
    <cellStyle name="Note 10 2 8 4" xfId="18825" xr:uid="{450545C5-4D3B-429E-95B2-076B1557D33C}"/>
    <cellStyle name="Note 10 2 9" xfId="9008" xr:uid="{E8F36B8C-8FC5-46C6-9994-58D8427205C4}"/>
    <cellStyle name="Note 10 2 9 2" xfId="12609" xr:uid="{D4DB98A5-F9B0-4D48-9F58-5C20F952B81D}"/>
    <cellStyle name="Note 10 2 9 2 2" xfId="22056" xr:uid="{F0969167-0AE6-439C-AA82-6E82D360DF97}"/>
    <cellStyle name="Note 10 2 9 2 3" xfId="26470" xr:uid="{710FC2DF-3A21-471A-8F66-69B1EC050BDA}"/>
    <cellStyle name="Note 10 2 9 3" xfId="14731" xr:uid="{E353A14A-F45A-4461-B56B-64AA3EF0FACD}"/>
    <cellStyle name="Note 10 2 9 3 2" xfId="24178" xr:uid="{FBE156D0-492A-4118-A8A4-6DBC1713D102}"/>
    <cellStyle name="Note 10 2 9 4" xfId="18453" xr:uid="{FFFC036F-D56F-4738-B44A-88C7A1D8D240}"/>
    <cellStyle name="Note 10 3" xfId="4810" xr:uid="{873940CE-E200-473C-8B77-5AAC3831C78E}"/>
    <cellStyle name="Note 10 3 10" xfId="28363" xr:uid="{43C4348F-35ED-4307-A44A-D917BBEDBB06}"/>
    <cellStyle name="Note 10 3 11" xfId="28094" xr:uid="{E9A79BF8-E475-48BF-AF7C-C5462075F37E}"/>
    <cellStyle name="Note 10 3 12" xfId="30694" xr:uid="{8117624D-6A8A-47B5-AAED-4D5038862334}"/>
    <cellStyle name="Note 10 3 2" xfId="6282" xr:uid="{D728BB4C-5759-41A3-B9F0-742DF04246B7}"/>
    <cellStyle name="Note 10 3 2 10" xfId="27538" xr:uid="{452BE688-B2E3-40F7-8931-7F960F958E38}"/>
    <cellStyle name="Note 10 3 2 11" xfId="31004" xr:uid="{7764CF27-980D-4198-9F3B-56E255B487AF}"/>
    <cellStyle name="Note 10 3 2 2" xfId="7154" xr:uid="{4CA9CD79-6A42-44C3-96D3-AB148B3BAC51}"/>
    <cellStyle name="Note 10 3 2 2 2" xfId="7823" xr:uid="{75F8403A-30A7-4102-9BDC-8B1B86A8CAA5}"/>
    <cellStyle name="Note 10 3 2 2 2 2" xfId="11553" xr:uid="{ADC78E3D-1675-48B9-9484-FEB1B54A59CD}"/>
    <cellStyle name="Note 10 3 2 2 2 2 2" xfId="21000" xr:uid="{03DB464C-9526-4A3B-B213-63D22B19F554}"/>
    <cellStyle name="Note 10 3 2 2 2 3" xfId="17271" xr:uid="{1357ED36-3E75-4456-9465-BA5A38A70A34}"/>
    <cellStyle name="Note 10 3 2 2 3" xfId="10884" xr:uid="{9EA1A264-6FFF-40E8-9262-4669A96C4CD2}"/>
    <cellStyle name="Note 10 3 2 2 3 2" xfId="20330" xr:uid="{4081EAB6-897A-468D-B0AB-54306C03F137}"/>
    <cellStyle name="Note 10 3 2 2 4" xfId="16601" xr:uid="{E198F90D-C4E3-4B12-9188-B13DD195FAF6}"/>
    <cellStyle name="Note 10 3 2 2 5" xfId="29124" xr:uid="{CDB5F30A-38BF-471D-88B7-9EAD560F0A92}"/>
    <cellStyle name="Note 10 3 2 2 6" xfId="28979" xr:uid="{F82B878C-CBED-4FB4-8193-5D28877D87A6}"/>
    <cellStyle name="Note 10 3 2 2 7" xfId="29630" xr:uid="{E0F3CBA1-04FD-45D0-A1C2-AB96690A9866}"/>
    <cellStyle name="Note 10 3 2 3" xfId="7884" xr:uid="{44354F50-ABCE-47BD-866F-BC853FE41F6A}"/>
    <cellStyle name="Note 10 3 2 3 2" xfId="11613" xr:uid="{3CD35DC7-0CAB-4837-96DE-C6119E9EC5B5}"/>
    <cellStyle name="Note 10 3 2 3 2 2" xfId="21060" xr:uid="{3EF322C6-9E6E-4FF1-9950-2E79DC67EDA4}"/>
    <cellStyle name="Note 10 3 2 3 2 3" xfId="25484" xr:uid="{2E8BFBFD-4BC9-4309-8F03-78CB256199C3}"/>
    <cellStyle name="Note 10 3 2 3 3" xfId="13619" xr:uid="{F5F55C9F-5CBF-42EF-A77E-45901B1E1FAA}"/>
    <cellStyle name="Note 10 3 2 3 3 2" xfId="23066" xr:uid="{9B6444B0-789E-4BF2-B763-055D3FBD6104}"/>
    <cellStyle name="Note 10 3 2 3 4" xfId="17331" xr:uid="{DC0C939B-63CE-460D-A647-93F1D389C5DC}"/>
    <cellStyle name="Note 10 3 2 4" xfId="8303" xr:uid="{B4B9A5A0-D120-4107-8E30-C61D30BEC4AB}"/>
    <cellStyle name="Note 10 3 2 4 2" xfId="12025" xr:uid="{24E32950-E2C1-440B-B4CB-4EA83B325819}"/>
    <cellStyle name="Note 10 3 2 4 2 2" xfId="21472" xr:uid="{664B6E56-2886-4BAD-9943-746C759FE4F3}"/>
    <cellStyle name="Note 10 3 2 4 2 3" xfId="25892" xr:uid="{2B3D1AE7-0F77-437E-B542-1E4F874B2EB7}"/>
    <cellStyle name="Note 10 3 2 4 3" xfId="14032" xr:uid="{5BE82A19-FD5B-4438-A2E7-C0D33A606E6E}"/>
    <cellStyle name="Note 10 3 2 4 3 2" xfId="23479" xr:uid="{67054A36-9717-45C7-8894-63DE7D2F2A2C}"/>
    <cellStyle name="Note 10 3 2 4 4" xfId="17748" xr:uid="{359DC80E-6121-458E-BA81-A01F3ACC11C4}"/>
    <cellStyle name="Note 10 3 2 5" xfId="9972" xr:uid="{8E8C1D12-DDDA-45BE-92F0-0ECB9656FD64}"/>
    <cellStyle name="Note 10 3 2 5 2" xfId="13424" xr:uid="{715B4322-11AC-4CC0-9824-1D5EE349B0FA}"/>
    <cellStyle name="Note 10 3 2 5 2 2" xfId="22871" xr:uid="{11B5443D-2D92-4689-9332-0A575E3139CB}"/>
    <cellStyle name="Note 10 3 2 5 2 3" xfId="27261" xr:uid="{EA033DC6-DA16-4942-BB82-B2EF437AD8EA}"/>
    <cellStyle name="Note 10 3 2 5 3" xfId="15671" xr:uid="{A77A8B69-B434-4711-AD96-D8D3AAC3C857}"/>
    <cellStyle name="Note 10 3 2 5 3 2" xfId="25118" xr:uid="{20494D87-69BF-4E87-A6AA-178D1F77344E}"/>
    <cellStyle name="Note 10 3 2 5 4" xfId="19417" xr:uid="{A24A684C-622C-4E8C-9AC9-3FE167F999E2}"/>
    <cellStyle name="Note 10 3 2 6" xfId="10065" xr:uid="{BD657749-4631-4F0D-9BD6-5260EEE8A21E}"/>
    <cellStyle name="Note 10 3 2 6 2" xfId="13501" xr:uid="{7D186A56-2AE0-47F7-B930-B9DA09C446E2}"/>
    <cellStyle name="Note 10 3 2 6 2 2" xfId="22948" xr:uid="{C13A0490-4F79-4A69-9055-9572EDE2367B}"/>
    <cellStyle name="Note 10 3 2 6 2 3" xfId="27338" xr:uid="{62ED8ED7-A025-4D63-9B09-CEA665765BB8}"/>
    <cellStyle name="Note 10 3 2 6 3" xfId="15764" xr:uid="{7CDB7AED-EC50-4D31-9373-14BD1D97E4DD}"/>
    <cellStyle name="Note 10 3 2 6 3 2" xfId="25211" xr:uid="{3A0B0E67-E818-4141-83EC-4139C6F6ED46}"/>
    <cellStyle name="Note 10 3 2 6 4" xfId="19510" xr:uid="{1FB70865-3276-468E-912F-308017764552}"/>
    <cellStyle name="Note 10 3 2 7" xfId="8630" xr:uid="{1EBF307C-AA0F-45EA-BC42-3E15632B8A10}"/>
    <cellStyle name="Note 10 3 2 7 2" xfId="12291" xr:uid="{DB5E8091-7BE8-415A-8688-87093334DDB4}"/>
    <cellStyle name="Note 10 3 2 7 2 2" xfId="21738" xr:uid="{3A092004-255A-4B6A-8CF8-EA7AAFBC8621}"/>
    <cellStyle name="Note 10 3 2 7 2 3" xfId="26156" xr:uid="{18FA1DB3-DC12-46D8-AB85-579DA8259F47}"/>
    <cellStyle name="Note 10 3 2 7 3" xfId="14357" xr:uid="{1145BBC1-AB96-47C9-B045-2000327C940C}"/>
    <cellStyle name="Note 10 3 2 7 3 2" xfId="23804" xr:uid="{C2863082-D2CD-46A1-A3EB-9C86B0520E29}"/>
    <cellStyle name="Note 10 3 2 7 4" xfId="18075" xr:uid="{D1967665-DBB6-4C94-A5E8-09AD84C834A6}"/>
    <cellStyle name="Note 10 3 2 8" xfId="10193" xr:uid="{590AF6CB-C6BE-4C86-8DA8-0A675DC8FE89}"/>
    <cellStyle name="Note 10 3 2 8 2" xfId="15891" xr:uid="{0A3869E7-97F1-4C68-8A23-B95B896202EF}"/>
    <cellStyle name="Note 10 3 2 8 2 2" xfId="25338" xr:uid="{5ABAA49A-FAF7-41ED-8062-C8CF513E2737}"/>
    <cellStyle name="Note 10 3 2 8 3" xfId="19638" xr:uid="{22D884AB-453F-488C-8A13-2BA06C9BEAAC}"/>
    <cellStyle name="Note 10 3 2 9" xfId="28675" xr:uid="{7B1766CE-2F51-4FAE-AB4A-A964BC8415F5}"/>
    <cellStyle name="Note 10 3 3" xfId="7013" xr:uid="{FCDA5BA0-9141-46E3-B991-CB73F0292A86}"/>
    <cellStyle name="Note 10 3 3 2" xfId="7681" xr:uid="{332DD553-1E59-495B-B31C-655B85AD1987}"/>
    <cellStyle name="Note 10 3 3 2 2" xfId="11411" xr:uid="{F86A8F4E-D8C7-45BF-AF10-E6528425A198}"/>
    <cellStyle name="Note 10 3 3 2 2 2" xfId="20858" xr:uid="{954A0968-FACD-42E2-86A8-3D4BE791913B}"/>
    <cellStyle name="Note 10 3 3 2 3" xfId="17129" xr:uid="{8385AD35-0562-4F5F-AED3-5676F4FE1235}"/>
    <cellStyle name="Note 10 3 3 3" xfId="10742" xr:uid="{25725CAA-12EC-4A9D-88A4-1ECA6C265CAD}"/>
    <cellStyle name="Note 10 3 3 3 2" xfId="20188" xr:uid="{1128309D-07AC-4974-BD8F-9CB2EC5146E5}"/>
    <cellStyle name="Note 10 3 3 4" xfId="16459" xr:uid="{8CB4E931-DA55-47E9-BAAB-520DF2401351}"/>
    <cellStyle name="Note 10 3 3 5" xfId="29021" xr:uid="{C7B19608-DB82-4524-88DB-D7AF8C4398D8}"/>
    <cellStyle name="Note 10 3 3 6" xfId="28497" xr:uid="{1BE08FA6-56B8-405F-B7E0-AAA6405153A5}"/>
    <cellStyle name="Note 10 3 3 7" xfId="29529" xr:uid="{F926DDB2-42CF-49C4-96FA-8D13194613E0}"/>
    <cellStyle name="Note 10 3 4" xfId="7942" xr:uid="{132B975D-65A8-49F2-BE16-DADCF3703B89}"/>
    <cellStyle name="Note 10 3 4 2" xfId="11671" xr:uid="{F129BA23-7EB0-4A39-B673-C01B6C1D3B77}"/>
    <cellStyle name="Note 10 3 4 2 2" xfId="21118" xr:uid="{328D34E2-3E2D-4B23-867C-FC70BB282916}"/>
    <cellStyle name="Note 10 3 4 2 3" xfId="25542" xr:uid="{1DED4339-CCF3-4459-8550-2D1E106048B9}"/>
    <cellStyle name="Note 10 3 4 3" xfId="13677" xr:uid="{7789FEDA-A230-47E3-A741-7128142FE6DD}"/>
    <cellStyle name="Note 10 3 4 3 2" xfId="23124" xr:uid="{02D6AE92-ABB3-4257-95A6-1073F1476AF1}"/>
    <cellStyle name="Note 10 3 4 4" xfId="17389" xr:uid="{E2B3FC91-D813-4F55-B878-E05E4CF2D6AD}"/>
    <cellStyle name="Note 10 3 5" xfId="9002" xr:uid="{F7BE9147-D178-44A8-AD8F-731D0B2B50AE}"/>
    <cellStyle name="Note 10 3 5 2" xfId="12606" xr:uid="{E62FEC12-16B0-4E97-A3C2-52AAEA3E4576}"/>
    <cellStyle name="Note 10 3 5 2 2" xfId="22053" xr:uid="{F8B8E541-C3D9-4993-B063-C54BE7CE451C}"/>
    <cellStyle name="Note 10 3 5 2 3" xfId="26467" xr:uid="{F7A8CAC9-47A7-4DCF-A583-F9CDDAFB133F}"/>
    <cellStyle name="Note 10 3 5 3" xfId="14725" xr:uid="{B6F3D5B5-72DD-4762-B9BE-13F8F10A39E3}"/>
    <cellStyle name="Note 10 3 5 3 2" xfId="24172" xr:uid="{3176F8C4-C404-4BD3-9D9C-1C8B15A7E119}"/>
    <cellStyle name="Note 10 3 5 4" xfId="18447" xr:uid="{0761BE6F-41AF-4EA2-997F-956BFA8E01FB}"/>
    <cellStyle name="Note 10 3 6" xfId="8639" xr:uid="{5D434A07-4669-4676-98B0-B880456299F8}"/>
    <cellStyle name="Note 10 3 6 2" xfId="12299" xr:uid="{4BB53EF0-7688-412B-9AA7-543705B8FA33}"/>
    <cellStyle name="Note 10 3 6 2 2" xfId="21746" xr:uid="{F837BB08-0DFD-4B6B-8301-C127F08A78D6}"/>
    <cellStyle name="Note 10 3 6 2 3" xfId="26164" xr:uid="{C99304AE-4675-4D07-9ED8-543A64AB5E39}"/>
    <cellStyle name="Note 10 3 6 3" xfId="14366" xr:uid="{11237ECE-1993-44E8-89A7-D906D25AFBA4}"/>
    <cellStyle name="Note 10 3 6 3 2" xfId="23813" xr:uid="{1FAA7423-0AE9-4E36-B4B6-42E08C081572}"/>
    <cellStyle name="Note 10 3 6 4" xfId="18084" xr:uid="{02F07C5C-50EB-4CA8-9E14-B23B92E9C4CC}"/>
    <cellStyle name="Note 10 3 7" xfId="8269" xr:uid="{7E7996EC-F24C-41A0-93FC-029C1F50D030}"/>
    <cellStyle name="Note 10 3 7 2" xfId="11995" xr:uid="{E6F8D904-D5C6-4069-996C-6A89CFDB47F6}"/>
    <cellStyle name="Note 10 3 7 2 2" xfId="21442" xr:uid="{5E72C925-9DF7-405F-BE2A-C747BFA783EE}"/>
    <cellStyle name="Note 10 3 7 2 3" xfId="25862" xr:uid="{8FF07B50-E32A-4472-A84D-95A1EED67139}"/>
    <cellStyle name="Note 10 3 7 3" xfId="13998" xr:uid="{4759A99C-C41B-4598-8978-0BE05F6E2BB9}"/>
    <cellStyle name="Note 10 3 7 3 2" xfId="23445" xr:uid="{F869CD6B-EF71-44C4-82E4-736675D66CC1}"/>
    <cellStyle name="Note 10 3 7 4" xfId="17714" xr:uid="{3AEE0FB7-F5C4-40BD-AA1F-03B6F1C37FE4}"/>
    <cellStyle name="Note 10 3 8" xfId="10018" xr:uid="{DC0F5FF1-F464-4B45-AD95-96CDD002DC29}"/>
    <cellStyle name="Note 10 3 8 2" xfId="13466" xr:uid="{F188F384-E867-4F9A-AF40-FAFA6C626D96}"/>
    <cellStyle name="Note 10 3 8 2 2" xfId="22913" xr:uid="{4474576F-D047-49F7-A121-2BCFEBC6B1C0}"/>
    <cellStyle name="Note 10 3 8 2 3" xfId="27303" xr:uid="{327F22BA-AA53-4FA4-BD63-4568884ED3BA}"/>
    <cellStyle name="Note 10 3 8 3" xfId="15717" xr:uid="{FAC5427B-26DD-40D3-AAB0-5F9AFF2C4286}"/>
    <cellStyle name="Note 10 3 8 3 2" xfId="25164" xr:uid="{E7322230-A9EE-4F08-A401-339B351EBBEE}"/>
    <cellStyle name="Note 10 3 8 4" xfId="19463" xr:uid="{9DFA67B4-F7DC-402D-A802-6715F4A3BEEF}"/>
    <cellStyle name="Note 10 3 9" xfId="8498" xr:uid="{1695D6B3-CD22-49E6-9D40-5DE1F85F08BB}"/>
    <cellStyle name="Note 10 3 9 2" xfId="14226" xr:uid="{8478E0F7-7D4A-4455-94FC-D8A2E3DC6A5D}"/>
    <cellStyle name="Note 10 3 9 2 2" xfId="23673" xr:uid="{3FAB8666-EF31-4F1A-B09D-DB16472075B0}"/>
    <cellStyle name="Note 10 3 9 3" xfId="17943" xr:uid="{FF4DB84A-2B32-4076-8CF8-5F521913A4DD}"/>
    <cellStyle name="Note 10 4" xfId="4811" xr:uid="{0353056B-482E-4D49-8845-5EDB546D02E2}"/>
    <cellStyle name="Note 10 4 10" xfId="27625" xr:uid="{C8162AD8-F265-4F56-B128-CCC9CA1CF238}"/>
    <cellStyle name="Note 10 4 2" xfId="7014" xr:uid="{8044BF7C-86E2-40A7-A62E-3F08E8F82262}"/>
    <cellStyle name="Note 10 4 2 2" xfId="7682" xr:uid="{A4936CD5-EC23-4B44-BFAB-1ED5DDFCB135}"/>
    <cellStyle name="Note 10 4 2 2 2" xfId="11412" xr:uid="{73B2AB9F-6F2A-4D1D-8712-02624B6C1B25}"/>
    <cellStyle name="Note 10 4 2 2 2 2" xfId="20859" xr:uid="{BA329C4C-BF3C-4B34-A010-F1B591A22F9D}"/>
    <cellStyle name="Note 10 4 2 2 3" xfId="17130" xr:uid="{C0410C3D-BC28-4BFF-AFAE-02D128611A81}"/>
    <cellStyle name="Note 10 4 2 3" xfId="10743" xr:uid="{90F30227-7196-4CDF-90B2-100EEA64B2CA}"/>
    <cellStyle name="Note 10 4 2 3 2" xfId="20189" xr:uid="{248D6A94-27F7-4C89-81AA-BD3FFA006CF5}"/>
    <cellStyle name="Note 10 4 2 4" xfId="16460" xr:uid="{F910D181-DE1E-4B09-8030-661CE018C86C}"/>
    <cellStyle name="Note 10 4 2 5" xfId="29022" xr:uid="{059DDC10-731B-4C7A-9D52-33D7E11511B4}"/>
    <cellStyle name="Note 10 4 2 6" xfId="28110" xr:uid="{6515D154-C1FE-424A-8A30-14B8298C6B70}"/>
    <cellStyle name="Note 10 4 2 7" xfId="29530" xr:uid="{D5B162B3-0D48-4E18-BAE3-FAFCE62EA24B}"/>
    <cellStyle name="Note 10 4 3" xfId="8188" xr:uid="{4C721D09-A1A5-4B36-B611-1821DD8C4663}"/>
    <cellStyle name="Note 10 4 3 2" xfId="11917" xr:uid="{F1115B14-83B5-4532-A80B-503935AD4042}"/>
    <cellStyle name="Note 10 4 3 2 2" xfId="21364" xr:uid="{A79E43DB-2299-4E9E-9B7E-EC127E046F14}"/>
    <cellStyle name="Note 10 4 3 2 3" xfId="25788" xr:uid="{3F800CD8-8464-4F83-85E7-201C929340C5}"/>
    <cellStyle name="Note 10 4 3 3" xfId="13923" xr:uid="{0DB7D687-47D6-46AE-B703-2E494FC00C42}"/>
    <cellStyle name="Note 10 4 3 3 2" xfId="23370" xr:uid="{646D7D10-6921-40E6-A638-91BABB89378E}"/>
    <cellStyle name="Note 10 4 3 4" xfId="17635" xr:uid="{C0C717C0-2724-44A9-AC56-7320382260C1}"/>
    <cellStyle name="Note 10 4 4" xfId="8456" xr:uid="{0DD39832-60B3-4CE2-9E9F-497101677478}"/>
    <cellStyle name="Note 10 4 4 2" xfId="12144" xr:uid="{1BA4A469-155E-4C45-AC6C-05EC29BC7237}"/>
    <cellStyle name="Note 10 4 4 2 2" xfId="21591" xr:uid="{2A0FF742-10E4-460B-9251-9B715EAB6432}"/>
    <cellStyle name="Note 10 4 4 2 3" xfId="26010" xr:uid="{FA9C4DBE-1948-4767-A6A6-F560D14BF572}"/>
    <cellStyle name="Note 10 4 4 3" xfId="14184" xr:uid="{7A34E3E6-F381-4D50-AE24-949DB4E35A37}"/>
    <cellStyle name="Note 10 4 4 3 2" xfId="23631" xr:uid="{FEE4CDFC-7800-4915-B379-7178232325B9}"/>
    <cellStyle name="Note 10 4 4 4" xfId="17901" xr:uid="{D80A06A9-C3F7-4E96-9B64-52DDEF2EA618}"/>
    <cellStyle name="Note 10 4 5" xfId="8640" xr:uid="{9E7B683E-DB5F-480D-931E-EAEF226C66B6}"/>
    <cellStyle name="Note 10 4 5 2" xfId="12300" xr:uid="{227E85A8-3A19-4FAD-90A1-B472EB2008AB}"/>
    <cellStyle name="Note 10 4 5 2 2" xfId="21747" xr:uid="{950D44D1-D008-4694-A9E1-50C9041DE62E}"/>
    <cellStyle name="Note 10 4 5 2 3" xfId="26165" xr:uid="{79B718B2-3F12-4636-9A46-AF2F553DA389}"/>
    <cellStyle name="Note 10 4 5 3" xfId="14367" xr:uid="{A5CD7459-0CAB-4D8E-A8E9-098EAD974F00}"/>
    <cellStyle name="Note 10 4 5 3 2" xfId="23814" xr:uid="{EF01AB30-16D1-4930-8B50-0F9B546E00D9}"/>
    <cellStyle name="Note 10 4 5 4" xfId="18085" xr:uid="{16698AEF-5D3B-46A0-88AC-8B79C6C8521B}"/>
    <cellStyle name="Note 10 4 6" xfId="8561" xr:uid="{8D2E6C86-4432-46E6-8D62-BE9FFFB24647}"/>
    <cellStyle name="Note 10 4 6 2" xfId="12227" xr:uid="{C7B78700-17F3-4EA6-8DEE-957CCEABCC48}"/>
    <cellStyle name="Note 10 4 6 2 2" xfId="21674" xr:uid="{4DB9D968-7E15-44EB-A38E-B6CDAE4C9657}"/>
    <cellStyle name="Note 10 4 6 2 3" xfId="26093" xr:uid="{7E0A45C2-B408-47FE-A93A-4B882729AF9C}"/>
    <cellStyle name="Note 10 4 6 3" xfId="14289" xr:uid="{E489C479-742C-405A-9425-2D22280D7F31}"/>
    <cellStyle name="Note 10 4 6 3 2" xfId="23736" xr:uid="{6DAB9BDA-5BB4-48A6-89F9-6C39A070A49F}"/>
    <cellStyle name="Note 10 4 6 4" xfId="18006" xr:uid="{372CBAEC-F742-46B1-937D-F902CA9F7603}"/>
    <cellStyle name="Note 10 4 7" xfId="8310" xr:uid="{9FE50ACC-A025-409B-9DA9-22CB62CD99CE}"/>
    <cellStyle name="Note 10 4 7 2" xfId="12031" xr:uid="{7FDF2EA1-F178-4EDE-B1FF-B84CFD2595CE}"/>
    <cellStyle name="Note 10 4 7 2 2" xfId="21478" xr:uid="{6FF39B7A-2A87-4A37-B027-3B3D8AD54603}"/>
    <cellStyle name="Note 10 4 7 2 3" xfId="25898" xr:uid="{7D47CBB8-F544-4B41-B021-083DF7D0DFC4}"/>
    <cellStyle name="Note 10 4 7 3" xfId="14039" xr:uid="{227357CD-642E-47B2-95CC-C86E507F586B}"/>
    <cellStyle name="Note 10 4 7 3 2" xfId="23486" xr:uid="{2D1337BD-F4A9-4783-BF60-EDD539EC0071}"/>
    <cellStyle name="Note 10 4 7 4" xfId="17755" xr:uid="{47B2808B-A6A9-4E68-AF41-67427A5ACC46}"/>
    <cellStyle name="Note 10 4 8" xfId="9397" xr:uid="{CD38FB0E-36B9-4975-B260-1AE41518DEA4}"/>
    <cellStyle name="Note 10 4 8 2" xfId="15100" xr:uid="{E5C58036-25A3-4E19-8C38-37BAED64A12C}"/>
    <cellStyle name="Note 10 4 8 2 2" xfId="24547" xr:uid="{95282F62-B15F-490C-8334-6CE7738A82C8}"/>
    <cellStyle name="Note 10 4 8 3" xfId="18842" xr:uid="{11D417FB-1C5D-48A4-8803-7FC0C255AE2F}"/>
    <cellStyle name="Note 10 4 9" xfId="28364" xr:uid="{CB1EE8E4-29F0-4C56-867A-B23310FF0F73}"/>
    <cellStyle name="Note 10 5" xfId="4808" xr:uid="{91F2DBB4-995B-4B2C-A48F-2BD8BA4E57C1}"/>
    <cellStyle name="Note 10 6" xfId="5175" xr:uid="{3949E5CF-E1D6-46CE-BBED-F25BAFA5DF81}"/>
    <cellStyle name="Note 10 6 2" xfId="5289" xr:uid="{95CCD7B3-A699-4114-BAA3-305326F02432}"/>
    <cellStyle name="Note 10 7" xfId="6662" xr:uid="{3C9BB041-90CE-4DA1-BE79-C0583F5665AE}"/>
    <cellStyle name="Note 10 7 2" xfId="7330" xr:uid="{9CC87595-7518-4ACD-B6D4-5F5BF89ECBB2}"/>
    <cellStyle name="Note 10 7 2 2" xfId="11060" xr:uid="{031A41F0-2F0F-410A-84A7-9C823E2340ED}"/>
    <cellStyle name="Note 10 7 2 2 2" xfId="20506" xr:uid="{76C8075D-9E7F-4A1B-B0D2-CF56C981A609}"/>
    <cellStyle name="Note 10 7 2 3" xfId="16777" xr:uid="{E6876D55-5599-40CE-A56E-9E6F6E9A0C20}"/>
    <cellStyle name="Note 10 7 3" xfId="10391" xr:uid="{47874283-97AF-41C7-BF5C-9947C780F6C7}"/>
    <cellStyle name="Note 10 7 3 2" xfId="19836" xr:uid="{85815CC9-2323-40C3-AA41-7EFA5BA39763}"/>
    <cellStyle name="Note 10 7 4" xfId="16107" xr:uid="{F7A37744-AB17-4555-9C13-C1EFD9613B9D}"/>
    <cellStyle name="Note 10 7 5" xfId="28840" xr:uid="{78BAE6F6-DFF8-44B5-A887-5E92B30CB66F}"/>
    <cellStyle name="Note 10 7 6" xfId="28130" xr:uid="{E5DCE32C-C1E6-4E75-B26B-C2FBDDF82C9B}"/>
    <cellStyle name="Note 10 7 7" xfId="29374" xr:uid="{57B70F7F-0ED6-40D1-B921-B39B69473638}"/>
    <cellStyle name="Note 10 8" xfId="8001" xr:uid="{9A0DD718-34C7-4315-A8B8-88347129287E}"/>
    <cellStyle name="Note 10 8 2" xfId="11730" xr:uid="{573D7071-95BE-4461-81C9-E241478712C3}"/>
    <cellStyle name="Note 10 8 2 2" xfId="21177" xr:uid="{83F6D966-4F5A-4DFF-AA99-B5BFE2CEE52C}"/>
    <cellStyle name="Note 10 8 2 3" xfId="25601" xr:uid="{D311F4F4-DA83-45E6-B237-BFCBBD96A609}"/>
    <cellStyle name="Note 10 8 3" xfId="13736" xr:uid="{1CF30CB7-A9C5-4935-8235-9C0CEF953E3A}"/>
    <cellStyle name="Note 10 8 3 2" xfId="23183" xr:uid="{0EDFACE1-B175-4F7D-9A33-191409D85D95}"/>
    <cellStyle name="Note 10 8 4" xfId="17448" xr:uid="{05535CE5-DEF6-430A-8F50-02D946728E83}"/>
    <cellStyle name="Note 10 9" xfId="8263" xr:uid="{1EA9DF7E-A4D4-4305-A596-CED43804EFB8}"/>
    <cellStyle name="Note 10 9 2" xfId="11990" xr:uid="{66A10933-3999-49B7-B0EF-EEA79F42B1B4}"/>
    <cellStyle name="Note 10 9 2 2" xfId="21437" xr:uid="{EA44D2A6-2BD4-47D5-AEB2-6D3F8AB8EC42}"/>
    <cellStyle name="Note 10 9 2 3" xfId="25859" xr:uid="{A249CFE1-6176-4CCC-BE45-3CBAF6A4ADFE}"/>
    <cellStyle name="Note 10 9 3" xfId="13994" xr:uid="{A8536A62-13E1-4350-B774-A649337AE8BD}"/>
    <cellStyle name="Note 10 9 3 2" xfId="23441" xr:uid="{8C6EC8E9-2EC8-40F5-B23D-40E4DBF9A917}"/>
    <cellStyle name="Note 10 9 4" xfId="17708" xr:uid="{3BAB618D-ECB9-4A49-91E7-374507960484}"/>
    <cellStyle name="Note 11" xfId="2514" xr:uid="{9CA1AAF1-3022-4487-BEE0-4D0DE6659BF3}"/>
    <cellStyle name="Note 11 10" xfId="8547" xr:uid="{08A2459D-6C6B-482B-BAAB-A3AA7830A41B}"/>
    <cellStyle name="Note 11 10 2" xfId="12216" xr:uid="{15F861CC-303C-4463-832E-1B0A94C2042D}"/>
    <cellStyle name="Note 11 10 2 2" xfId="21663" xr:uid="{312BC50A-A94A-4096-949E-A59D32CE5928}"/>
    <cellStyle name="Note 11 10 2 3" xfId="26082" xr:uid="{A174CCEF-F462-4F0B-BFFC-6BF803A037A0}"/>
    <cellStyle name="Note 11 10 3" xfId="14275" xr:uid="{DAED00B5-374C-45BA-9095-1F675E89683D}"/>
    <cellStyle name="Note 11 10 3 2" xfId="23722" xr:uid="{003B6209-414E-41EE-A229-ED7502882793}"/>
    <cellStyle name="Note 11 10 4" xfId="17992" xr:uid="{E6FE108B-1694-4834-9550-C8706B7783E9}"/>
    <cellStyle name="Note 11 11" xfId="8839" xr:uid="{66E74A0D-794F-4F33-9A2D-6D27E716D9C6}"/>
    <cellStyle name="Note 11 11 2" xfId="14564" xr:uid="{2C94BD47-4FDE-4F4A-96D5-36D716B628F8}"/>
    <cellStyle name="Note 11 11 2 2" xfId="24011" xr:uid="{C772847C-EB74-401F-B100-88E8E9383861}"/>
    <cellStyle name="Note 11 11 3" xfId="18284" xr:uid="{8EBBC053-5937-4E93-81F8-F591691FF37E}"/>
    <cellStyle name="Note 11 12" xfId="27840" xr:uid="{A225D93E-2D51-446F-BFE7-163998F2CE15}"/>
    <cellStyle name="Note 11 13" xfId="28268" xr:uid="{E336897B-BE24-4914-A389-24E4441C2E8D}"/>
    <cellStyle name="Note 11 14" xfId="30134" xr:uid="{115F8A0B-9A4B-4CC7-A45C-533DE7991B7A}"/>
    <cellStyle name="Note 11 2" xfId="4813" xr:uid="{80A81512-A1DE-497D-B4DB-24C28B222829}"/>
    <cellStyle name="Note 11 2 2" xfId="5211" xr:uid="{2603BB9B-6F57-4F54-A5FE-59229E109BC8}"/>
    <cellStyle name="Note 11 2 2 2" xfId="5321" xr:uid="{206DEDE5-E0E9-4C99-8D31-FD5EB0725B36}"/>
    <cellStyle name="Note 11 2 2 3" xfId="31006" xr:uid="{6E55C70A-6617-4A3C-A4F8-FED356CB1C1E}"/>
    <cellStyle name="Note 11 2 3" xfId="30696" xr:uid="{7EAF14EA-B480-453D-B0FE-D24027762C2D}"/>
    <cellStyle name="Note 11 3" xfId="4812" xr:uid="{6B0017F7-A48B-477D-B3D9-76BEB5C59EB0}"/>
    <cellStyle name="Note 11 4" xfId="5176" xr:uid="{E5AAD2F3-B20D-4718-879C-93B0A67DBE7B}"/>
    <cellStyle name="Note 11 4 2" xfId="5290" xr:uid="{D694FC41-1E01-4F9D-9436-2359A09E32F0}"/>
    <cellStyle name="Note 11 5" xfId="6663" xr:uid="{FAA41722-1A4A-497C-AA97-79A3E58A7CBF}"/>
    <cellStyle name="Note 11 5 2" xfId="7331" xr:uid="{D8592541-6D06-482C-A3A6-14AE0BD61315}"/>
    <cellStyle name="Note 11 5 2 2" xfId="11061" xr:uid="{59327099-E360-4BC5-881A-1AF152927A4A}"/>
    <cellStyle name="Note 11 5 2 2 2" xfId="20507" xr:uid="{11C2E89C-2E32-4290-BE02-6C5F6FE5F98B}"/>
    <cellStyle name="Note 11 5 2 3" xfId="16778" xr:uid="{303CFEA9-917D-449A-B6EF-1E58502CF5FA}"/>
    <cellStyle name="Note 11 5 3" xfId="10392" xr:uid="{E88A5FA0-568F-41BD-8201-E4BBB60D3AF4}"/>
    <cellStyle name="Note 11 5 3 2" xfId="19837" xr:uid="{7EA79A2B-FD4B-4885-AC8E-D55E66CE0EBA}"/>
    <cellStyle name="Note 11 5 4" xfId="16108" xr:uid="{C3609DEB-3C22-427A-9FAC-A49F1FFF4658}"/>
    <cellStyle name="Note 11 5 5" xfId="28841" xr:uid="{A429D68F-DC76-4100-A78F-15AF371123FA}"/>
    <cellStyle name="Note 11 5 6" xfId="27628" xr:uid="{B783E007-B426-47A6-BFF5-8B98BB03189F}"/>
    <cellStyle name="Note 11 5 7" xfId="29375" xr:uid="{FECED3F1-F29D-4FFA-91AD-E54A5200C55D}"/>
    <cellStyle name="Note 11 6" xfId="8131" xr:uid="{D237D521-FED4-461E-A9C1-68A299D65077}"/>
    <cellStyle name="Note 11 6 2" xfId="11860" xr:uid="{EB89ABA2-49EF-402F-8AD0-8780E879490B}"/>
    <cellStyle name="Note 11 6 2 2" xfId="21307" xr:uid="{F961A553-D4E7-47B0-985B-B6C1BCE0619A}"/>
    <cellStyle name="Note 11 6 2 3" xfId="25731" xr:uid="{79BD66A8-5942-4777-BB47-BEB78FEE52F9}"/>
    <cellStyle name="Note 11 6 3" xfId="13866" xr:uid="{FF00B941-6232-4EE1-9843-A10921D6288F}"/>
    <cellStyle name="Note 11 6 3 2" xfId="23313" xr:uid="{1F9EAE05-7A9E-4497-BA77-776A8BEAA9FF}"/>
    <cellStyle name="Note 11 6 4" xfId="17578" xr:uid="{18CE32E6-47B6-4B48-B395-E3B57FF8C321}"/>
    <cellStyle name="Note 11 7" xfId="9329" xr:uid="{A6A3217E-1132-41D4-B67F-1D5AD66158C6}"/>
    <cellStyle name="Note 11 7 2" xfId="12879" xr:uid="{4FF20FCB-C13C-49F6-A0E3-5A85A30ECBB1}"/>
    <cellStyle name="Note 11 7 2 2" xfId="22326" xr:uid="{AFA3BCEB-8A0C-4410-9407-CA486B74BC95}"/>
    <cellStyle name="Note 11 7 2 3" xfId="26720" xr:uid="{8F3EFF5F-BEC3-4EAA-B306-2FC259513EBD}"/>
    <cellStyle name="Note 11 7 3" xfId="15032" xr:uid="{80127562-7118-4481-AEF4-B13FED1EAFCF}"/>
    <cellStyle name="Note 11 7 3 2" xfId="24479" xr:uid="{5B790274-D127-4902-8CFC-3D7A88AAC4F2}"/>
    <cellStyle name="Note 11 7 4" xfId="18774" xr:uid="{93193AF7-5E5B-4356-AA17-7AF61A980963}"/>
    <cellStyle name="Note 11 8" xfId="8512" xr:uid="{38D007F4-4642-41D8-8871-33D9A8BEB1B4}"/>
    <cellStyle name="Note 11 8 2" xfId="12186" xr:uid="{3AF59A2B-4CD8-4C19-BCA5-2F428BF6E104}"/>
    <cellStyle name="Note 11 8 2 2" xfId="21633" xr:uid="{3C049298-31BC-492E-B9DD-AAC9A3DDA8B1}"/>
    <cellStyle name="Note 11 8 2 3" xfId="26052" xr:uid="{FE1EB503-A75C-4EF7-A8C5-32A2225AD656}"/>
    <cellStyle name="Note 11 8 3" xfId="14240" xr:uid="{3C90326B-9C58-42B4-BA38-1C9BC3D2042E}"/>
    <cellStyle name="Note 11 8 3 2" xfId="23687" xr:uid="{01FB4600-817F-4A27-A87A-0B0BDA75B962}"/>
    <cellStyle name="Note 11 8 4" xfId="17957" xr:uid="{6D13062E-8A9E-48FE-842B-0513C88DEF0A}"/>
    <cellStyle name="Note 11 9" xfId="8621" xr:uid="{22293A4A-7B86-410C-AE89-9F10B29E0B50}"/>
    <cellStyle name="Note 11 9 2" xfId="12282" xr:uid="{EFB5E8C9-38EB-4827-8D0B-55A550542AB5}"/>
    <cellStyle name="Note 11 9 2 2" xfId="21729" xr:uid="{8668733B-F19F-44A0-9F97-D5721E1676C9}"/>
    <cellStyle name="Note 11 9 2 3" xfId="26147" xr:uid="{FAEA9F18-808D-4D70-9A60-D5144DFAACD7}"/>
    <cellStyle name="Note 11 9 3" xfId="14348" xr:uid="{4FC1B36A-2CE8-4B01-8C8E-298E2800B589}"/>
    <cellStyle name="Note 11 9 3 2" xfId="23795" xr:uid="{7303EF33-2303-43BF-B360-400BBC33AFEF}"/>
    <cellStyle name="Note 11 9 4" xfId="18066" xr:uid="{CCD0E9CE-BC3E-4BD6-96E5-943A6A01BD5E}"/>
    <cellStyle name="Note 12" xfId="2515" xr:uid="{458AD5AD-5C53-4B80-9CF6-AA796FDD1291}"/>
    <cellStyle name="Note 12 10" xfId="9249" xr:uid="{F7B3ABC5-E1D3-4545-92FB-B13A31859C8A}"/>
    <cellStyle name="Note 12 10 2" xfId="14953" xr:uid="{B720D6DD-496B-46AB-8275-7EE0A9611312}"/>
    <cellStyle name="Note 12 10 2 2" xfId="24400" xr:uid="{86903E9C-1F87-4B29-9592-D90EEC6A211E}"/>
    <cellStyle name="Note 12 10 3" xfId="18694" xr:uid="{67ABBE5C-B146-4808-9C89-26DAE4ACB7BC}"/>
    <cellStyle name="Note 12 11" xfId="27841" xr:uid="{C0ECC19B-7ABB-43AB-9F3A-C3CAEAD9F239}"/>
    <cellStyle name="Note 12 12" xfId="28602" xr:uid="{E0C4D668-CB1E-40C9-94CA-BC3AC2399F8D}"/>
    <cellStyle name="Note 12 13" xfId="30135" xr:uid="{A02DFD82-1185-4DFE-9E43-86452DA2ADAF}"/>
    <cellStyle name="Note 12 2" xfId="4815" xr:uid="{AA894AB0-0AB1-40AF-95F3-166B44FA6849}"/>
    <cellStyle name="Note 12 3" xfId="4814" xr:uid="{2BC4DE5A-EA0C-4B06-A571-CA452D3D0FC2}"/>
    <cellStyle name="Note 12 4" xfId="6664" xr:uid="{1E61532E-D361-4E4F-A19D-876E8BB15377}"/>
    <cellStyle name="Note 12 4 2" xfId="7332" xr:uid="{69BB3457-6A35-4D95-A8A8-4F9D27F843D8}"/>
    <cellStyle name="Note 12 4 2 2" xfId="11062" xr:uid="{DBDAB43D-1F8A-4631-8C37-5087F053FC59}"/>
    <cellStyle name="Note 12 4 2 2 2" xfId="20508" xr:uid="{3AEB0FF6-B14B-4C06-BA96-AE285D95803B}"/>
    <cellStyle name="Note 12 4 2 3" xfId="16779" xr:uid="{1A362AD7-2ECF-474C-895B-A9774F8A5F2C}"/>
    <cellStyle name="Note 12 4 3" xfId="10393" xr:uid="{616110AA-84ED-4CA7-AB8F-C49821E17766}"/>
    <cellStyle name="Note 12 4 3 2" xfId="19838" xr:uid="{E19C999B-9891-46F8-AFCF-3FEC5D9FFD23}"/>
    <cellStyle name="Note 12 4 4" xfId="16109" xr:uid="{DFF65653-8675-480A-896B-695EF6E2B37A}"/>
    <cellStyle name="Note 12 4 5" xfId="28842" xr:uid="{5538AE36-14E2-4FE5-982C-C3271B51BFEB}"/>
    <cellStyle name="Note 12 4 6" xfId="27593" xr:uid="{1E69B3CE-44B7-4BD0-8C8B-18C2EC0C0443}"/>
    <cellStyle name="Note 12 4 7" xfId="29376" xr:uid="{881B0385-71CB-46D0-B0D5-F2BBA16B43BA}"/>
    <cellStyle name="Note 12 5" xfId="8133" xr:uid="{9B86F916-2A23-4741-90A6-308F0CF2DF10}"/>
    <cellStyle name="Note 12 5 2" xfId="11862" xr:uid="{F54768B8-9008-4C5B-A9F3-C5CE1A59EC52}"/>
    <cellStyle name="Note 12 5 2 2" xfId="21309" xr:uid="{4EF06ED8-AA9C-47AE-9BF1-28A0BB725079}"/>
    <cellStyle name="Note 12 5 2 3" xfId="25733" xr:uid="{F5C4A337-DE58-4BD6-A094-FA1A5F5D76A3}"/>
    <cellStyle name="Note 12 5 3" xfId="13868" xr:uid="{8CC656B0-814E-459F-9DF1-94532A9BEDA8}"/>
    <cellStyle name="Note 12 5 3 2" xfId="23315" xr:uid="{00CAE2B6-8897-4281-8245-56BD7C3BA096}"/>
    <cellStyle name="Note 12 5 4" xfId="17580" xr:uid="{9C12A7BE-CC94-4489-95D9-331C788ACD16}"/>
    <cellStyle name="Note 12 6" xfId="8728" xr:uid="{5C4D24E6-58EE-47D7-A2D7-46686BD47DD2}"/>
    <cellStyle name="Note 12 6 2" xfId="12379" xr:uid="{CA687690-0AFC-4095-BF96-A3ABBF8289E7}"/>
    <cellStyle name="Note 12 6 2 2" xfId="21826" xr:uid="{2EFE92E6-530D-4756-A5A0-9CB78CF4BEA3}"/>
    <cellStyle name="Note 12 6 2 3" xfId="26244" xr:uid="{9C7DAECF-8030-4E5E-8824-E3C2E0A7927D}"/>
    <cellStyle name="Note 12 6 3" xfId="14455" xr:uid="{5A05FA3D-9693-48A3-A47C-F9DAC8871B7D}"/>
    <cellStyle name="Note 12 6 3 2" xfId="23902" xr:uid="{BE00D931-6358-42AA-9F16-E2B8112E9FDB}"/>
    <cellStyle name="Note 12 6 4" xfId="18173" xr:uid="{07E39147-4822-4FD6-995D-BA8E4E12DDED}"/>
    <cellStyle name="Note 12 7" xfId="9588" xr:uid="{53E84929-76E5-491B-B8E9-764797EC1F63}"/>
    <cellStyle name="Note 12 7 2" xfId="13094" xr:uid="{EEB95D81-D50A-49DB-9EDC-A583F8907316}"/>
    <cellStyle name="Note 12 7 2 2" xfId="22541" xr:uid="{A74B3086-3DFE-4FC2-B73E-D345895BBCC1}"/>
    <cellStyle name="Note 12 7 2 3" xfId="26933" xr:uid="{B7348FCB-4AD1-4DB2-9097-4ABEDB4071BD}"/>
    <cellStyle name="Note 12 7 3" xfId="15289" xr:uid="{395C90B5-E969-4D56-B0A3-A050C1C61A0F}"/>
    <cellStyle name="Note 12 7 3 2" xfId="24736" xr:uid="{8B38DEE5-EE48-4457-A7F4-3937421F5D23}"/>
    <cellStyle name="Note 12 7 4" xfId="19033" xr:uid="{FAF4C603-172F-4769-BCC3-28B2DAD19FCC}"/>
    <cellStyle name="Note 12 8" xfId="8898" xr:uid="{0753298F-85F3-444C-AB45-A9F568D1F6DF}"/>
    <cellStyle name="Note 12 8 2" xfId="12522" xr:uid="{B64EFB3D-80B0-4289-9BE2-B6812F9A06E6}"/>
    <cellStyle name="Note 12 8 2 2" xfId="21969" xr:uid="{57A86F64-249D-4834-8689-CDED503A1242}"/>
    <cellStyle name="Note 12 8 2 3" xfId="26384" xr:uid="{83624350-9C1E-4B3C-B05D-49805EF7B457}"/>
    <cellStyle name="Note 12 8 3" xfId="14622" xr:uid="{D6F89D27-9FF2-4467-99C6-10748C5622E3}"/>
    <cellStyle name="Note 12 8 3 2" xfId="24069" xr:uid="{76897119-4394-4007-8037-1CC3DD326E49}"/>
    <cellStyle name="Note 12 8 4" xfId="18343" xr:uid="{D24865B2-1D6B-4C91-8BDB-282DA27C0D07}"/>
    <cellStyle name="Note 12 9" xfId="9541" xr:uid="{78D3D2AA-B149-4D44-9D57-5C7D2E8FDB13}"/>
    <cellStyle name="Note 12 9 2" xfId="13054" xr:uid="{0D96D835-C9F2-490D-9C77-FAE740AC5345}"/>
    <cellStyle name="Note 12 9 2 2" xfId="22501" xr:uid="{DEFEE453-31D0-49E3-A5BD-CF7201305115}"/>
    <cellStyle name="Note 12 9 2 3" xfId="26893" xr:uid="{18C43FD3-82D9-4AD0-A146-919AF78238B3}"/>
    <cellStyle name="Note 12 9 3" xfId="15242" xr:uid="{BF45DF1F-F5F0-439F-BEF5-AEB9C2942DB9}"/>
    <cellStyle name="Note 12 9 3 2" xfId="24689" xr:uid="{982FA29F-145D-406E-ACEC-79616F8F5183}"/>
    <cellStyle name="Note 12 9 4" xfId="18986" xr:uid="{5C911F96-9F2B-4907-B07F-6EE9D52B9209}"/>
    <cellStyle name="Note 13" xfId="2516" xr:uid="{52E0B395-F03F-4BF6-91ED-E473CDA9F94B}"/>
    <cellStyle name="Note 13 10" xfId="27842" xr:uid="{3B9D6AD5-A309-4444-9FA5-C6E2E2DBCF7F}"/>
    <cellStyle name="Note 13 11" xfId="28267" xr:uid="{4731C9CB-7A4C-4142-AE14-4F78A35D93F6}"/>
    <cellStyle name="Note 13 12" xfId="30136" xr:uid="{B13C5CEB-23E0-4991-A748-C79E3BFA643D}"/>
    <cellStyle name="Note 13 2" xfId="4816" xr:uid="{1B926955-A97A-4927-8DE6-E924CE4EE15A}"/>
    <cellStyle name="Note 13 3" xfId="6665" xr:uid="{D385024A-82E4-4D6C-8E7B-51060061E264}"/>
    <cellStyle name="Note 13 3 2" xfId="7333" xr:uid="{59ED2E3C-0F5E-4673-9921-C68A8C7FDA48}"/>
    <cellStyle name="Note 13 3 2 2" xfId="11063" xr:uid="{61433D20-DBDF-4CC0-A2FA-DE0E9A27D6B9}"/>
    <cellStyle name="Note 13 3 2 2 2" xfId="20509" xr:uid="{FD938152-ACBC-4C9B-8857-4E1BF1B1A211}"/>
    <cellStyle name="Note 13 3 2 3" xfId="16780" xr:uid="{2ED619E2-0213-473E-ADB7-C60A891A2E6E}"/>
    <cellStyle name="Note 13 3 3" xfId="10394" xr:uid="{CD16EB96-B95F-4D84-9CC3-B5B96207ADA9}"/>
    <cellStyle name="Note 13 3 3 2" xfId="19839" xr:uid="{C2F68EC7-7CE5-4EFE-93F3-3AE92869D1F3}"/>
    <cellStyle name="Note 13 3 4" xfId="16110" xr:uid="{80623EBA-FE0E-4C25-95C4-DE19D0A9FF20}"/>
    <cellStyle name="Note 13 3 5" xfId="28843" xr:uid="{E6A7B5FE-67F1-413D-A62B-A380CFC0B7DD}"/>
    <cellStyle name="Note 13 3 6" xfId="29194" xr:uid="{D97EF708-30AE-4802-AE16-E3FEC8A2C410}"/>
    <cellStyle name="Note 13 3 7" xfId="29377" xr:uid="{723B94B2-16AE-4754-A9F0-1BD4927DD124}"/>
    <cellStyle name="Note 13 4" xfId="8132" xr:uid="{FC7A2F94-925B-4AA7-86B3-757C1E2FA8CA}"/>
    <cellStyle name="Note 13 4 2" xfId="11861" xr:uid="{EABCCD27-5337-4370-80AB-F5804798CBE0}"/>
    <cellStyle name="Note 13 4 2 2" xfId="21308" xr:uid="{CB47C239-AAD3-4294-9911-83DBAC28E979}"/>
    <cellStyle name="Note 13 4 2 3" xfId="25732" xr:uid="{26DF5C9B-F2F9-48AE-A933-AFE60539FCF8}"/>
    <cellStyle name="Note 13 4 3" xfId="13867" xr:uid="{CB305E6F-0EC9-4C6A-BFB7-B9E234AD7D6A}"/>
    <cellStyle name="Note 13 4 3 2" xfId="23314" xr:uid="{AFF14356-E13F-4D56-81FC-1AE0122B6FC9}"/>
    <cellStyle name="Note 13 4 4" xfId="17579" xr:uid="{4D3F73BD-401C-42F6-8682-1EA5A893753B}"/>
    <cellStyle name="Note 13 5" xfId="9328" xr:uid="{E19342F7-16C0-4437-93F3-CB3563D6D9CE}"/>
    <cellStyle name="Note 13 5 2" xfId="12878" xr:uid="{EC277DF1-BB7C-4D05-B7CD-8602FC8CAC2F}"/>
    <cellStyle name="Note 13 5 2 2" xfId="22325" xr:uid="{FEFA9CC2-3815-4B7F-A963-1F3FABE2D5A7}"/>
    <cellStyle name="Note 13 5 2 3" xfId="26719" xr:uid="{AA7EBE80-C1E4-4FE3-A518-CB22D26B1A49}"/>
    <cellStyle name="Note 13 5 3" xfId="15031" xr:uid="{B2595C95-8B06-4B06-8001-B9828D3F1997}"/>
    <cellStyle name="Note 13 5 3 2" xfId="24478" xr:uid="{2258E6DD-1F59-442E-80BE-47CE2355AC12}"/>
    <cellStyle name="Note 13 5 4" xfId="18773" xr:uid="{A1C0AB1D-1F61-46BB-BE02-18B2772B022B}"/>
    <cellStyle name="Note 13 6" xfId="8513" xr:uid="{F26801D5-876E-4FA3-BEB3-6481BC8AF8BF}"/>
    <cellStyle name="Note 13 6 2" xfId="12187" xr:uid="{C8E1568D-2302-4F36-BC07-B6648FBF0A7A}"/>
    <cellStyle name="Note 13 6 2 2" xfId="21634" xr:uid="{AB9DBAC2-C33F-4CBE-9A35-0B85522F71DF}"/>
    <cellStyle name="Note 13 6 2 3" xfId="26053" xr:uid="{90D469D7-F6B9-4593-BD01-313F46E8B622}"/>
    <cellStyle name="Note 13 6 3" xfId="14241" xr:uid="{4816A0BD-125A-4E7D-A606-050634257A67}"/>
    <cellStyle name="Note 13 6 3 2" xfId="23688" xr:uid="{3922124A-ECF3-476C-86CE-82887996ECD0}"/>
    <cellStyle name="Note 13 6 4" xfId="17958" xr:uid="{B6202522-94F2-4FEA-8A27-50A1E262015F}"/>
    <cellStyle name="Note 13 7" xfId="8362" xr:uid="{F2B5654D-85E9-40F5-BBC8-7F5038C47A3C}"/>
    <cellStyle name="Note 13 7 2" xfId="12072" xr:uid="{9C86D624-E61F-494E-8F47-F75023E0C0E7}"/>
    <cellStyle name="Note 13 7 2 2" xfId="21519" xr:uid="{AC6C3979-3F88-49A6-80F8-583DA42C3579}"/>
    <cellStyle name="Note 13 7 2 3" xfId="25938" xr:uid="{F4BAEE71-ABB2-42D3-A861-0853D14BF22F}"/>
    <cellStyle name="Note 13 7 3" xfId="14090" xr:uid="{E53E92C3-5F61-4B1B-A083-B29322F20A09}"/>
    <cellStyle name="Note 13 7 3 2" xfId="23537" xr:uid="{1817E8ED-E389-40ED-8A6D-00F4D57470A1}"/>
    <cellStyle name="Note 13 7 4" xfId="17807" xr:uid="{72BED233-F5DA-427F-A1E2-A7B4D1375B2F}"/>
    <cellStyle name="Note 13 8" xfId="9676" xr:uid="{CE147001-0AC6-4003-9EE3-B7E88E74A3C5}"/>
    <cellStyle name="Note 13 8 2" xfId="13167" xr:uid="{7A0EFAC0-A5E5-4D7D-8B57-3A5135FD485B}"/>
    <cellStyle name="Note 13 8 2 2" xfId="22614" xr:uid="{3AB57542-3CBB-4BA1-BF0E-42D86DB5C6D1}"/>
    <cellStyle name="Note 13 8 2 3" xfId="27006" xr:uid="{3A81D0F9-11A6-4FDD-A6B3-02D991F246CB}"/>
    <cellStyle name="Note 13 8 3" xfId="15377" xr:uid="{96AC039E-6C6C-403B-AFEB-9FF4711EA78E}"/>
    <cellStyle name="Note 13 8 3 2" xfId="24824" xr:uid="{D7872E49-3EB7-46AA-8A26-56D9CFC11CD8}"/>
    <cellStyle name="Note 13 8 4" xfId="19121" xr:uid="{FC03ADE9-F90D-4374-8F24-7CC7326B3606}"/>
    <cellStyle name="Note 13 9" xfId="9603" xr:uid="{16A881FE-11CF-42AD-BFEA-60668AA7E1EC}"/>
    <cellStyle name="Note 13 9 2" xfId="15304" xr:uid="{8B84EFFA-1D5E-4DB8-8BEB-D24C9933490D}"/>
    <cellStyle name="Note 13 9 2 2" xfId="24751" xr:uid="{74256667-B826-4491-8D55-B9650A934E2B}"/>
    <cellStyle name="Note 13 9 3" xfId="19048" xr:uid="{21283AD1-C83F-4E1C-B8B9-A0AC854F4D12}"/>
    <cellStyle name="Note 14" xfId="2517" xr:uid="{0B6ADEB3-FE19-435F-BE73-0AA328CDA602}"/>
    <cellStyle name="Note 14 10" xfId="27843" xr:uid="{4A4AE543-5E9A-4217-B5A5-EE333A64EDEB}"/>
    <cellStyle name="Note 14 11" xfId="28601" xr:uid="{4C92912C-2473-4841-8BD5-E678F9E3F10F}"/>
    <cellStyle name="Note 14 12" xfId="30137" xr:uid="{42F34F08-9587-4484-9910-4ACAF6ED842D}"/>
    <cellStyle name="Note 14 2" xfId="4817" xr:uid="{852AB3FC-F238-4FAE-9712-79396C0AF2C8}"/>
    <cellStyle name="Note 14 3" xfId="6666" xr:uid="{E69DBE1E-62AB-4D92-A651-712C29828845}"/>
    <cellStyle name="Note 14 3 2" xfId="7334" xr:uid="{2B127922-9596-41F0-9134-FE8A51DE88E8}"/>
    <cellStyle name="Note 14 3 2 2" xfId="11064" xr:uid="{43444377-F915-4F0F-9A5C-1365B8F57E18}"/>
    <cellStyle name="Note 14 3 2 2 2" xfId="20510" xr:uid="{37C49C9E-C9DF-43BB-AEE3-33BCA722E48D}"/>
    <cellStyle name="Note 14 3 2 3" xfId="16781" xr:uid="{96750A71-2B81-4D17-8B51-4C21C40256CB}"/>
    <cellStyle name="Note 14 3 3" xfId="10395" xr:uid="{FABE0A36-3C3B-421F-A676-97B35F5FF069}"/>
    <cellStyle name="Note 14 3 3 2" xfId="19840" xr:uid="{AD8CABE4-188F-4812-B8E2-B3E41588F7CB}"/>
    <cellStyle name="Note 14 3 4" xfId="16111" xr:uid="{46BF9D74-1F2C-4223-A7C7-3428ED558832}"/>
    <cellStyle name="Note 14 3 5" xfId="28844" xr:uid="{5C9FC1E1-9C7C-4CFE-9B71-5FC0466439CC}"/>
    <cellStyle name="Note 14 3 6" xfId="28656" xr:uid="{4C91422D-E2DD-47CE-AF9F-CBE7A2C10B18}"/>
    <cellStyle name="Note 14 3 7" xfId="29378" xr:uid="{E84C42B6-6876-4825-B4A6-E1E7D4E3B332}"/>
    <cellStyle name="Note 14 4" xfId="8000" xr:uid="{F8374AFF-B2E8-42ED-9E8F-4CB69300D3A4}"/>
    <cellStyle name="Note 14 4 2" xfId="11729" xr:uid="{53B2303F-88FF-472B-B798-C61DD4677636}"/>
    <cellStyle name="Note 14 4 2 2" xfId="21176" xr:uid="{9F5FD95C-B9BF-4643-8D75-C3B7358229EA}"/>
    <cellStyle name="Note 14 4 2 3" xfId="25600" xr:uid="{7C04CF85-6971-442C-96F7-05D765D143CA}"/>
    <cellStyle name="Note 14 4 3" xfId="13735" xr:uid="{F85F648E-912F-4DB1-8A76-4190D235D901}"/>
    <cellStyle name="Note 14 4 3 2" xfId="23182" xr:uid="{1A82DEBF-4BF7-44F2-B842-CEADDF5383E8}"/>
    <cellStyle name="Note 14 4 4" xfId="17447" xr:uid="{5F30221B-3918-4CAA-A495-94E47AB6A674}"/>
    <cellStyle name="Note 14 5" xfId="8727" xr:uid="{2E4DA7C5-A8B0-4F6A-A1FA-6E97111A8FD4}"/>
    <cellStyle name="Note 14 5 2" xfId="12378" xr:uid="{C84B5C6F-DC5B-44BE-99B4-588A58BEC45D}"/>
    <cellStyle name="Note 14 5 2 2" xfId="21825" xr:uid="{B417B9E4-EE81-44EF-8420-ACE229C1B66F}"/>
    <cellStyle name="Note 14 5 2 3" xfId="26243" xr:uid="{2C8D0088-6C25-44DD-AC5F-1CCD468AFAA8}"/>
    <cellStyle name="Note 14 5 3" xfId="14454" xr:uid="{C642C979-4A51-4FE0-98DC-650762E903A7}"/>
    <cellStyle name="Note 14 5 3 2" xfId="23901" xr:uid="{B10C04AA-8241-49B6-931B-E3188F19E2CC}"/>
    <cellStyle name="Note 14 5 4" xfId="18172" xr:uid="{106D7A54-D408-4EEB-B407-938409C7DCDF}"/>
    <cellStyle name="Note 14 6" xfId="8343" xr:uid="{6E8F5648-C978-4618-A6E9-918805108F9D}"/>
    <cellStyle name="Note 14 6 2" xfId="12056" xr:uid="{6A744FD5-B1EA-41C5-BC61-202F375C2D54}"/>
    <cellStyle name="Note 14 6 2 2" xfId="21503" xr:uid="{342E032D-DBE3-4669-97D7-1DFD87EC70A0}"/>
    <cellStyle name="Note 14 6 2 3" xfId="25922" xr:uid="{9219394C-1690-4394-952B-7F20745A0E45}"/>
    <cellStyle name="Note 14 6 3" xfId="14071" xr:uid="{1324357F-3E1F-4FDF-8E31-28B740AEFC49}"/>
    <cellStyle name="Note 14 6 3 2" xfId="23518" xr:uid="{C0690068-C233-4695-924A-4336E1C30652}"/>
    <cellStyle name="Note 14 6 4" xfId="17788" xr:uid="{4913E488-4D04-44CC-B042-3F824FABD549}"/>
    <cellStyle name="Note 14 7" xfId="9478" xr:uid="{A787AE9D-EEE8-49B5-A38B-9A25AD747268}"/>
    <cellStyle name="Note 14 7 2" xfId="12998" xr:uid="{067B9457-559B-4929-9FDF-C3B7902617BB}"/>
    <cellStyle name="Note 14 7 2 2" xfId="22445" xr:uid="{FFD3B5DB-AA3A-4D38-8647-871977392657}"/>
    <cellStyle name="Note 14 7 2 3" xfId="26839" xr:uid="{73C8D46E-6577-46B7-A040-BDB5094CE320}"/>
    <cellStyle name="Note 14 7 3" xfId="15181" xr:uid="{673F93A1-522F-4205-A0A7-33F17F47ACF2}"/>
    <cellStyle name="Note 14 7 3 2" xfId="24628" xr:uid="{DA48C426-3E8C-46F8-8B62-61BADC457C27}"/>
    <cellStyle name="Note 14 7 4" xfId="18923" xr:uid="{4B0A9B68-7E4D-48D8-BCE5-E324059D9C1F}"/>
    <cellStyle name="Note 14 8" xfId="9409" xr:uid="{DB0C4A73-6E66-4250-9A7C-0F97B5BBD136}"/>
    <cellStyle name="Note 14 8 2" xfId="12943" xr:uid="{ED0E4158-263F-49AA-B0DD-5A379A93D44F}"/>
    <cellStyle name="Note 14 8 2 2" xfId="22390" xr:uid="{B31BCE7B-4F71-4A5F-959B-B83EDB0F5998}"/>
    <cellStyle name="Note 14 8 2 3" xfId="26784" xr:uid="{CD68B541-F9DE-4CF9-9F1C-A9CF08AC1709}"/>
    <cellStyle name="Note 14 8 3" xfId="15112" xr:uid="{66AA5281-2E13-4C20-BD9D-A6182417EFD3}"/>
    <cellStyle name="Note 14 8 3 2" xfId="24559" xr:uid="{7530A900-A1AE-432C-98B3-AAC73398C927}"/>
    <cellStyle name="Note 14 8 4" xfId="18854" xr:uid="{2C7123B8-55AA-4385-84C4-CB258CAB116F}"/>
    <cellStyle name="Note 14 9" xfId="8971" xr:uid="{F223E9CF-68B8-4784-BC64-2ECCC42B9214}"/>
    <cellStyle name="Note 14 9 2" xfId="14694" xr:uid="{C5EC45B6-0DA3-4347-B7B4-26F087D44D71}"/>
    <cellStyle name="Note 14 9 2 2" xfId="24141" xr:uid="{1E4E1FA5-64E2-4DB5-B013-DE9F6D9BC151}"/>
    <cellStyle name="Note 14 9 3" xfId="18416" xr:uid="{CC6800C0-495B-4D7D-9AA8-D6B5EDE0DC98}"/>
    <cellStyle name="Note 15" xfId="2518" xr:uid="{8943A3CD-A1FA-4ACA-BA7E-72AE0C522013}"/>
    <cellStyle name="Note 15 10" xfId="27844" xr:uid="{69B71991-5A81-4EE4-A1BF-1BA8E631C436}"/>
    <cellStyle name="Note 15 11" xfId="28266" xr:uid="{33ACF530-C209-43DE-A302-6FBF1CCF595A}"/>
    <cellStyle name="Note 15 12" xfId="30138" xr:uid="{B4310E7F-E778-428F-9108-27B3A4EED43F}"/>
    <cellStyle name="Note 15 2" xfId="4818" xr:uid="{A5B3BBA0-FD2B-4AE2-ABFB-F0E7831100EA}"/>
    <cellStyle name="Note 15 3" xfId="6667" xr:uid="{6619828B-1D4C-472A-A6D9-BE8FF5ECB5BB}"/>
    <cellStyle name="Note 15 3 2" xfId="7335" xr:uid="{591F4BEC-4F73-49E1-8AC7-A5235A80C3BD}"/>
    <cellStyle name="Note 15 3 2 2" xfId="11065" xr:uid="{F2086F3F-A5DE-4495-8A97-F440F8906686}"/>
    <cellStyle name="Note 15 3 2 2 2" xfId="20511" xr:uid="{D62A3663-11CF-4DC3-A935-78094082C8EA}"/>
    <cellStyle name="Note 15 3 2 3" xfId="16782" xr:uid="{CEE53538-4371-4928-B2C9-0EBCE0EA7BC6}"/>
    <cellStyle name="Note 15 3 3" xfId="10396" xr:uid="{2E4960D6-AB0E-4078-B715-7406CFA075A9}"/>
    <cellStyle name="Note 15 3 3 2" xfId="19841" xr:uid="{A3C14B5F-E721-4E0C-BDEF-63DD2224A4B9}"/>
    <cellStyle name="Note 15 3 4" xfId="16112" xr:uid="{EEC755D3-A77B-408E-8334-A012F10B1445}"/>
    <cellStyle name="Note 15 3 5" xfId="28845" xr:uid="{9C19F8CB-0697-4853-BEFF-C959BA7C9806}"/>
    <cellStyle name="Note 15 3 6" xfId="29172" xr:uid="{373C2DD8-5748-431D-B47C-B646150D3702}"/>
    <cellStyle name="Note 15 3 7" xfId="29379" xr:uid="{3D08FDBB-A282-482E-875E-ED2513D6DA47}"/>
    <cellStyle name="Note 15 4" xfId="8129" xr:uid="{A8AA1679-5D00-4B5B-9293-DC6C2A0DD852}"/>
    <cellStyle name="Note 15 4 2" xfId="11858" xr:uid="{1B98B3E5-17F9-40DF-9ECA-867E021A9129}"/>
    <cellStyle name="Note 15 4 2 2" xfId="21305" xr:uid="{00661A34-5669-4225-8EEB-1EB49E4DBAE7}"/>
    <cellStyle name="Note 15 4 2 3" xfId="25729" xr:uid="{B736FF4E-A456-4061-AFC5-8A13683E84DE}"/>
    <cellStyle name="Note 15 4 3" xfId="13864" xr:uid="{3AB16F5E-59C3-4042-B5AB-414BA794BF0E}"/>
    <cellStyle name="Note 15 4 3 2" xfId="23311" xr:uid="{A6588113-90F5-4988-833E-F84F603DF0C4}"/>
    <cellStyle name="Note 15 4 4" xfId="17576" xr:uid="{924F9D94-6740-4F75-AEA2-50192E5C9616}"/>
    <cellStyle name="Note 15 5" xfId="9326" xr:uid="{413952CC-BA6E-472C-A626-8EA8572D1D0D}"/>
    <cellStyle name="Note 15 5 2" xfId="12876" xr:uid="{2DC4E57A-1750-420B-A2F1-EE270544DE93}"/>
    <cellStyle name="Note 15 5 2 2" xfId="22323" xr:uid="{E030F123-DA7F-429D-A8D0-7BBA6F10D052}"/>
    <cellStyle name="Note 15 5 2 3" xfId="26717" xr:uid="{E84FBC91-71A5-4942-834B-6F7F7C5BDCC7}"/>
    <cellStyle name="Note 15 5 3" xfId="15029" xr:uid="{52826E04-9EAE-4939-AFC2-C2A41ED853EE}"/>
    <cellStyle name="Note 15 5 3 2" xfId="24476" xr:uid="{55A15EEE-7C01-41CA-A540-A36226EC1B72}"/>
    <cellStyle name="Note 15 5 4" xfId="18771" xr:uid="{C323AFD3-2B74-4AD8-9456-243852D7E610}"/>
    <cellStyle name="Note 15 6" xfId="8514" xr:uid="{331F84E5-B8F3-4316-B65C-F0D772E22363}"/>
    <cellStyle name="Note 15 6 2" xfId="12188" xr:uid="{996AA957-2370-4B59-B2A1-F7DD6057D536}"/>
    <cellStyle name="Note 15 6 2 2" xfId="21635" xr:uid="{4CD0C5A9-86C9-455B-9DB9-BCBB3D1F9C6F}"/>
    <cellStyle name="Note 15 6 2 3" xfId="26054" xr:uid="{8318A56E-F52B-4D88-8476-4EF26FF12767}"/>
    <cellStyle name="Note 15 6 3" xfId="14242" xr:uid="{62FF470B-7474-4B4C-A6BD-C0FE92F8134D}"/>
    <cellStyle name="Note 15 6 3 2" xfId="23689" xr:uid="{63CCE7D4-B07F-4D2D-9D12-8FC138EB8201}"/>
    <cellStyle name="Note 15 6 4" xfId="17959" xr:uid="{2C9CFC70-2B45-4DF3-B78C-231F955F693D}"/>
    <cellStyle name="Note 15 7" xfId="8737" xr:uid="{CAE84DB4-4818-434C-893D-38519379D8E3}"/>
    <cellStyle name="Note 15 7 2" xfId="12386" xr:uid="{39CFBD06-34C5-4F95-92DE-9F35E0CC75F6}"/>
    <cellStyle name="Note 15 7 2 2" xfId="21833" xr:uid="{ACA7B77F-C200-491A-B596-DB65630D3AA7}"/>
    <cellStyle name="Note 15 7 2 3" xfId="26251" xr:uid="{8945CAD3-CDBB-45AB-84C3-2DBE6DB59572}"/>
    <cellStyle name="Note 15 7 3" xfId="14464" xr:uid="{0CE3F969-07DF-4275-9C2F-3A64861C7063}"/>
    <cellStyle name="Note 15 7 3 2" xfId="23911" xr:uid="{ACB35F7D-471A-4BF3-94F3-F70055E96551}"/>
    <cellStyle name="Note 15 7 4" xfId="18182" xr:uid="{2D726D8B-5712-4406-B482-E0D5CC950B5A}"/>
    <cellStyle name="Note 15 8" xfId="9860" xr:uid="{2582BB8F-EAB9-4A7A-8910-64E874E49E95}"/>
    <cellStyle name="Note 15 8 2" xfId="13332" xr:uid="{4284EF6F-5A71-4D01-B41E-C8483754BC1C}"/>
    <cellStyle name="Note 15 8 2 2" xfId="22779" xr:uid="{3142D46D-2CF8-4231-BAF8-8080AD762D0F}"/>
    <cellStyle name="Note 15 8 2 3" xfId="27171" xr:uid="{980DB5CC-0C8D-479C-9258-E094ABDD1123}"/>
    <cellStyle name="Note 15 8 3" xfId="15561" xr:uid="{65BFDA6E-3633-4621-BE44-8C7F41CD1E08}"/>
    <cellStyle name="Note 15 8 3 2" xfId="25008" xr:uid="{8C59C963-B2E6-4A88-877B-CF5BB3FEEA6E}"/>
    <cellStyle name="Note 15 8 4" xfId="19305" xr:uid="{026D3D7A-FC65-4468-9D9D-09BFDD58A9C5}"/>
    <cellStyle name="Note 15 9" xfId="9968" xr:uid="{8260E3D8-51BD-4F02-8ED5-1281C1B10577}"/>
    <cellStyle name="Note 15 9 2" xfId="15667" xr:uid="{A273A5E7-C2C7-4DA4-BD7A-68F474FA2315}"/>
    <cellStyle name="Note 15 9 2 2" xfId="25114" xr:uid="{2C877F80-B13D-4747-BE25-6E18ED60664A}"/>
    <cellStyle name="Note 15 9 3" xfId="19413" xr:uid="{B67A446C-DB42-4E76-99AC-B834A43A56B7}"/>
    <cellStyle name="Note 16" xfId="2519" xr:uid="{6E6B3D36-B97A-47E9-94FF-5F36AF893506}"/>
    <cellStyle name="Note 16 10" xfId="27845" xr:uid="{77EBF20E-DC61-4E84-A32A-F67EDC8CCF90}"/>
    <cellStyle name="Note 16 11" xfId="28600" xr:uid="{81308EF4-87F2-4626-AD4D-D306A185D46B}"/>
    <cellStyle name="Note 16 12" xfId="30139" xr:uid="{D3FDD285-66B7-4283-8C5A-C2ABB5E7708C}"/>
    <cellStyle name="Note 16 2" xfId="4819" xr:uid="{4AAFFBF0-4D0D-4780-9311-9EB29E4B2946}"/>
    <cellStyle name="Note 16 3" xfId="6668" xr:uid="{8FD56F55-D212-4735-A86B-D7C42B00380A}"/>
    <cellStyle name="Note 16 3 2" xfId="7336" xr:uid="{A78760EC-9BF3-44CD-A28B-D1A775C2F6AC}"/>
    <cellStyle name="Note 16 3 2 2" xfId="11066" xr:uid="{7C6BFB73-B0DD-4B98-8BFD-634E18EDF449}"/>
    <cellStyle name="Note 16 3 2 2 2" xfId="20512" xr:uid="{3323D2E8-BEE8-49BA-8A60-E51B217DE0B5}"/>
    <cellStyle name="Note 16 3 2 3" xfId="16783" xr:uid="{E7FA971A-5EAA-4853-ABFB-F4CFA20F244A}"/>
    <cellStyle name="Note 16 3 3" xfId="10397" xr:uid="{A41F8A48-6643-4F26-83CB-DC85C4E76202}"/>
    <cellStyle name="Note 16 3 3 2" xfId="19842" xr:uid="{B4CFC3B1-80CA-47CD-8502-EAE21C3016D5}"/>
    <cellStyle name="Note 16 3 4" xfId="16113" xr:uid="{F1935764-5C25-4E52-B927-E22E999423CF}"/>
    <cellStyle name="Note 16 3 5" xfId="28846" xr:uid="{BC83B0E1-835D-4B4D-BCE9-0D08BF1A48C7}"/>
    <cellStyle name="Note 16 3 6" xfId="29195" xr:uid="{43C1994C-5EE2-445D-BB46-85B38A3DBDF2}"/>
    <cellStyle name="Note 16 3 7" xfId="29380" xr:uid="{3B0E7CCA-EAE4-48D9-969A-0A6521CE588B}"/>
    <cellStyle name="Note 16 4" xfId="8130" xr:uid="{115BBF04-C079-4841-BA31-F774858145D8}"/>
    <cellStyle name="Note 16 4 2" xfId="11859" xr:uid="{548E4A82-0C87-4C2F-ADE3-6BCB5DEFB38D}"/>
    <cellStyle name="Note 16 4 2 2" xfId="21306" xr:uid="{7B19293A-1974-41BB-944B-77E130E11FA6}"/>
    <cellStyle name="Note 16 4 2 3" xfId="25730" xr:uid="{E58AAC15-984B-4E58-AFCC-38689C0C54BD}"/>
    <cellStyle name="Note 16 4 3" xfId="13865" xr:uid="{53263169-A834-4A6E-A785-ED14A202B8B2}"/>
    <cellStyle name="Note 16 4 3 2" xfId="23312" xr:uid="{E8586D5D-2773-44F4-9233-6FBD37110A6D}"/>
    <cellStyle name="Note 16 4 4" xfId="17577" xr:uid="{1FC3CF86-5027-48AE-AC4D-50F206EDB9DA}"/>
    <cellStyle name="Note 16 5" xfId="9327" xr:uid="{1E74EB10-8776-4016-B4B1-9D777C77F988}"/>
    <cellStyle name="Note 16 5 2" xfId="12877" xr:uid="{A59343F2-300C-4996-8637-A4A3BB1677FF}"/>
    <cellStyle name="Note 16 5 2 2" xfId="22324" xr:uid="{C031B0AD-7040-411C-916B-866A745BCD23}"/>
    <cellStyle name="Note 16 5 2 3" xfId="26718" xr:uid="{021FDC89-EB87-4213-ABB7-98ADFED45A8B}"/>
    <cellStyle name="Note 16 5 3" xfId="15030" xr:uid="{2C00B70E-3B66-4B9A-A330-32C9DA6AA536}"/>
    <cellStyle name="Note 16 5 3 2" xfId="24477" xr:uid="{B649DECB-1B03-41EA-A825-16D192F3F726}"/>
    <cellStyle name="Note 16 5 4" xfId="18772" xr:uid="{EF608435-97BA-4377-8970-F133BC76A956}"/>
    <cellStyle name="Note 16 6" xfId="8859" xr:uid="{CF4F227F-2F43-4E83-A4AD-112965369A99}"/>
    <cellStyle name="Note 16 6 2" xfId="12489" xr:uid="{0CB44935-9286-4929-8E2B-E2B8BE8926D2}"/>
    <cellStyle name="Note 16 6 2 2" xfId="21936" xr:uid="{B384F620-E51A-458A-BA8A-FBFF34791E02}"/>
    <cellStyle name="Note 16 6 2 3" xfId="26352" xr:uid="{CB1FF34E-8C86-4751-A828-B68E56CF229A}"/>
    <cellStyle name="Note 16 6 3" xfId="14584" xr:uid="{FCD6FD10-4707-4E6A-B9BC-225A06C1CC9B}"/>
    <cellStyle name="Note 16 6 3 2" xfId="24031" xr:uid="{6EF2B0FD-2623-4795-8949-E8DE2C38E0B5}"/>
    <cellStyle name="Note 16 6 4" xfId="18304" xr:uid="{4E89F789-8552-43CD-9ECE-7ABBDDE944FA}"/>
    <cellStyle name="Note 16 7" xfId="9477" xr:uid="{471B7A6D-B375-42EE-878A-2D86FA5501FC}"/>
    <cellStyle name="Note 16 7 2" xfId="12997" xr:uid="{3B6F8B6D-CBE5-470F-B08E-655E158130A8}"/>
    <cellStyle name="Note 16 7 2 2" xfId="22444" xr:uid="{5DBEE1CC-2924-486D-8C6A-2C28FE46A884}"/>
    <cellStyle name="Note 16 7 2 3" xfId="26838" xr:uid="{AFF00961-28AC-454B-BA18-01C24257885B}"/>
    <cellStyle name="Note 16 7 3" xfId="15180" xr:uid="{2D7C7219-EDDC-48EC-8AAE-3EF7C1740E8A}"/>
    <cellStyle name="Note 16 7 3 2" xfId="24627" xr:uid="{548301F1-1A02-4D2C-8EAF-08475123B9B5}"/>
    <cellStyle name="Note 16 7 4" xfId="18922" xr:uid="{FF598BD5-2EAF-4448-8BDF-E43EE39F5916}"/>
    <cellStyle name="Note 16 8" xfId="9173" xr:uid="{AEF82AF1-11A2-46E2-A738-3FD7F4BB1342}"/>
    <cellStyle name="Note 16 8 2" xfId="12747" xr:uid="{D2A7A897-D251-41E6-BE5E-206E553D2425}"/>
    <cellStyle name="Note 16 8 2 2" xfId="22194" xr:uid="{402DB5EB-F1A5-4BEF-8387-C69EF9615B43}"/>
    <cellStyle name="Note 16 8 2 3" xfId="26595" xr:uid="{DD5D5205-F5BA-4027-9A1B-7245FCD5A23E}"/>
    <cellStyle name="Note 16 8 3" xfId="14883" xr:uid="{01128341-0EE5-4A16-81EA-6F3A942BE930}"/>
    <cellStyle name="Note 16 8 3 2" xfId="24330" xr:uid="{24DE1F18-904B-48A7-8C66-196EDF2A916D}"/>
    <cellStyle name="Note 16 8 4" xfId="18618" xr:uid="{7247B8E4-2B57-4D49-80EA-928EB6BFEBB9}"/>
    <cellStyle name="Note 16 9" xfId="8417" xr:uid="{AAD0BB27-80C4-4511-9194-12381D906E44}"/>
    <cellStyle name="Note 16 9 2" xfId="14145" xr:uid="{7E80116E-214F-42D4-964D-2DC88E999068}"/>
    <cellStyle name="Note 16 9 2 2" xfId="23592" xr:uid="{4A8BC985-6D1C-4BAC-AB19-EF0E95FFCA3C}"/>
    <cellStyle name="Note 16 9 3" xfId="17862" xr:uid="{894DF1D5-9126-44CC-BA64-08AF7FE8B434}"/>
    <cellStyle name="Note 17" xfId="2520" xr:uid="{8BECC865-65BB-40B6-AFB0-66BADBC55DE1}"/>
    <cellStyle name="Note 17 10" xfId="27846" xr:uid="{79D4CBF9-005B-4D8F-B23E-C98FFD67430D}"/>
    <cellStyle name="Note 17 11" xfId="28265" xr:uid="{DD292EF5-D340-469C-835E-6457FE72E33C}"/>
    <cellStyle name="Note 17 12" xfId="30140" xr:uid="{B0BD62B8-6B94-469C-A4C6-AD5D571355AA}"/>
    <cellStyle name="Note 17 2" xfId="4820" xr:uid="{59925534-ACB5-444B-B1DB-0C293675101C}"/>
    <cellStyle name="Note 17 3" xfId="6669" xr:uid="{A63C7653-9442-4BF0-94DC-4ABD2553F840}"/>
    <cellStyle name="Note 17 3 2" xfId="7337" xr:uid="{0614B46F-5C46-4462-9499-9F2F071056BB}"/>
    <cellStyle name="Note 17 3 2 2" xfId="11067" xr:uid="{0DB9E132-F8B1-4D5C-89DE-498F1119B44D}"/>
    <cellStyle name="Note 17 3 2 2 2" xfId="20513" xr:uid="{0116B142-CA09-40BE-9568-221A9609A14B}"/>
    <cellStyle name="Note 17 3 2 3" xfId="16784" xr:uid="{F3837CE7-23B3-47C7-B43D-6C5D1A162378}"/>
    <cellStyle name="Note 17 3 3" xfId="10398" xr:uid="{6D2E1964-6A6B-487F-A2FE-E80DD7127AB4}"/>
    <cellStyle name="Note 17 3 3 2" xfId="19843" xr:uid="{DF36BF7B-7320-4E1C-BAA8-5FA84372190B}"/>
    <cellStyle name="Note 17 3 4" xfId="16114" xr:uid="{A14EE5F6-062E-4CD8-A202-7690DBB3A797}"/>
    <cellStyle name="Note 17 3 5" xfId="28847" xr:uid="{914381A6-A02E-4497-AAE5-9D78B73C120E}"/>
    <cellStyle name="Note 17 3 6" xfId="28028" xr:uid="{9454E2AC-E76F-44D4-853A-1C2048D7546E}"/>
    <cellStyle name="Note 17 3 7" xfId="29381" xr:uid="{4CDEC1E7-135A-426C-A6B4-594FEB852766}"/>
    <cellStyle name="Note 17 4" xfId="7999" xr:uid="{37246BEC-7B72-42D8-825F-78E752C548A2}"/>
    <cellStyle name="Note 17 4 2" xfId="11728" xr:uid="{ABF222DC-7420-4E0B-88D5-B3DFB431195D}"/>
    <cellStyle name="Note 17 4 2 2" xfId="21175" xr:uid="{3074351E-2686-4F78-AC12-A1CBDA2CB6B0}"/>
    <cellStyle name="Note 17 4 2 3" xfId="25599" xr:uid="{6E630623-A4B7-446E-9B44-A658C440CABD}"/>
    <cellStyle name="Note 17 4 3" xfId="13734" xr:uid="{6A486C10-F3EE-49B1-863B-07BB13E07ACA}"/>
    <cellStyle name="Note 17 4 3 2" xfId="23181" xr:uid="{2EB1397E-1AA8-4947-8F5C-F9B7EBA968C6}"/>
    <cellStyle name="Note 17 4 4" xfId="17446" xr:uid="{35F0B633-8A2D-4669-AF61-3F78CA3898B1}"/>
    <cellStyle name="Note 17 5" xfId="8726" xr:uid="{319FD47D-B8A8-484B-ABE9-9AD72A0B4EA6}"/>
    <cellStyle name="Note 17 5 2" xfId="12377" xr:uid="{593B3F76-7766-4A6E-AE79-539F49A6B90E}"/>
    <cellStyle name="Note 17 5 2 2" xfId="21824" xr:uid="{42669C82-1A14-41D8-B48D-DED547FAEFD0}"/>
    <cellStyle name="Note 17 5 2 3" xfId="26242" xr:uid="{64DB7738-2C67-4BB0-9857-4B659D85498A}"/>
    <cellStyle name="Note 17 5 3" xfId="14453" xr:uid="{D3B4E153-8B6E-4CC3-AB38-49A36C724D4C}"/>
    <cellStyle name="Note 17 5 3 2" xfId="23900" xr:uid="{811ED24A-8ECD-4124-A43B-0821E3429AE0}"/>
    <cellStyle name="Note 17 5 4" xfId="18171" xr:uid="{70699025-1245-4277-8CFD-862A79ED8FD9}"/>
    <cellStyle name="Note 17 6" xfId="8515" xr:uid="{7EBD40E5-1EDF-434F-8FE6-1F9652FAB012}"/>
    <cellStyle name="Note 17 6 2" xfId="12189" xr:uid="{B175411B-EC32-4D82-9E36-5B1B2AAC4D42}"/>
    <cellStyle name="Note 17 6 2 2" xfId="21636" xr:uid="{B99ED0FD-18E2-4FB4-9059-3CB1FE1A2F3F}"/>
    <cellStyle name="Note 17 6 2 3" xfId="26055" xr:uid="{17AD90EE-4E54-47BE-82F5-7093091639B0}"/>
    <cellStyle name="Note 17 6 3" xfId="14243" xr:uid="{2F979966-8DFC-4CF7-AAF0-A861FEE64258}"/>
    <cellStyle name="Note 17 6 3 2" xfId="23690" xr:uid="{256E9BBA-7141-4978-B60B-60404B531FBC}"/>
    <cellStyle name="Note 17 6 4" xfId="17960" xr:uid="{9036AE8C-943F-416A-A79A-20A7E8C031B6}"/>
    <cellStyle name="Note 17 7" xfId="8620" xr:uid="{BAE70615-C07E-41BD-9B82-3A17C5395B42}"/>
    <cellStyle name="Note 17 7 2" xfId="12281" xr:uid="{C5A11035-2970-4EE2-85A4-E9ED817893CA}"/>
    <cellStyle name="Note 17 7 2 2" xfId="21728" xr:uid="{3243C961-3518-421A-9140-835CB2C54E79}"/>
    <cellStyle name="Note 17 7 2 3" xfId="26146" xr:uid="{5E2B25CB-2B82-4C6B-B3E0-4B1AF55ABE2C}"/>
    <cellStyle name="Note 17 7 3" xfId="14347" xr:uid="{62785960-9E65-406A-803B-64291686665E}"/>
    <cellStyle name="Note 17 7 3 2" xfId="23794" xr:uid="{02CC7CDF-D5C5-42D8-8FF7-21B70FCE971D}"/>
    <cellStyle name="Note 17 7 4" xfId="18065" xr:uid="{FDCBBC68-9C4D-44CA-9D10-90AE4B660762}"/>
    <cellStyle name="Note 17 8" xfId="9403" xr:uid="{EE8FC9B9-31E4-40F6-A259-05089DA6B647}"/>
    <cellStyle name="Note 17 8 2" xfId="12941" xr:uid="{021D058B-D3E2-4AC8-8B6E-20176776EA56}"/>
    <cellStyle name="Note 17 8 2 2" xfId="22388" xr:uid="{9E2F47AA-65B8-49AE-A481-1E8ADDDAE179}"/>
    <cellStyle name="Note 17 8 2 3" xfId="26782" xr:uid="{44938DD8-7C57-456C-94F8-A517900DD04B}"/>
    <cellStyle name="Note 17 8 3" xfId="15106" xr:uid="{F19E6A4C-5854-4C6D-B0CB-AE2AF29C048D}"/>
    <cellStyle name="Note 17 8 3 2" xfId="24553" xr:uid="{3DAE3C72-8D31-4AA8-9BC6-A89B7288A848}"/>
    <cellStyle name="Note 17 8 4" xfId="18848" xr:uid="{81F467D9-5798-40F7-865D-F80E3020E652}"/>
    <cellStyle name="Note 17 9" xfId="9092" xr:uid="{CA28AC4C-18E8-44F4-9004-1BB03C225B27}"/>
    <cellStyle name="Note 17 9 2" xfId="14814" xr:uid="{F2028A1D-AFFD-43C4-BDAC-AE86797D8626}"/>
    <cellStyle name="Note 17 9 2 2" xfId="24261" xr:uid="{B3B5E123-E786-4F02-910D-256069978F3D}"/>
    <cellStyle name="Note 17 9 3" xfId="18537" xr:uid="{F4B8E70B-BA2E-4ABE-ADA9-4F17AF7A2AF1}"/>
    <cellStyle name="Note 18" xfId="2521" xr:uid="{7846FCF5-0290-46BB-9631-863105B8E0CC}"/>
    <cellStyle name="Note 18 10" xfId="27847" xr:uid="{C42D8C74-26F9-4058-8FEC-F9E00346F114}"/>
    <cellStyle name="Note 18 11" xfId="28599" xr:uid="{EF0CE17C-3DA8-4E05-857D-CA49EAFB5917}"/>
    <cellStyle name="Note 18 12" xfId="30141" xr:uid="{4ADB78C6-396E-4892-BB8C-797E44A77EFC}"/>
    <cellStyle name="Note 18 2" xfId="4821" xr:uid="{F835E7CD-01C9-4C49-9EBF-5281023DE362}"/>
    <cellStyle name="Note 18 3" xfId="6670" xr:uid="{979F9716-FEE1-44F3-800F-0F827A8FAFDB}"/>
    <cellStyle name="Note 18 3 2" xfId="7338" xr:uid="{6552E3A3-14B5-426D-88DA-5795CABAA865}"/>
    <cellStyle name="Note 18 3 2 2" xfId="11068" xr:uid="{B32C7BBF-1FD1-4587-9562-3BDA5158631E}"/>
    <cellStyle name="Note 18 3 2 2 2" xfId="20514" xr:uid="{204A65B7-77A7-4E07-B972-0DE5CB033DF4}"/>
    <cellStyle name="Note 18 3 2 3" xfId="16785" xr:uid="{4E76B3DC-ABDF-4EF4-91E0-64E3B562E310}"/>
    <cellStyle name="Note 18 3 3" xfId="10399" xr:uid="{532C654E-2EFB-4695-8015-E3D8A75728A1}"/>
    <cellStyle name="Note 18 3 3 2" xfId="19844" xr:uid="{8D79ABC3-30E7-4BFE-AB09-C1F0828A8B50}"/>
    <cellStyle name="Note 18 3 4" xfId="16115" xr:uid="{2147A602-FDDF-4F08-BA7D-2B747309758D}"/>
    <cellStyle name="Note 18 3 5" xfId="28848" xr:uid="{3A66EC82-BBC3-4863-A27F-53F0B543A765}"/>
    <cellStyle name="Note 18 3 6" xfId="27661" xr:uid="{113E1A85-DF02-4726-851E-341A9950BC93}"/>
    <cellStyle name="Note 18 3 7" xfId="29382" xr:uid="{5E77C273-A4A2-4CFE-A243-91D4952BE4F2}"/>
    <cellStyle name="Note 18 4" xfId="8127" xr:uid="{FD06760A-5419-46F7-942F-258EE24F7270}"/>
    <cellStyle name="Note 18 4 2" xfId="11856" xr:uid="{ACDE5145-CDBA-4F5F-AE4C-4F491B5BB128}"/>
    <cellStyle name="Note 18 4 2 2" xfId="21303" xr:uid="{DECA10C4-2451-4ABD-A828-5A0CC3F5AB39}"/>
    <cellStyle name="Note 18 4 2 3" xfId="25727" xr:uid="{10BEA323-A7D6-4BCF-B980-4665E454150C}"/>
    <cellStyle name="Note 18 4 3" xfId="13862" xr:uid="{E1881C64-54A9-452A-B217-208A6806A9F4}"/>
    <cellStyle name="Note 18 4 3 2" xfId="23309" xr:uid="{6F13E62A-2548-4FC0-8B70-3CE72A17A6BC}"/>
    <cellStyle name="Note 18 4 4" xfId="17574" xr:uid="{E43A86B1-4A92-4DE7-925F-44197478D3C3}"/>
    <cellStyle name="Note 18 5" xfId="9323" xr:uid="{4A2B2D6D-9CE4-4261-A300-259B4583564F}"/>
    <cellStyle name="Note 18 5 2" xfId="12873" xr:uid="{DEF623CE-6F9A-4DE1-9FEA-613C77EE2DD9}"/>
    <cellStyle name="Note 18 5 2 2" xfId="22320" xr:uid="{E8F95F41-46EC-47D2-AC3E-11B66E4A2607}"/>
    <cellStyle name="Note 18 5 2 3" xfId="26714" xr:uid="{3F68CFC9-5A04-4BFF-BB51-4036DB4619E4}"/>
    <cellStyle name="Note 18 5 3" xfId="15026" xr:uid="{54201ED7-E025-4A4A-BBBA-AA190686E6D2}"/>
    <cellStyle name="Note 18 5 3 2" xfId="24473" xr:uid="{3477A7AC-F872-408D-AD36-FD429CB6F533}"/>
    <cellStyle name="Note 18 5 4" xfId="18768" xr:uid="{4CBF2CD6-098D-4680-BAD0-BB36BE35FD2C}"/>
    <cellStyle name="Note 18 6" xfId="8344" xr:uid="{C0172D75-C66D-40E2-AA69-4DD4F2DA5F7C}"/>
    <cellStyle name="Note 18 6 2" xfId="12057" xr:uid="{9AD4C7AF-6F22-4BE1-9AD3-F9B0BFE78D2F}"/>
    <cellStyle name="Note 18 6 2 2" xfId="21504" xr:uid="{7DA99B60-4B2F-4F97-B50A-5ECAE07F7251}"/>
    <cellStyle name="Note 18 6 2 3" xfId="25923" xr:uid="{5304B982-4963-48C8-9A9B-55BB8E9E033A}"/>
    <cellStyle name="Note 18 6 3" xfId="14072" xr:uid="{C1FE79AF-C67D-42E3-9B2D-16DA3E7B405B}"/>
    <cellStyle name="Note 18 6 3 2" xfId="23519" xr:uid="{D5473F69-50B6-4718-BD0F-BB21FFD5877A}"/>
    <cellStyle name="Note 18 6 4" xfId="17789" xr:uid="{19B714B4-A474-451D-B446-F880AD0477A2}"/>
    <cellStyle name="Note 18 7" xfId="9476" xr:uid="{B3636679-03D4-4657-925A-9108214A6C61}"/>
    <cellStyle name="Note 18 7 2" xfId="12996" xr:uid="{3502FD27-A600-458C-A2A6-0FA2682FB946}"/>
    <cellStyle name="Note 18 7 2 2" xfId="22443" xr:uid="{7B015A81-5C96-4A09-BBB1-91A37F47E2AF}"/>
    <cellStyle name="Note 18 7 2 3" xfId="26837" xr:uid="{2F79F46F-BDCC-4136-8832-610CC9019163}"/>
    <cellStyle name="Note 18 7 3" xfId="15179" xr:uid="{9ACBBA7F-6271-4EFD-A100-18DC9F84091E}"/>
    <cellStyle name="Note 18 7 3 2" xfId="24626" xr:uid="{85D62DA2-0DC2-457F-8D3C-4EB6BA63839E}"/>
    <cellStyle name="Note 18 7 4" xfId="18921" xr:uid="{246D66B5-98BD-4A3F-B26F-E4054FC2A66D}"/>
    <cellStyle name="Note 18 8" xfId="9490" xr:uid="{D2A0537B-F0FA-4453-9982-E248BA327FCF}"/>
    <cellStyle name="Note 18 8 2" xfId="13008" xr:uid="{775B3A14-A94D-440C-8914-F874155B3A03}"/>
    <cellStyle name="Note 18 8 2 2" xfId="22455" xr:uid="{5DE57D1C-EAEE-4EDF-A8E6-5FB72E4E9CD7}"/>
    <cellStyle name="Note 18 8 2 3" xfId="26849" xr:uid="{2803748C-1AFB-4A9B-B50C-655DFCFF0E16}"/>
    <cellStyle name="Note 18 8 3" xfId="15193" xr:uid="{650FF1D0-8F97-4990-9D8A-AC799E9E6687}"/>
    <cellStyle name="Note 18 8 3 2" xfId="24640" xr:uid="{5A468D84-2316-4A55-AECE-274F000DFE0C}"/>
    <cellStyle name="Note 18 8 4" xfId="18935" xr:uid="{1725A428-85CD-4D3F-9110-1C4D00664B5F}"/>
    <cellStyle name="Note 18 9" xfId="8779" xr:uid="{395FE617-416C-4927-8532-5E9650CCDC0D}"/>
    <cellStyle name="Note 18 9 2" xfId="14506" xr:uid="{471E9D46-2BC2-4AE5-807A-C3F8706CE015}"/>
    <cellStyle name="Note 18 9 2 2" xfId="23953" xr:uid="{3BDE4A74-8D2F-43F5-9495-C6B35F94E3B6}"/>
    <cellStyle name="Note 18 9 3" xfId="18224" xr:uid="{DCA51D85-133E-4C6B-B176-117F2F895165}"/>
    <cellStyle name="Note 19" xfId="4822" xr:uid="{093F433F-3152-4C97-B5E1-968E0B366A56}"/>
    <cellStyle name="Note 19 2" xfId="30142" xr:uid="{A6B7C755-A404-4D2A-A85D-705FEF02536A}"/>
    <cellStyle name="Note 2" xfId="855" xr:uid="{BD48D856-388E-48B4-ACA4-DC4B02B52E5E}"/>
    <cellStyle name="Note 2 10" xfId="2523" xr:uid="{BF213205-1621-4C42-BAF8-484823D05922}"/>
    <cellStyle name="Note 2 10 10" xfId="27770" xr:uid="{8CA598AB-E204-4F52-BA70-632E4CD4AF14}"/>
    <cellStyle name="Note 2 10 2" xfId="6672" xr:uid="{A82A8901-9CB7-47B0-A976-CBEE2716374E}"/>
    <cellStyle name="Note 2 10 2 2" xfId="7340" xr:uid="{55B49820-4460-4558-9523-1363F842C252}"/>
    <cellStyle name="Note 2 10 2 2 2" xfId="11070" xr:uid="{AA21F6B9-DCC7-478B-89D4-D0265633DF89}"/>
    <cellStyle name="Note 2 10 2 2 2 2" xfId="20516" xr:uid="{548FC2FB-D32D-4353-AF93-2C2BD19CD9F9}"/>
    <cellStyle name="Note 2 10 2 2 3" xfId="16787" xr:uid="{3F9C0F0E-0989-457F-BEFB-FF5994D5AE5A}"/>
    <cellStyle name="Note 2 10 2 3" xfId="10401" xr:uid="{6A25C422-0400-420A-988A-FEF83B511A1A}"/>
    <cellStyle name="Note 2 10 2 3 2" xfId="19846" xr:uid="{73388F1A-6231-4D8D-AF01-6B460A4AB8D7}"/>
    <cellStyle name="Note 2 10 2 4" xfId="16117" xr:uid="{4F05A4BD-2BC2-49D6-9389-5A59327B47FB}"/>
    <cellStyle name="Note 2 10 2 5" xfId="28850" xr:uid="{4E9FA041-2042-4EEF-8D14-92ECA74386DC}"/>
    <cellStyle name="Note 2 10 2 6" xfId="27575" xr:uid="{7B5518A7-A561-4E1F-86E6-678ADD421372}"/>
    <cellStyle name="Note 2 10 2 7" xfId="29384" xr:uid="{D2496CD8-50EF-4493-9127-68770CDD6E0C}"/>
    <cellStyle name="Note 2 10 3" xfId="7998" xr:uid="{BA0D2DE9-56D6-4A16-9282-38408D18636B}"/>
    <cellStyle name="Note 2 10 3 2" xfId="11727" xr:uid="{28F899BF-2A5A-4029-AE0B-167F95722D6B}"/>
    <cellStyle name="Note 2 10 3 2 2" xfId="21174" xr:uid="{BAE6BE8E-12D1-46BF-B844-5C3F7B225520}"/>
    <cellStyle name="Note 2 10 3 2 3" xfId="25598" xr:uid="{63465AB2-4845-4B96-B2A5-57EB168AE16B}"/>
    <cellStyle name="Note 2 10 3 3" xfId="13733" xr:uid="{83D7233A-34EB-4C87-8CE5-9189B1C53EE5}"/>
    <cellStyle name="Note 2 10 3 3 2" xfId="23180" xr:uid="{B4721FC5-28E2-45B1-811E-DBE3AA68F5DA}"/>
    <cellStyle name="Note 2 10 3 4" xfId="17445" xr:uid="{3F21FC12-4779-42A2-A97F-4F54D6BCF690}"/>
    <cellStyle name="Note 2 10 4" xfId="9324" xr:uid="{28FD49AF-D4B1-4F42-9FE0-92B3C70AB2B2}"/>
    <cellStyle name="Note 2 10 4 2" xfId="12874" xr:uid="{57D690A8-26E4-414A-BF5C-4859DE48D379}"/>
    <cellStyle name="Note 2 10 4 2 2" xfId="22321" xr:uid="{C4B547B3-13D6-4D7C-8D3F-D8AFFA7E909E}"/>
    <cellStyle name="Note 2 10 4 2 3" xfId="26715" xr:uid="{E59C0A48-39AE-43AF-9828-7B956286523B}"/>
    <cellStyle name="Note 2 10 4 3" xfId="15027" xr:uid="{05C701D0-0680-4E7C-8100-70A12E87CFA4}"/>
    <cellStyle name="Note 2 10 4 3 2" xfId="24474" xr:uid="{AFCD7317-6472-40E6-B7A2-7BF6ABA64FD3}"/>
    <cellStyle name="Note 2 10 4 4" xfId="18769" xr:uid="{DFE1F400-CBE3-4550-9A02-1E4F1E665FBE}"/>
    <cellStyle name="Note 2 10 5" xfId="9794" xr:uid="{6A6ABC7A-E9BE-41E4-842A-661ADD38A9D4}"/>
    <cellStyle name="Note 2 10 5 2" xfId="13276" xr:uid="{E4794804-B6C0-437A-BC9C-CB359ACC9359}"/>
    <cellStyle name="Note 2 10 5 2 2" xfId="22723" xr:uid="{9032A271-CC75-4A91-B4AA-02A6955149AB}"/>
    <cellStyle name="Note 2 10 5 2 3" xfId="27115" xr:uid="{F3D40E77-3607-41F9-BC30-394D59421466}"/>
    <cellStyle name="Note 2 10 5 3" xfId="15495" xr:uid="{A6B14D8F-52C3-4DB3-8E13-0745A92D1B78}"/>
    <cellStyle name="Note 2 10 5 3 2" xfId="24942" xr:uid="{AFA57295-C38F-4C8B-BBF3-134530BB642E}"/>
    <cellStyle name="Note 2 10 5 4" xfId="19239" xr:uid="{6B44F82E-0116-4127-B3A0-3DE97B50F44B}"/>
    <cellStyle name="Note 2 10 6" xfId="9911" xr:uid="{096562EF-ABD7-4D1B-AA65-6E74EEB454E4}"/>
    <cellStyle name="Note 2 10 6 2" xfId="13372" xr:uid="{6047E8B5-6E6A-4FD0-8D52-04FCBA733265}"/>
    <cellStyle name="Note 2 10 6 2 2" xfId="22819" xr:uid="{F226E854-B8CA-4CED-9E48-7E816B0C52D7}"/>
    <cellStyle name="Note 2 10 6 2 3" xfId="27210" xr:uid="{A2A1A0AA-1B48-42DF-8AA9-1A24CB0ECFB7}"/>
    <cellStyle name="Note 2 10 6 3" xfId="15611" xr:uid="{767AD743-2099-4D76-846A-B5853A47A696}"/>
    <cellStyle name="Note 2 10 6 3 2" xfId="25058" xr:uid="{BF308B4B-8AF0-4598-91D7-706ECFE60FB4}"/>
    <cellStyle name="Note 2 10 6 4" xfId="19356" xr:uid="{A949C041-8CE2-4478-BCCD-C1FE74639942}"/>
    <cellStyle name="Note 2 10 7" xfId="8414" xr:uid="{3BFBCA7C-E1CE-499D-911A-2B040A73231F}"/>
    <cellStyle name="Note 2 10 7 2" xfId="12110" xr:uid="{29E236A7-6B82-4542-91A4-A5C2A6C0B01A}"/>
    <cellStyle name="Note 2 10 7 2 2" xfId="21557" xr:uid="{0847B0D6-4121-4927-BB8A-918B3DE1B2CB}"/>
    <cellStyle name="Note 2 10 7 2 3" xfId="25976" xr:uid="{DE70DD62-6EA6-4C9E-A848-E28AC0E9BE99}"/>
    <cellStyle name="Note 2 10 7 3" xfId="14142" xr:uid="{8FCAA4B4-FDDA-4898-ACE9-FCF44ED7E648}"/>
    <cellStyle name="Note 2 10 7 3 2" xfId="23589" xr:uid="{CE354BB7-A2B7-4521-8964-B392F610E24E}"/>
    <cellStyle name="Note 2 10 7 4" xfId="17859" xr:uid="{7BAC96F4-7624-4057-BF75-F6ACB8B0357A}"/>
    <cellStyle name="Note 2 10 8" xfId="9127" xr:uid="{0AB6CE2C-F0A2-46A5-81E1-9051C6DE3D37}"/>
    <cellStyle name="Note 2 10 8 2" xfId="14849" xr:uid="{3F370157-5851-43F9-8BD8-0DB672DCC024}"/>
    <cellStyle name="Note 2 10 8 2 2" xfId="24296" xr:uid="{FC9D1029-940C-488D-8C72-69C907B9B73C}"/>
    <cellStyle name="Note 2 10 8 3" xfId="18572" xr:uid="{48AC119B-B58A-498C-B710-2E029024BE83}"/>
    <cellStyle name="Note 2 10 9" xfId="27849" xr:uid="{7F8D7C70-4E70-4150-AF29-453D1C88FE0B}"/>
    <cellStyle name="Note 2 11" xfId="2524" xr:uid="{9019BE9D-F136-4A3C-BAF5-8E43BD72EBA5}"/>
    <cellStyle name="Note 2 11 10" xfId="27751" xr:uid="{E7558066-E30F-47DF-8511-C1CEE39A6BF3}"/>
    <cellStyle name="Note 2 11 2" xfId="6673" xr:uid="{404B1B63-A5D3-4C58-9E97-4C31A60944F3}"/>
    <cellStyle name="Note 2 11 2 2" xfId="7341" xr:uid="{B183337E-483C-46AF-9627-48B715A4F8C2}"/>
    <cellStyle name="Note 2 11 2 2 2" xfId="11071" xr:uid="{2B0324DF-13BB-4902-AF02-357BC3ADC235}"/>
    <cellStyle name="Note 2 11 2 2 2 2" xfId="20517" xr:uid="{430C70F3-914D-48DC-A6B1-A8D3512FA5B1}"/>
    <cellStyle name="Note 2 11 2 2 3" xfId="16788" xr:uid="{B81E9630-F404-49F9-9146-28EF8D9C5349}"/>
    <cellStyle name="Note 2 11 2 3" xfId="10402" xr:uid="{4E56D188-B838-4D47-B8A2-B35E2850A3CC}"/>
    <cellStyle name="Note 2 11 2 3 2" xfId="19847" xr:uid="{B3A47E92-9B65-4973-A0D4-6304D2C9DB41}"/>
    <cellStyle name="Note 2 11 2 4" xfId="16118" xr:uid="{70903A62-7EED-49EE-9176-ADDDABDBD3E2}"/>
    <cellStyle name="Note 2 11 2 5" xfId="28851" xr:uid="{77FFB837-B5B2-4DEE-81C7-8E347A1C2D3B}"/>
    <cellStyle name="Note 2 11 2 6" xfId="28132" xr:uid="{3B89F497-ADA5-40FB-AF1A-162891F54F33}"/>
    <cellStyle name="Note 2 11 2 7" xfId="29385" xr:uid="{41EA1629-1921-4EE8-8D4A-7C829381542E}"/>
    <cellStyle name="Note 2 11 3" xfId="7970" xr:uid="{0E97D594-0CFC-494E-8CEF-7D34EFCA97F4}"/>
    <cellStyle name="Note 2 11 3 2" xfId="11699" xr:uid="{D739AD30-0BB4-4882-A3ED-28BE7DC38717}"/>
    <cellStyle name="Note 2 11 3 2 2" xfId="21146" xr:uid="{05D35565-BEBE-425E-9501-D55792501346}"/>
    <cellStyle name="Note 2 11 3 2 3" xfId="25570" xr:uid="{B0462EFD-24FD-474D-AED2-70C63377D8BD}"/>
    <cellStyle name="Note 2 11 3 3" xfId="13705" xr:uid="{8D954EF0-674D-423B-9657-EB772CCDB60A}"/>
    <cellStyle name="Note 2 11 3 3 2" xfId="23152" xr:uid="{A61D0434-5C05-411F-B19A-0560003E395B}"/>
    <cellStyle name="Note 2 11 3 4" xfId="17417" xr:uid="{47C1866B-B247-46AE-9749-1E132428AD1F}"/>
    <cellStyle name="Note 2 11 4" xfId="8725" xr:uid="{5B12CD6F-EAE7-4877-9429-9DE94305CF23}"/>
    <cellStyle name="Note 2 11 4 2" xfId="12376" xr:uid="{6CE419E7-F1B6-4AF9-AB9A-E0EF441019E8}"/>
    <cellStyle name="Note 2 11 4 2 2" xfId="21823" xr:uid="{58A63331-4585-4143-B5C9-0980CEC61994}"/>
    <cellStyle name="Note 2 11 4 2 3" xfId="26241" xr:uid="{FCB37095-9286-4B67-BDFB-CB6491A01F7F}"/>
    <cellStyle name="Note 2 11 4 3" xfId="14452" xr:uid="{3FCF7B73-88CA-4C41-AD79-E847BC6781C4}"/>
    <cellStyle name="Note 2 11 4 3 2" xfId="23899" xr:uid="{06BB7CC8-BBDD-4744-8DD3-80758423811C}"/>
    <cellStyle name="Note 2 11 4 4" xfId="18170" xr:uid="{E344FBF7-1D9C-41EA-8093-7D071CAACC84}"/>
    <cellStyle name="Note 2 11 5" xfId="9812" xr:uid="{79B5B1E8-0C1F-4C6A-8590-E866240B021F}"/>
    <cellStyle name="Note 2 11 5 2" xfId="13294" xr:uid="{2D620A3F-C0BB-41FC-A423-E38741B503AF}"/>
    <cellStyle name="Note 2 11 5 2 2" xfId="22741" xr:uid="{737B1437-1353-4C0D-8557-4793AFBD59E5}"/>
    <cellStyle name="Note 2 11 5 2 3" xfId="27133" xr:uid="{673A2FC8-DBFA-4DA9-8C8B-A6BAE762D2CE}"/>
    <cellStyle name="Note 2 11 5 3" xfId="15513" xr:uid="{7B0EE588-E134-4EDB-A16A-4231E07B6869}"/>
    <cellStyle name="Note 2 11 5 3 2" xfId="24960" xr:uid="{848DE83D-925F-4E6B-BF9F-E4C9DBC21119}"/>
    <cellStyle name="Note 2 11 5 4" xfId="19257" xr:uid="{61EB0987-7EF8-4AB9-982D-3828AD0AEEB6}"/>
    <cellStyle name="Note 2 11 6" xfId="9625" xr:uid="{6C5C2892-6C41-4A85-848E-441E6D080F31}"/>
    <cellStyle name="Note 2 11 6 2" xfId="13120" xr:uid="{AF7792F1-844C-4A2A-882E-F926BE2700F9}"/>
    <cellStyle name="Note 2 11 6 2 2" xfId="22567" xr:uid="{303070F2-B9FD-49D6-AA98-410CDDA19A01}"/>
    <cellStyle name="Note 2 11 6 2 3" xfId="26959" xr:uid="{A2C81071-E704-49C7-9899-3AEF0114163E}"/>
    <cellStyle name="Note 2 11 6 3" xfId="15326" xr:uid="{954C5FED-6055-4352-8BDB-D4CC77F3BAA3}"/>
    <cellStyle name="Note 2 11 6 3 2" xfId="24773" xr:uid="{538D24B9-2C07-49FF-861F-76499B49E305}"/>
    <cellStyle name="Note 2 11 6 4" xfId="19070" xr:uid="{10F759D0-823C-4AF2-8B20-C84EEF8BA2C4}"/>
    <cellStyle name="Note 2 11 7" xfId="9158" xr:uid="{B90E5AF3-A675-429D-9D83-922864E537BD}"/>
    <cellStyle name="Note 2 11 7 2" xfId="12733" xr:uid="{2B9C9C05-F8B7-4243-9B53-866147A7D10F}"/>
    <cellStyle name="Note 2 11 7 2 2" xfId="22180" xr:uid="{F9F6EFBD-FBEB-4A6F-A4B9-422436FB60F1}"/>
    <cellStyle name="Note 2 11 7 2 3" xfId="26585" xr:uid="{BF009AF6-76FB-4B6B-92FD-8E9189C7A0D7}"/>
    <cellStyle name="Note 2 11 7 3" xfId="14872" xr:uid="{C93C30AE-1AE6-4DB4-A860-36B675FAC7CA}"/>
    <cellStyle name="Note 2 11 7 3 2" xfId="24319" xr:uid="{D3B63EFC-0909-46B1-8DE4-558F86178422}"/>
    <cellStyle name="Note 2 11 7 4" xfId="18603" xr:uid="{EDDB08EF-8A13-4595-BB7C-CC59C87DE955}"/>
    <cellStyle name="Note 2 11 8" xfId="8662" xr:uid="{E6FC6D74-3EF8-430E-ABD3-564DE1778938}"/>
    <cellStyle name="Note 2 11 8 2" xfId="14389" xr:uid="{0A7982D6-59D6-4BC0-8949-1CD0854F1909}"/>
    <cellStyle name="Note 2 11 8 2 2" xfId="23836" xr:uid="{1BFC99D1-A413-40C2-AC5E-DB21AB1E6386}"/>
    <cellStyle name="Note 2 11 8 3" xfId="18107" xr:uid="{1A3F8A11-1DB6-4F17-AB66-53E51EA08E20}"/>
    <cellStyle name="Note 2 11 9" xfId="27850" xr:uid="{A64D66B9-C44D-4CDB-AAFF-073DB29BC809}"/>
    <cellStyle name="Note 2 12" xfId="4823" xr:uid="{DFBCC99E-CA46-42A9-BE14-CCD93E7FAF6B}"/>
    <cellStyle name="Note 2 12 10" xfId="28092" xr:uid="{00C328C1-C82C-4B18-9978-8922CEF29F88}"/>
    <cellStyle name="Note 2 12 2" xfId="7015" xr:uid="{19966218-66F0-4E83-BD57-791DB3E60EA3}"/>
    <cellStyle name="Note 2 12 2 2" xfId="7683" xr:uid="{6FD58E25-CC93-4966-8722-AD14280B2CA0}"/>
    <cellStyle name="Note 2 12 2 2 2" xfId="11413" xr:uid="{9CBFD051-2EC9-49BD-A429-5A3D70644F0B}"/>
    <cellStyle name="Note 2 12 2 2 2 2" xfId="20860" xr:uid="{517027EE-ABCA-45CC-A2ED-2962DF6ECFBC}"/>
    <cellStyle name="Note 2 12 2 2 3" xfId="17131" xr:uid="{1A4D9F14-6E29-48CF-A7A3-E89125BCE203}"/>
    <cellStyle name="Note 2 12 2 3" xfId="10744" xr:uid="{3D3C0094-067C-4F7D-BE25-DDCB77D1D2AA}"/>
    <cellStyle name="Note 2 12 2 3 2" xfId="20190" xr:uid="{1C969B38-4D47-48B5-8E24-956CBADFAF43}"/>
    <cellStyle name="Note 2 12 2 4" xfId="16461" xr:uid="{879CACB3-FAFC-4B97-85FF-418A95CC9FC9}"/>
    <cellStyle name="Note 2 12 2 5" xfId="29023" xr:uid="{2FB30181-E331-4A97-9029-C1E1698960D1}"/>
    <cellStyle name="Note 2 12 2 6" xfId="28637" xr:uid="{4FE80722-0E3B-4181-9181-2A4C29ED4A0C}"/>
    <cellStyle name="Note 2 12 2 7" xfId="29531" xr:uid="{01A9339B-F90A-45F8-BF55-7D2D1409D58D}"/>
    <cellStyle name="Note 2 12 3" xfId="8063" xr:uid="{3937818D-64CE-4868-9C80-C0749F89B898}"/>
    <cellStyle name="Note 2 12 3 2" xfId="11792" xr:uid="{06366613-9397-4A94-B109-03B7D342D3CD}"/>
    <cellStyle name="Note 2 12 3 2 2" xfId="21239" xr:uid="{8E3BBBC4-4FBD-45F4-8CD6-9DB2A623E83F}"/>
    <cellStyle name="Note 2 12 3 2 3" xfId="25663" xr:uid="{9E66D905-A6EF-4B9B-9C95-B172A33C5346}"/>
    <cellStyle name="Note 2 12 3 3" xfId="13798" xr:uid="{5675A32D-3185-4C8C-8846-697ACEF61EEC}"/>
    <cellStyle name="Note 2 12 3 3 2" xfId="23245" xr:uid="{9F9DA195-65E0-4429-B0AF-492CF9419FF7}"/>
    <cellStyle name="Note 2 12 3 4" xfId="17510" xr:uid="{BC66B60B-FF66-4157-9919-7F15D6C7C205}"/>
    <cellStyle name="Note 2 12 4" xfId="8998" xr:uid="{0F913DC1-2C11-42E6-A28B-BE2D66583A34}"/>
    <cellStyle name="Note 2 12 4 2" xfId="12602" xr:uid="{1ACC8D66-7B73-4754-A389-41F79E306B8F}"/>
    <cellStyle name="Note 2 12 4 2 2" xfId="22049" xr:uid="{806088BE-36BF-4146-B11B-53EC7ECA6199}"/>
    <cellStyle name="Note 2 12 4 2 3" xfId="26463" xr:uid="{8F15C875-6D84-497E-AE02-B4116D2E92EF}"/>
    <cellStyle name="Note 2 12 4 3" xfId="14721" xr:uid="{0447E91F-AF90-4C1E-A0CF-07314ABD9F5C}"/>
    <cellStyle name="Note 2 12 4 3 2" xfId="24168" xr:uid="{ED15D5ED-437A-4B0C-8833-E3AA3648E58E}"/>
    <cellStyle name="Note 2 12 4 4" xfId="18443" xr:uid="{B1AD11E0-79CC-443B-A71A-3471DC91DA75}"/>
    <cellStyle name="Note 2 12 5" xfId="9214" xr:uid="{48496403-8502-4B6B-AAE5-FE0C58795CC4}"/>
    <cellStyle name="Note 2 12 5 2" xfId="12780" xr:uid="{29E6D034-6C6A-4C7F-B83F-14BAA48E56B2}"/>
    <cellStyle name="Note 2 12 5 2 2" xfId="22227" xr:uid="{CCF124C0-E8DB-46BE-B416-FAFD3E8B3F56}"/>
    <cellStyle name="Note 2 12 5 2 3" xfId="26622" xr:uid="{6C9C92A7-EF9A-411F-8736-17F5B31A9FD1}"/>
    <cellStyle name="Note 2 12 5 3" xfId="14918" xr:uid="{37E7DCC7-F2E2-4ED4-8707-221EE3A6A291}"/>
    <cellStyle name="Note 2 12 5 3 2" xfId="24365" xr:uid="{AC49FAD2-4EA5-44FD-ABFD-A9630DC8EA44}"/>
    <cellStyle name="Note 2 12 5 4" xfId="18659" xr:uid="{91F22ADC-8E22-4A68-A1B0-871935C85AFB}"/>
    <cellStyle name="Note 2 12 6" xfId="8947" xr:uid="{3EAF32EE-B6D8-4A4B-9EAC-61A58C626789}"/>
    <cellStyle name="Note 2 12 6 2" xfId="12557" xr:uid="{FA11BA1D-09A7-4657-8DD0-2DE358E3D160}"/>
    <cellStyle name="Note 2 12 6 2 2" xfId="22004" xr:uid="{580F4A0A-FE56-422A-AF1A-352232147177}"/>
    <cellStyle name="Note 2 12 6 2 3" xfId="26418" xr:uid="{F81C2641-1BAC-413C-A4C0-4957E76B61C1}"/>
    <cellStyle name="Note 2 12 6 3" xfId="14670" xr:uid="{32AD0C22-8E4F-46EB-BC14-F489FA095EE8}"/>
    <cellStyle name="Note 2 12 6 3 2" xfId="24117" xr:uid="{5200D4D3-A308-4C4D-8D8D-8BB2F58B7FDF}"/>
    <cellStyle name="Note 2 12 6 4" xfId="18392" xr:uid="{8127F583-2357-4666-8B5E-7D6787B2E820}"/>
    <cellStyle name="Note 2 12 7" xfId="9275" xr:uid="{DB6ABD32-8F8C-4CDB-9F7C-01156BD7479B}"/>
    <cellStyle name="Note 2 12 7 2" xfId="12828" xr:uid="{64A5CD58-27AE-4D4E-BDBF-9FE3966DED42}"/>
    <cellStyle name="Note 2 12 7 2 2" xfId="22275" xr:uid="{47CDE4D2-3A20-4672-9228-53BF1413E89F}"/>
    <cellStyle name="Note 2 12 7 2 3" xfId="26670" xr:uid="{6D29EBE6-E648-4055-86ED-9C4127760575}"/>
    <cellStyle name="Note 2 12 7 3" xfId="14979" xr:uid="{DE8D2A8B-410E-4058-BD8E-99E7259B0AC3}"/>
    <cellStyle name="Note 2 12 7 3 2" xfId="24426" xr:uid="{B90819EB-5F9F-4657-9DAB-77268480E38D}"/>
    <cellStyle name="Note 2 12 7 4" xfId="18720" xr:uid="{0ABE3A7A-F1EF-43FC-A47B-EB89B5B5437E}"/>
    <cellStyle name="Note 2 12 8" xfId="10134" xr:uid="{26D1C695-F5BE-4D4A-A1B0-91E75076ECBD}"/>
    <cellStyle name="Note 2 12 8 2" xfId="15833" xr:uid="{3240E528-E3CE-4702-888E-C10C68E5C7A9}"/>
    <cellStyle name="Note 2 12 8 2 2" xfId="25280" xr:uid="{30784041-E41A-44FD-B70D-67BE89B1E280}"/>
    <cellStyle name="Note 2 12 8 3" xfId="19579" xr:uid="{3DC17B03-5D94-4F2E-9793-8C0596622B7E}"/>
    <cellStyle name="Note 2 12 9" xfId="28365" xr:uid="{83EEDEDE-D16E-44D3-9742-1E70F7F70E50}"/>
    <cellStyle name="Note 2 13" xfId="5177" xr:uid="{2FF208F0-C50B-473C-B913-25596178CDA1}"/>
    <cellStyle name="Note 2 13 2" xfId="5291" xr:uid="{03527574-D133-48EC-ADDB-75124EEF41C7}"/>
    <cellStyle name="Note 2 14" xfId="6283" xr:uid="{ADA9A54F-4DD3-4380-997D-CA204584EAA9}"/>
    <cellStyle name="Note 2 15" xfId="6671" xr:uid="{0FB92901-A0DE-4943-82A7-1EB5AA66B426}"/>
    <cellStyle name="Note 2 15 2" xfId="7339" xr:uid="{6AD01D6F-F06D-4D9A-947A-A87AC646A8AF}"/>
    <cellStyle name="Note 2 15 2 2" xfId="11069" xr:uid="{744F8259-5B84-4E24-BF2F-7C631B8DC523}"/>
    <cellStyle name="Note 2 15 2 2 2" xfId="20515" xr:uid="{5701CF7B-1551-4EC7-B1DB-7CE3D9244E22}"/>
    <cellStyle name="Note 2 15 2 3" xfId="16786" xr:uid="{314AE63E-C86D-4FE7-8118-78B0290F6813}"/>
    <cellStyle name="Note 2 15 3" xfId="10400" xr:uid="{B9D5E258-DEB9-4247-AEDD-4DD0C76EA27D}"/>
    <cellStyle name="Note 2 15 3 2" xfId="19845" xr:uid="{ECF1111A-538C-4064-A28B-D971E5FE4AF7}"/>
    <cellStyle name="Note 2 15 4" xfId="16116" xr:uid="{131196F3-6795-479D-A2B5-9EE7BBD9900F}"/>
    <cellStyle name="Note 2 15 5" xfId="28849" xr:uid="{3B2CB595-50CE-4A40-848D-2A021FF3D6A5}"/>
    <cellStyle name="Note 2 15 6" xfId="27997" xr:uid="{587BB8A0-44BA-4710-8A68-5485DECE6A8C}"/>
    <cellStyle name="Note 2 15 7" xfId="29383" xr:uid="{10204931-2344-4603-A9EE-FF32E6A3D8A5}"/>
    <cellStyle name="Note 2 16" xfId="8128" xr:uid="{ACFC2B96-5AA7-4ABC-85F8-A124EE9A06B8}"/>
    <cellStyle name="Note 2 16 2" xfId="11857" xr:uid="{86B9B21C-A5D3-4011-9AEA-49880178BCB9}"/>
    <cellStyle name="Note 2 16 2 2" xfId="21304" xr:uid="{5FC25D64-398C-4E31-84C4-7145F69CC52B}"/>
    <cellStyle name="Note 2 16 2 3" xfId="25728" xr:uid="{E4C695D5-E074-4288-B77E-2E1CAB14E4C2}"/>
    <cellStyle name="Note 2 16 3" xfId="13863" xr:uid="{5A0A09FE-4442-4E69-8294-CC4319C6DDAA}"/>
    <cellStyle name="Note 2 16 3 2" xfId="23310" xr:uid="{23A31243-92A9-477F-90AE-FBEF7325C7A4}"/>
    <cellStyle name="Note 2 16 4" xfId="17575" xr:uid="{0B2E40EE-5453-4C28-9391-C22598658B30}"/>
    <cellStyle name="Note 2 17" xfId="9325" xr:uid="{DF0462A9-6062-4E01-84CE-A8D7EB950E5D}"/>
    <cellStyle name="Note 2 17 2" xfId="12875" xr:uid="{4355BADE-9D2A-4658-9DB0-D8F9B206F0C1}"/>
    <cellStyle name="Note 2 17 2 2" xfId="22322" xr:uid="{F7163573-D44E-481B-BBFC-3C9128BC898E}"/>
    <cellStyle name="Note 2 17 2 3" xfId="26716" xr:uid="{51955184-94E1-4733-B473-25B245379B91}"/>
    <cellStyle name="Note 2 17 3" xfId="15028" xr:uid="{3C2A3FBF-4FEC-4314-AD3F-E03AC90103B0}"/>
    <cellStyle name="Note 2 17 3 2" xfId="24475" xr:uid="{250E0418-001C-4397-A152-983B461DDAE0}"/>
    <cellStyle name="Note 2 17 4" xfId="18770" xr:uid="{D1D66674-F54B-4720-9786-8D5AB46A93CB}"/>
    <cellStyle name="Note 2 18" xfId="8516" xr:uid="{EE4841E7-0C86-4876-8421-23F55F69A8C6}"/>
    <cellStyle name="Note 2 18 2" xfId="12190" xr:uid="{F7C164F4-4D23-47FB-8D6B-D13B244C3C9D}"/>
    <cellStyle name="Note 2 18 2 2" xfId="21637" xr:uid="{BF6343BD-1EF8-4D7C-B9C8-1554DB71C3F3}"/>
    <cellStyle name="Note 2 18 2 3" xfId="26056" xr:uid="{2DD414B4-813F-4CC3-89D7-0774162ACED9}"/>
    <cellStyle name="Note 2 18 3" xfId="14244" xr:uid="{A3515E20-30D7-44FE-8663-2B107235A29A}"/>
    <cellStyle name="Note 2 18 3 2" xfId="23691" xr:uid="{145CCF7C-18EC-4D97-80F2-50BE42DC7E61}"/>
    <cellStyle name="Note 2 18 4" xfId="17961" xr:uid="{04C8D5D1-396B-4CB5-8D26-099F1B2A744A}"/>
    <cellStyle name="Note 2 19" xfId="9200" xr:uid="{6A2AA6D3-6CDC-42A5-8339-73017A5AD46E}"/>
    <cellStyle name="Note 2 19 2" xfId="12767" xr:uid="{BFF30AB5-5926-455C-A0B1-86E8DED6DBD8}"/>
    <cellStyle name="Note 2 19 2 2" xfId="22214" xr:uid="{D4823F0A-7181-4F3A-809B-E5B10DB217F8}"/>
    <cellStyle name="Note 2 19 2 3" xfId="26609" xr:uid="{3CA6D98A-7EFC-4846-BB07-ACAA0A558957}"/>
    <cellStyle name="Note 2 19 3" xfId="14904" xr:uid="{7AD9906D-1895-455D-BFB8-CF61E327F0C7}"/>
    <cellStyle name="Note 2 19 3 2" xfId="24351" xr:uid="{30E694DD-6224-456F-929F-A018F12BAECB}"/>
    <cellStyle name="Note 2 19 4" xfId="18645" xr:uid="{105E3CE9-7A9F-48C2-97B5-39471D624FC6}"/>
    <cellStyle name="Note 2 2" xfId="986" xr:uid="{8112707F-8A12-4DAD-B49C-1A2733AFC823}"/>
    <cellStyle name="Note 2 2 10" xfId="6674" xr:uid="{8A63A298-F0E5-405F-8CFA-869B770FAA03}"/>
    <cellStyle name="Note 2 2 10 2" xfId="7342" xr:uid="{247D3736-7609-47E4-A7EB-1E1C493B1D08}"/>
    <cellStyle name="Note 2 2 10 2 2" xfId="11072" xr:uid="{A4FC6289-C363-4631-8E1D-266D6458BE80}"/>
    <cellStyle name="Note 2 2 10 2 2 2" xfId="20518" xr:uid="{7E28688D-4C32-4662-A430-EC05CA0DF4E5}"/>
    <cellStyle name="Note 2 2 10 2 3" xfId="16789" xr:uid="{37521A76-4BD7-4A74-BCA8-443420327D81}"/>
    <cellStyle name="Note 2 2 10 3" xfId="10403" xr:uid="{C22EAB0E-C1B4-4A4E-8FDB-F4BB49C25F5E}"/>
    <cellStyle name="Note 2 2 10 3 2" xfId="19848" xr:uid="{307ED9AB-3D8B-4098-9D7F-35EA1374718E}"/>
    <cellStyle name="Note 2 2 10 4" xfId="16119" xr:uid="{CABB28C2-E132-4D68-B45F-69D07012D089}"/>
    <cellStyle name="Note 2 2 10 5" xfId="28852" xr:uid="{0C8A89C8-38F4-4B47-9B03-E58B0C0D3D4D}"/>
    <cellStyle name="Note 2 2 10 6" xfId="29177" xr:uid="{1F207ED3-9D52-49DC-8EFA-CB10C5295D71}"/>
    <cellStyle name="Note 2 2 10 7" xfId="29386" xr:uid="{815F3462-7EFF-4107-979F-72E3A68D78B2}"/>
    <cellStyle name="Note 2 2 11" xfId="8255" xr:uid="{1448625C-43BD-44B8-B271-046DC95C767A}"/>
    <cellStyle name="Note 2 2 11 2" xfId="11984" xr:uid="{196BC668-5789-4083-9A46-EA5BD2F3797D}"/>
    <cellStyle name="Note 2 2 11 2 2" xfId="21431" xr:uid="{29C5F591-B72A-4B64-BE55-628A32CB6584}"/>
    <cellStyle name="Note 2 2 11 2 3" xfId="25855" xr:uid="{16F0DAE7-D328-4691-9368-3D2AEC3B87AA}"/>
    <cellStyle name="Note 2 2 11 3" xfId="13990" xr:uid="{AAD0C4EE-48AC-4467-A4C5-E62075B90A42}"/>
    <cellStyle name="Note 2 2 11 3 2" xfId="23437" xr:uid="{FDFB8225-C861-4B51-A222-92B984D77F1E}"/>
    <cellStyle name="Note 2 2 11 4" xfId="17702" xr:uid="{EE09DFC5-19AF-4E05-BFF9-389D152F76C2}"/>
    <cellStyle name="Note 2 2 12" xfId="9321" xr:uid="{DA90A2C1-18F8-44A3-9E6A-E646DCD7B9CA}"/>
    <cellStyle name="Note 2 2 12 2" xfId="12871" xr:uid="{7902CA3F-9AE8-4B2A-BA17-71FFE0963969}"/>
    <cellStyle name="Note 2 2 12 2 2" xfId="22318" xr:uid="{7FA66889-D75B-492D-888F-E2BDE25C345F}"/>
    <cellStyle name="Note 2 2 12 2 3" xfId="26712" xr:uid="{F4A934A7-2723-4692-BF65-DCC0E6EEC301}"/>
    <cellStyle name="Note 2 2 12 3" xfId="15024" xr:uid="{5CA6CEE1-C11F-4DED-B70A-C86892C0547E}"/>
    <cellStyle name="Note 2 2 12 3 2" xfId="24471" xr:uid="{86D654FF-4FE9-4D8D-B05E-B3B388988DBB}"/>
    <cellStyle name="Note 2 2 12 4" xfId="18766" xr:uid="{BF964D34-FDE0-48C9-8475-6C433F972472}"/>
    <cellStyle name="Note 2 2 13" xfId="9493" xr:uid="{23EEAE18-2471-47B9-9FD9-DED433DB88B5}"/>
    <cellStyle name="Note 2 2 13 2" xfId="13011" xr:uid="{E67C1BA0-36FD-473E-BE0E-D88EE695B950}"/>
    <cellStyle name="Note 2 2 13 2 2" xfId="22458" xr:uid="{D2B50665-9D31-404B-A85E-F8E56D70B7D8}"/>
    <cellStyle name="Note 2 2 13 2 3" xfId="26852" xr:uid="{67458161-FEE5-4F02-A1AC-EB7C23A51082}"/>
    <cellStyle name="Note 2 2 13 3" xfId="15196" xr:uid="{AAFABC6E-81EC-4100-A10C-6D401B3D28CF}"/>
    <cellStyle name="Note 2 2 13 3 2" xfId="24643" xr:uid="{C29E4E16-1B0D-4C4B-A948-CFD0ABF6BC83}"/>
    <cellStyle name="Note 2 2 13 4" xfId="18938" xr:uid="{636BEA8E-6E01-4EB2-BB1E-1468368859E8}"/>
    <cellStyle name="Note 2 2 14" xfId="10042" xr:uid="{B7FEE958-FB7E-44D2-B67F-41EEC17C885D}"/>
    <cellStyle name="Note 2 2 14 2" xfId="13486" xr:uid="{9E8126AB-F408-4BFB-A8FE-701706677A7A}"/>
    <cellStyle name="Note 2 2 14 2 2" xfId="22933" xr:uid="{2F1968E3-C243-40C3-877A-AEEB89E0E463}"/>
    <cellStyle name="Note 2 2 14 2 3" xfId="27323" xr:uid="{95AF99D4-5FC2-45B3-ABAE-55B9319F404F}"/>
    <cellStyle name="Note 2 2 14 3" xfId="15741" xr:uid="{A55A16A4-B825-410A-A535-6D2C95C24BFF}"/>
    <cellStyle name="Note 2 2 14 3 2" xfId="25188" xr:uid="{C4EBABB6-CAF7-4E83-96E0-11BA728D2964}"/>
    <cellStyle name="Note 2 2 14 4" xfId="19487" xr:uid="{783D8A18-685F-42FE-99F5-A6E4682F180D}"/>
    <cellStyle name="Note 2 2 15" xfId="9446" xr:uid="{BDBB9E26-DB07-4A5D-9C88-D9096A76E673}"/>
    <cellStyle name="Note 2 2 15 2" xfId="12974" xr:uid="{F8B97614-EB3C-469D-A308-CB1E6E8ACD8D}"/>
    <cellStyle name="Note 2 2 15 2 2" xfId="22421" xr:uid="{F1BFB0DD-7808-4FDC-9173-3DF8EF4B2AFD}"/>
    <cellStyle name="Note 2 2 15 2 3" xfId="26815" xr:uid="{48449993-22BF-4FAD-9FD4-39DDF91EBB6A}"/>
    <cellStyle name="Note 2 2 15 3" xfId="15149" xr:uid="{EF7620D8-76D6-4F59-ABB2-B3ED8BF7ACFA}"/>
    <cellStyle name="Note 2 2 15 3 2" xfId="24596" xr:uid="{5B5AD9EC-FF69-4862-849A-8F1EB56D12BC}"/>
    <cellStyle name="Note 2 2 15 4" xfId="18891" xr:uid="{98FCFB92-DB83-4744-8D31-584D8C7856FD}"/>
    <cellStyle name="Note 2 2 16" xfId="9959" xr:uid="{A44D759D-3603-4C07-90E0-B367855EFE91}"/>
    <cellStyle name="Note 2 2 16 2" xfId="15658" xr:uid="{B8D9D1CA-5AF8-4F30-B68E-D9BBC69425AC}"/>
    <cellStyle name="Note 2 2 16 2 2" xfId="25105" xr:uid="{9FA7D590-CCF2-4742-83AE-7319E6DB05DA}"/>
    <cellStyle name="Note 2 2 16 3" xfId="19404" xr:uid="{EC4BE0F5-1B85-4FE1-92EF-4D6999EC4DB2}"/>
    <cellStyle name="Note 2 2 17" xfId="27851" xr:uid="{6DCFF4AA-1853-480C-A849-0715DEF2F8A1}"/>
    <cellStyle name="Note 2 2 18" xfId="28745" xr:uid="{AF4DD824-0C82-49B3-B802-2173C70C7D58}"/>
    <cellStyle name="Note 2 2 19" xfId="29867" xr:uid="{2DDB5144-09C5-4C5B-83C8-55705A5AFC12}"/>
    <cellStyle name="Note 2 2 2" xfId="4825" xr:uid="{C5C62111-B0B5-4573-9518-3134CFC019AD}"/>
    <cellStyle name="Note 2 2 2 10" xfId="28367" xr:uid="{D53446B8-1765-4945-A8A4-BB982595CA68}"/>
    <cellStyle name="Note 2 2 2 11" xfId="27624" xr:uid="{1F7C9D95-160E-4BB9-BC95-F3EAC63340A0}"/>
    <cellStyle name="Note 2 2 2 2" xfId="6285" xr:uid="{3C750725-D645-45D1-BA56-D515F8ABCF12}"/>
    <cellStyle name="Note 2 2 2 2 10" xfId="27536" xr:uid="{0BF2DE4B-D538-460C-9F55-33EA9A13A4F6}"/>
    <cellStyle name="Note 2 2 2 2 2" xfId="7156" xr:uid="{2899F0F2-C1AE-4C6E-9D03-3573874BC363}"/>
    <cellStyle name="Note 2 2 2 2 2 2" xfId="7825" xr:uid="{60DEB354-905F-401A-9EB1-7AAA4A7B07EF}"/>
    <cellStyle name="Note 2 2 2 2 2 2 2" xfId="11555" xr:uid="{CDAFB1E8-AF6B-4458-9458-3C56397F07D2}"/>
    <cellStyle name="Note 2 2 2 2 2 2 2 2" xfId="21002" xr:uid="{6C1589F5-FEE5-4619-BB23-6C5CBDC33E0A}"/>
    <cellStyle name="Note 2 2 2 2 2 2 3" xfId="17273" xr:uid="{A958EA38-9035-4343-83AF-934B4BEDB044}"/>
    <cellStyle name="Note 2 2 2 2 2 3" xfId="10886" xr:uid="{7FFF1FB8-6F11-49F0-B8EA-2507C0BAABEF}"/>
    <cellStyle name="Note 2 2 2 2 2 3 2" xfId="20332" xr:uid="{A2FA0C54-9239-43CC-87D4-65AA768611D2}"/>
    <cellStyle name="Note 2 2 2 2 2 4" xfId="16603" xr:uid="{D9736820-68CC-4AA5-B2FA-3D1603AA91D9}"/>
    <cellStyle name="Note 2 2 2 2 2 5" xfId="29126" xr:uid="{BB624812-525E-4048-B544-5429E017FB25}"/>
    <cellStyle name="Note 2 2 2 2 2 6" xfId="28672" xr:uid="{354305E4-1E5B-4F6F-85CC-6DC7C5ABBD4B}"/>
    <cellStyle name="Note 2 2 2 2 2 7" xfId="29632" xr:uid="{7708D60C-A812-4F2C-81DE-152E56960331}"/>
    <cellStyle name="Note 2 2 2 2 3" xfId="7900" xr:uid="{4F36E446-D8D0-42D4-B55A-B09D9C76BC77}"/>
    <cellStyle name="Note 2 2 2 2 3 2" xfId="11629" xr:uid="{E8B2DC83-6EF1-49F3-8566-F4AD9DE7A566}"/>
    <cellStyle name="Note 2 2 2 2 3 2 2" xfId="21076" xr:uid="{05EF2DF6-DCBD-4264-8CF7-20384FFFE216}"/>
    <cellStyle name="Note 2 2 2 2 3 2 3" xfId="25500" xr:uid="{DF7FDFF6-EEBE-48A3-9EFD-8EA5D263F565}"/>
    <cellStyle name="Note 2 2 2 2 3 3" xfId="13635" xr:uid="{BFE9AF84-5244-41CF-A7A3-1128705FCE40}"/>
    <cellStyle name="Note 2 2 2 2 3 3 2" xfId="23082" xr:uid="{A4CA9B3A-3244-4D45-BCB1-320DE21AD0EF}"/>
    <cellStyle name="Note 2 2 2 2 3 4" xfId="17347" xr:uid="{2AEFB00A-78D2-443E-84FA-879623BC31F2}"/>
    <cellStyle name="Note 2 2 2 2 4" xfId="8813" xr:uid="{3715B364-9559-4C9F-B58A-3B28725A8830}"/>
    <cellStyle name="Note 2 2 2 2 4 2" xfId="12452" xr:uid="{4D5E5A5A-064C-498C-BC0B-71FCA8CBC4C8}"/>
    <cellStyle name="Note 2 2 2 2 4 2 2" xfId="21899" xr:uid="{E47800EC-A953-49EA-A308-64C313C796C2}"/>
    <cellStyle name="Note 2 2 2 2 4 2 3" xfId="26315" xr:uid="{E388B998-F944-4344-AA9D-46923F20D9CD}"/>
    <cellStyle name="Note 2 2 2 2 4 3" xfId="14538" xr:uid="{F7776046-11AC-40DB-8EC5-EDB9AC27CA78}"/>
    <cellStyle name="Note 2 2 2 2 4 3 2" xfId="23985" xr:uid="{F24DE12E-C0D9-419F-BCDE-19FCACFBD628}"/>
    <cellStyle name="Note 2 2 2 2 4 4" xfId="18258" xr:uid="{B124C635-1477-41A5-9455-EF598444F7D7}"/>
    <cellStyle name="Note 2 2 2 2 5" xfId="9974" xr:uid="{31D2E4B1-7CCE-4F40-80BC-2F244573184D}"/>
    <cellStyle name="Note 2 2 2 2 5 2" xfId="13426" xr:uid="{0FD6DFE2-05B7-45C7-B72E-D2ACC51F4D3D}"/>
    <cellStyle name="Note 2 2 2 2 5 2 2" xfId="22873" xr:uid="{8AEC956C-9FB0-48AD-9CFC-E46D33D3F2FF}"/>
    <cellStyle name="Note 2 2 2 2 5 2 3" xfId="27263" xr:uid="{55B6C8C7-7F4E-4A5E-B934-902039607EFF}"/>
    <cellStyle name="Note 2 2 2 2 5 3" xfId="15673" xr:uid="{1F6BDCBE-4F82-4200-AC5B-AF2976C77BBE}"/>
    <cellStyle name="Note 2 2 2 2 5 3 2" xfId="25120" xr:uid="{7B13CD4E-7A47-4118-A2E7-E19C4F377BDF}"/>
    <cellStyle name="Note 2 2 2 2 5 4" xfId="19419" xr:uid="{6AB1D6DF-CE77-4B8D-BB22-9902ADFC6B26}"/>
    <cellStyle name="Note 2 2 2 2 6" xfId="10067" xr:uid="{F7E0F1E0-E8FF-4023-9708-0DBEC1AF8DF9}"/>
    <cellStyle name="Note 2 2 2 2 6 2" xfId="13503" xr:uid="{6603052C-9086-42D1-AD51-8986973E884D}"/>
    <cellStyle name="Note 2 2 2 2 6 2 2" xfId="22950" xr:uid="{0380ACA3-5D56-4F6A-8881-8A4ED3A4BCAC}"/>
    <cellStyle name="Note 2 2 2 2 6 2 3" xfId="27340" xr:uid="{DF227D1B-683F-489C-8978-9B6E44D6BE01}"/>
    <cellStyle name="Note 2 2 2 2 6 3" xfId="15766" xr:uid="{1681E530-CE34-471B-B06D-307A4705FD44}"/>
    <cellStyle name="Note 2 2 2 2 6 3 2" xfId="25213" xr:uid="{2933679B-2516-4F0F-A987-CEB2AA6C6262}"/>
    <cellStyle name="Note 2 2 2 2 6 4" xfId="19512" xr:uid="{136E1C22-6897-4705-BF7A-3E04126C23D5}"/>
    <cellStyle name="Note 2 2 2 2 7" xfId="8288" xr:uid="{CAB327E1-FF38-4DB3-907F-415A8A47F7EB}"/>
    <cellStyle name="Note 2 2 2 2 7 2" xfId="12010" xr:uid="{E1F7837B-1FA1-4830-86A9-09E41CDF89B9}"/>
    <cellStyle name="Note 2 2 2 2 7 2 2" xfId="21457" xr:uid="{EC1CBE97-70F9-4474-809B-D8CB41475377}"/>
    <cellStyle name="Note 2 2 2 2 7 2 3" xfId="25877" xr:uid="{B59FD8E5-E382-41EC-ABE3-B0FFC77E970D}"/>
    <cellStyle name="Note 2 2 2 2 7 3" xfId="14017" xr:uid="{3DF6230B-2953-4696-B19F-D90557D0D1EB}"/>
    <cellStyle name="Note 2 2 2 2 7 3 2" xfId="23464" xr:uid="{AE88E5B3-DD68-408C-BA12-B50AEBFCA64B}"/>
    <cellStyle name="Note 2 2 2 2 7 4" xfId="17733" xr:uid="{4E63A573-9E74-4E6E-8C21-CF79C58A13F9}"/>
    <cellStyle name="Note 2 2 2 2 8" xfId="10195" xr:uid="{3EB04DEB-A293-4489-A638-BE123842648F}"/>
    <cellStyle name="Note 2 2 2 2 8 2" xfId="15893" xr:uid="{CAEAA718-EDEC-48B4-9916-C84BAAD566A4}"/>
    <cellStyle name="Note 2 2 2 2 8 2 2" xfId="25340" xr:uid="{8934069A-832F-40FE-990A-3D5578425492}"/>
    <cellStyle name="Note 2 2 2 2 8 3" xfId="19640" xr:uid="{5CB3CD23-1DE3-4387-A05F-01B47390C8C6}"/>
    <cellStyle name="Note 2 2 2 2 9" xfId="28677" xr:uid="{BECFBB2C-022C-473D-950B-4B2D9019910D}"/>
    <cellStyle name="Note 2 2 2 3" xfId="7017" xr:uid="{2961A830-FB24-49BC-A03E-BE546E3BDD7C}"/>
    <cellStyle name="Note 2 2 2 3 2" xfId="7685" xr:uid="{842BBB76-6BAC-4C2C-86B6-84B7B19DD103}"/>
    <cellStyle name="Note 2 2 2 3 2 2" xfId="11415" xr:uid="{C1B69EFE-15CA-4187-A82C-5184041519BE}"/>
    <cellStyle name="Note 2 2 2 3 2 2 2" xfId="20862" xr:uid="{9A27EEDE-C216-42EE-9EC3-0C43E82F48FF}"/>
    <cellStyle name="Note 2 2 2 3 2 3" xfId="17133" xr:uid="{2DEB956D-6DBB-48B3-8990-FB081DE5E96E}"/>
    <cellStyle name="Note 2 2 2 3 3" xfId="10746" xr:uid="{34BAF8C4-2D8E-41EF-84B7-DAB69B8CD18B}"/>
    <cellStyle name="Note 2 2 2 3 3 2" xfId="20192" xr:uid="{D86CD77D-12BC-488E-987F-5AA2C11FB5A7}"/>
    <cellStyle name="Note 2 2 2 3 4" xfId="16463" xr:uid="{61E5D4B5-3268-4098-BE53-C392E8CFB2F2}"/>
    <cellStyle name="Note 2 2 2 3 5" xfId="29025" xr:uid="{2DF6E601-9E87-44B5-9D91-83C4484F66EA}"/>
    <cellStyle name="Note 2 2 2 3 6" xfId="28001" xr:uid="{B04C098F-3BA8-4EE4-A7CA-B9E5D04E8853}"/>
    <cellStyle name="Note 2 2 2 3 7" xfId="29533" xr:uid="{E0170FFC-7E74-42B6-A015-AC965A60F0DE}"/>
    <cellStyle name="Note 2 2 2 4" xfId="8061" xr:uid="{7B8D5FB5-299A-4C30-81C0-5C5021429C7B}"/>
    <cellStyle name="Note 2 2 2 4 2" xfId="11790" xr:uid="{39467345-8CC5-4768-85EF-800C9B6903BF}"/>
    <cellStyle name="Note 2 2 2 4 2 2" xfId="21237" xr:uid="{DD38AEC3-F38D-455D-A504-BC47DA01DA78}"/>
    <cellStyle name="Note 2 2 2 4 2 3" xfId="25661" xr:uid="{8997F5A2-17DB-4E71-8261-CC61D6B6F191}"/>
    <cellStyle name="Note 2 2 2 4 3" xfId="13796" xr:uid="{E809C8DB-CB00-4A88-A116-04EB644CF9C1}"/>
    <cellStyle name="Note 2 2 2 4 3 2" xfId="23243" xr:uid="{53F88ACD-2D73-45BD-8F59-904BFE09AC2F}"/>
    <cellStyle name="Note 2 2 2 4 4" xfId="17508" xr:uid="{8F38B339-7A16-4EDD-8A9A-D85A1FEB9306}"/>
    <cellStyle name="Note 2 2 2 5" xfId="8430" xr:uid="{D8BD9C1F-4D9A-4F13-A01B-A224A15D5E96}"/>
    <cellStyle name="Note 2 2 2 5 2" xfId="12120" xr:uid="{C6188E28-B224-4B4E-964B-FE5A4255CF58}"/>
    <cellStyle name="Note 2 2 2 5 2 2" xfId="21567" xr:uid="{245057B6-9CA1-4E32-A4BF-B264830BC33D}"/>
    <cellStyle name="Note 2 2 2 5 2 3" xfId="25986" xr:uid="{D914C54C-23DF-4F56-9089-2BA84613F64A}"/>
    <cellStyle name="Note 2 2 2 5 3" xfId="14158" xr:uid="{C84B1635-BA8B-4B30-B54B-FE06CE60ED0B}"/>
    <cellStyle name="Note 2 2 2 5 3 2" xfId="23605" xr:uid="{59B50C19-5018-4C1F-8933-5BE68056E678}"/>
    <cellStyle name="Note 2 2 2 5 4" xfId="17875" xr:uid="{95C9375B-952C-4478-BABB-D2FB3FB776E4}"/>
    <cellStyle name="Note 2 2 2 6" xfId="8365" xr:uid="{584FEB1A-2B8C-4EB7-995F-F17DC7814814}"/>
    <cellStyle name="Note 2 2 2 6 2" xfId="12075" xr:uid="{9754053E-64DC-4D43-8FF3-ACAE4973CA44}"/>
    <cellStyle name="Note 2 2 2 6 2 2" xfId="21522" xr:uid="{CD207F94-42C8-4501-8748-7BC1EA4508CD}"/>
    <cellStyle name="Note 2 2 2 6 2 3" xfId="25941" xr:uid="{F7AD3DC9-A717-4C38-A326-EA7525278B87}"/>
    <cellStyle name="Note 2 2 2 6 3" xfId="14093" xr:uid="{D3CCD3BE-2A06-43E8-B951-41E8F1E30AC3}"/>
    <cellStyle name="Note 2 2 2 6 3 2" xfId="23540" xr:uid="{E2ED9B46-16D6-4575-ACD8-59B204A3F0CB}"/>
    <cellStyle name="Note 2 2 2 6 4" xfId="17810" xr:uid="{FC99E7B0-272B-4D47-9345-C8A15EA13749}"/>
    <cellStyle name="Note 2 2 2 7" xfId="8659" xr:uid="{FFF567F5-77C7-4BD4-BA8F-74E0C235F1F1}"/>
    <cellStyle name="Note 2 2 2 7 2" xfId="12318" xr:uid="{AEE3C9AE-1C9E-4113-8831-A4CF59E509D6}"/>
    <cellStyle name="Note 2 2 2 7 2 2" xfId="21765" xr:uid="{1EDA6FF6-6D96-4360-8868-C97358E67889}"/>
    <cellStyle name="Note 2 2 2 7 2 3" xfId="26183" xr:uid="{709EAC14-7F60-403D-9FAB-EDC72DD3360F}"/>
    <cellStyle name="Note 2 2 2 7 3" xfId="14386" xr:uid="{A20D7B80-63D1-4836-B8E6-596081D15596}"/>
    <cellStyle name="Note 2 2 2 7 3 2" xfId="23833" xr:uid="{F544118F-D230-4109-95BB-BB140DC43393}"/>
    <cellStyle name="Note 2 2 2 7 4" xfId="18104" xr:uid="{9A58CF9C-9138-45EC-85E0-833439924EE0}"/>
    <cellStyle name="Note 2 2 2 8" xfId="10133" xr:uid="{C56B28F0-F6F1-47A8-B9AD-BEBFBB234032}"/>
    <cellStyle name="Note 2 2 2 8 2" xfId="13556" xr:uid="{5320E839-B8BB-47BF-B1C2-BEB21CC5B033}"/>
    <cellStyle name="Note 2 2 2 8 2 2" xfId="23003" xr:uid="{3988769C-BAD1-419A-B319-C16D250574A3}"/>
    <cellStyle name="Note 2 2 2 8 2 3" xfId="27393" xr:uid="{69AFD68A-4651-407A-B2D3-0A7ACD4BFABC}"/>
    <cellStyle name="Note 2 2 2 8 3" xfId="15832" xr:uid="{16449227-02F0-4961-950D-ED5288321AAB}"/>
    <cellStyle name="Note 2 2 2 8 3 2" xfId="25279" xr:uid="{6598CC69-0133-43C8-92CD-1EF86BDFF609}"/>
    <cellStyle name="Note 2 2 2 8 4" xfId="19578" xr:uid="{695FDC8D-C71F-4315-8335-F3AB8ACAAD03}"/>
    <cellStyle name="Note 2 2 2 9" xfId="9519" xr:uid="{43F963E2-96CD-44BF-B467-190DF14CFC82}"/>
    <cellStyle name="Note 2 2 2 9 2" xfId="15221" xr:uid="{72F511C8-780B-4954-B235-887F5E1ECFDD}"/>
    <cellStyle name="Note 2 2 2 9 2 2" xfId="24668" xr:uid="{0D264CF7-B3F0-4383-A31E-F8104F69FCE2}"/>
    <cellStyle name="Note 2 2 2 9 3" xfId="18964" xr:uid="{7FA8349D-AAC8-45FE-9651-6A46A3B743EE}"/>
    <cellStyle name="Note 2 2 20" xfId="2525" xr:uid="{19EBEE28-8110-4FD9-9DF5-07F85464C16B}"/>
    <cellStyle name="Note 2 2 21" xfId="30144" xr:uid="{C969E96F-C89E-4CB8-BCBD-316968E3E837}"/>
    <cellStyle name="Note 2 2 3" xfId="4826" xr:uid="{C333C9CB-5239-4BB1-ACDF-DE6B7A849B1D}"/>
    <cellStyle name="Note 2 2 3 10" xfId="28368" xr:uid="{D91B1FD9-E9A3-4581-B65F-B8DA899F6A72}"/>
    <cellStyle name="Note 2 2 3 11" xfId="28539" xr:uid="{5260B31A-15A2-46AB-8E2C-689BC8D3A496}"/>
    <cellStyle name="Note 2 2 3 2" xfId="6286" xr:uid="{86E90184-F5FA-441C-93FC-F3267E053CF7}"/>
    <cellStyle name="Note 2 2 3 2 10" xfId="27535" xr:uid="{554FA010-E475-4CEB-996E-054A204328E7}"/>
    <cellStyle name="Note 2 2 3 2 2" xfId="7157" xr:uid="{EE78AADA-740B-45C1-A841-C70F0258AF8F}"/>
    <cellStyle name="Note 2 2 3 2 2 2" xfId="7826" xr:uid="{048FD3BF-DFDA-489F-ADB6-B438DBE4C4A7}"/>
    <cellStyle name="Note 2 2 3 2 2 2 2" xfId="11556" xr:uid="{A94B64DE-EC56-4565-BC43-26ACF45D5FBC}"/>
    <cellStyle name="Note 2 2 3 2 2 2 2 2" xfId="21003" xr:uid="{3657E2FB-DAA3-462C-BCDD-AA77EFA4471A}"/>
    <cellStyle name="Note 2 2 3 2 2 2 3" xfId="17274" xr:uid="{68EE99D6-7B01-44FE-B4F2-5D4110171506}"/>
    <cellStyle name="Note 2 2 3 2 2 3" xfId="10887" xr:uid="{2F9F2B65-FAF9-4493-804D-EB3F7D3EB860}"/>
    <cellStyle name="Note 2 2 3 2 2 3 2" xfId="20333" xr:uid="{AF010290-5F53-4D30-AB47-3FD6D1F2F22A}"/>
    <cellStyle name="Note 2 2 3 2 2 4" xfId="16604" xr:uid="{9B827276-DC35-438F-A894-D0D143087121}"/>
    <cellStyle name="Note 2 2 3 2 2 5" xfId="29127" xr:uid="{0D338C92-FF76-4AC0-9EF8-53056C8F47D1}"/>
    <cellStyle name="Note 2 2 3 2 2 6" xfId="29199" xr:uid="{CF669023-026A-4AFA-BBF7-F1144516325D}"/>
    <cellStyle name="Note 2 2 3 2 2 7" xfId="29633" xr:uid="{855A904A-2B80-4DE8-BF77-531DBA8770A6}"/>
    <cellStyle name="Note 2 2 3 2 3" xfId="7899" xr:uid="{A42E1755-125F-4A5B-AA19-040EC4C59B5C}"/>
    <cellStyle name="Note 2 2 3 2 3 2" xfId="11628" xr:uid="{AD198151-CB23-4D8F-9D16-F981D16FEEEB}"/>
    <cellStyle name="Note 2 2 3 2 3 2 2" xfId="21075" xr:uid="{BFE68A08-8B4A-4E77-9E35-A206FBE958E5}"/>
    <cellStyle name="Note 2 2 3 2 3 2 3" xfId="25499" xr:uid="{AD303CBE-C423-46FE-9C38-B4B018CDEF46}"/>
    <cellStyle name="Note 2 2 3 2 3 3" xfId="13634" xr:uid="{C6849F53-2741-4B0B-AF92-603846DC7430}"/>
    <cellStyle name="Note 2 2 3 2 3 3 2" xfId="23081" xr:uid="{BF072CDC-3E52-46E4-AC44-6B0FC3F778BC}"/>
    <cellStyle name="Note 2 2 3 2 3 4" xfId="17346" xr:uid="{745F6859-C90D-4CA9-93BC-7199339724B7}"/>
    <cellStyle name="Note 2 2 3 2 4" xfId="8301" xr:uid="{AE27DCFE-BDA1-4440-91A2-CE0DB71478AB}"/>
    <cellStyle name="Note 2 2 3 2 4 2" xfId="12023" xr:uid="{5428A9C7-59F4-4767-9A64-2DFCDA070F0D}"/>
    <cellStyle name="Note 2 2 3 2 4 2 2" xfId="21470" xr:uid="{7FE8FA42-B30E-49CF-9CAF-9C67FA52918F}"/>
    <cellStyle name="Note 2 2 3 2 4 2 3" xfId="25890" xr:uid="{705D077C-D423-4C5D-971D-041B4B695974}"/>
    <cellStyle name="Note 2 2 3 2 4 3" xfId="14030" xr:uid="{54AE38ED-5C5E-4409-A3B5-0217F99E47F0}"/>
    <cellStyle name="Note 2 2 3 2 4 3 2" xfId="23477" xr:uid="{0D9AC123-30AF-4948-A294-3CBB3B94F879}"/>
    <cellStyle name="Note 2 2 3 2 4 4" xfId="17746" xr:uid="{09C1C378-F4FA-474E-BF2D-4158CBD25569}"/>
    <cellStyle name="Note 2 2 3 2 5" xfId="9975" xr:uid="{B857BAE7-2BE9-408D-8BD4-9564B13F1439}"/>
    <cellStyle name="Note 2 2 3 2 5 2" xfId="13427" xr:uid="{2C2E66D4-C376-4A0A-816E-C97D02FF1380}"/>
    <cellStyle name="Note 2 2 3 2 5 2 2" xfId="22874" xr:uid="{B2138640-265B-440C-B5C0-7DA5905B13D6}"/>
    <cellStyle name="Note 2 2 3 2 5 2 3" xfId="27264" xr:uid="{225472B5-DC1D-47A8-84D7-9D2BEEBC4DB9}"/>
    <cellStyle name="Note 2 2 3 2 5 3" xfId="15674" xr:uid="{0F9185B3-0399-40BB-85B9-E6C11B6A74A1}"/>
    <cellStyle name="Note 2 2 3 2 5 3 2" xfId="25121" xr:uid="{3523C035-7055-466E-A9A7-6FBC13CBE073}"/>
    <cellStyle name="Note 2 2 3 2 5 4" xfId="19420" xr:uid="{6AA3C98B-7BD4-4334-86DA-BAA39B3D985D}"/>
    <cellStyle name="Note 2 2 3 2 6" xfId="10068" xr:uid="{61705CFA-CC00-48E5-B59D-488FAC094ECF}"/>
    <cellStyle name="Note 2 2 3 2 6 2" xfId="13504" xr:uid="{146C157B-AC3C-4BA3-BC17-F235E83860C9}"/>
    <cellStyle name="Note 2 2 3 2 6 2 2" xfId="22951" xr:uid="{E9248C2F-CB9E-4D78-9D55-D0D6D1F0A11E}"/>
    <cellStyle name="Note 2 2 3 2 6 2 3" xfId="27341" xr:uid="{EAC70A94-E3CD-461C-BC11-DD1A6284360B}"/>
    <cellStyle name="Note 2 2 3 2 6 3" xfId="15767" xr:uid="{D89284AA-FE06-42C8-B21B-E512E1D85DF9}"/>
    <cellStyle name="Note 2 2 3 2 6 3 2" xfId="25214" xr:uid="{5AB168CE-9323-4E59-9D4B-A971ED302B16}"/>
    <cellStyle name="Note 2 2 3 2 6 4" xfId="19513" xr:uid="{7279AEF0-B3BC-46FE-97A9-B780EFDCEF32}"/>
    <cellStyle name="Note 2 2 3 2 7" xfId="9855" xr:uid="{829CD4FE-FF19-4EF3-9EA7-C468AEA948B3}"/>
    <cellStyle name="Note 2 2 3 2 7 2" xfId="13328" xr:uid="{A4CA5E78-E16F-4455-A0B6-120C30A3D607}"/>
    <cellStyle name="Note 2 2 3 2 7 2 2" xfId="22775" xr:uid="{90296320-4D0D-4087-B7B7-5A945B85D926}"/>
    <cellStyle name="Note 2 2 3 2 7 2 3" xfId="27167" xr:uid="{26F2FFB7-2A5C-4420-BB5A-6031B1475BB7}"/>
    <cellStyle name="Note 2 2 3 2 7 3" xfId="15556" xr:uid="{2AF97474-F93E-41EA-A586-A8D6354486E0}"/>
    <cellStyle name="Note 2 2 3 2 7 3 2" xfId="25003" xr:uid="{3EB82253-5429-404F-BDC6-F2B9F96C1F64}"/>
    <cellStyle name="Note 2 2 3 2 7 4" xfId="19300" xr:uid="{75BA5C6B-F537-4D83-90AB-3538A5F2F2AE}"/>
    <cellStyle name="Note 2 2 3 2 8" xfId="10196" xr:uid="{D7C3AAFE-5DE6-48B3-A442-780D9F123DDC}"/>
    <cellStyle name="Note 2 2 3 2 8 2" xfId="15894" xr:uid="{68D5932B-DDD8-4589-9B63-A0357943834D}"/>
    <cellStyle name="Note 2 2 3 2 8 2 2" xfId="25341" xr:uid="{4F93AB14-F1AD-4834-8601-927CC5F35CFE}"/>
    <cellStyle name="Note 2 2 3 2 8 3" xfId="19641" xr:uid="{728A6253-FCC1-4D46-B940-43B1381ECAA7}"/>
    <cellStyle name="Note 2 2 3 2 9" xfId="28678" xr:uid="{B0E4E39D-5BFB-40C5-813A-558EC50AE6BD}"/>
    <cellStyle name="Note 2 2 3 3" xfId="7018" xr:uid="{329BC50D-220A-4076-B8FE-8625C645FD6B}"/>
    <cellStyle name="Note 2 2 3 3 2" xfId="7686" xr:uid="{82AFE54E-0ED9-4F1B-A195-28C4A6B06A83}"/>
    <cellStyle name="Note 2 2 3 3 2 2" xfId="11416" xr:uid="{DE662DE0-E37C-4365-9D5C-8EAE93FE9C5D}"/>
    <cellStyle name="Note 2 2 3 3 2 2 2" xfId="20863" xr:uid="{D811E400-DCB0-4805-9268-E92C5C25D5F1}"/>
    <cellStyle name="Note 2 2 3 3 2 3" xfId="17134" xr:uid="{8D10416F-F4CB-4D5B-B56B-53222C09B8AF}"/>
    <cellStyle name="Note 2 2 3 3 3" xfId="10747" xr:uid="{885D98DF-5F5F-4F05-B2A4-D09B9C86D0FD}"/>
    <cellStyle name="Note 2 2 3 3 3 2" xfId="20193" xr:uid="{55667743-AB1C-477E-886A-0411E3D59FF2}"/>
    <cellStyle name="Note 2 2 3 3 4" xfId="16464" xr:uid="{86BFD884-47CF-46C8-830F-FF574D9F3F23}"/>
    <cellStyle name="Note 2 2 3 3 5" xfId="29026" xr:uid="{86CF5C0A-BD76-4587-9D1A-161EB176AF37}"/>
    <cellStyle name="Note 2 2 3 3 6" xfId="28348" xr:uid="{F9E69CF2-44CA-4157-8717-3BE52288EB1F}"/>
    <cellStyle name="Note 2 2 3 3 7" xfId="29534" xr:uid="{7243C0E5-4896-4DAD-A091-DD2C247DB9F3}"/>
    <cellStyle name="Note 2 2 3 4" xfId="7941" xr:uid="{42E692EE-EB55-4D66-8D3A-7E1EA7F141E9}"/>
    <cellStyle name="Note 2 2 3 4 2" xfId="11670" xr:uid="{173B63F0-2931-45F8-BFAF-1E574CBB8F6B}"/>
    <cellStyle name="Note 2 2 3 4 2 2" xfId="21117" xr:uid="{CD9F3FCB-58F8-43FA-912E-A42A0F52A624}"/>
    <cellStyle name="Note 2 2 3 4 2 3" xfId="25541" xr:uid="{436641F6-0C1E-4E73-88E5-BDFE30DA631A}"/>
    <cellStyle name="Note 2 2 3 4 3" xfId="13676" xr:uid="{30324679-7AF4-4DF2-B44E-3C58DC46D778}"/>
    <cellStyle name="Note 2 2 3 4 3 2" xfId="23123" xr:uid="{81AF6817-20B6-4706-B04D-8FAFBE4E3EE0}"/>
    <cellStyle name="Note 2 2 3 4 4" xfId="17388" xr:uid="{2BE8E04C-E21D-4576-9DD9-D8361E800337}"/>
    <cellStyle name="Note 2 2 3 5" xfId="9921" xr:uid="{08BA419D-9233-45E1-AEA5-B762FA069760}"/>
    <cellStyle name="Note 2 2 3 5 2" xfId="13381" xr:uid="{91E8FF7D-0DCC-4F24-ACFB-3043AD54F69E}"/>
    <cellStyle name="Note 2 2 3 5 2 2" xfId="22828" xr:uid="{CD309405-FC75-4AE3-B66F-5C7DE799022A}"/>
    <cellStyle name="Note 2 2 3 5 2 3" xfId="27219" xr:uid="{AA38FC96-F135-4BA2-93F2-5E0059E7E9BA}"/>
    <cellStyle name="Note 2 2 3 5 3" xfId="15621" xr:uid="{6E892452-F19D-4635-B971-8A623D690955}"/>
    <cellStyle name="Note 2 2 3 5 3 2" xfId="25068" xr:uid="{5A5CAFA1-91E8-4668-83C3-821D1D68665F}"/>
    <cellStyle name="Note 2 2 3 5 4" xfId="19366" xr:uid="{D802B901-B5A2-42C4-B0E5-18D9432DEA71}"/>
    <cellStyle name="Note 2 2 3 6" xfId="9700" xr:uid="{C91338E6-118E-40A7-8674-F180317A1A31}"/>
    <cellStyle name="Note 2 2 3 6 2" xfId="13186" xr:uid="{52079495-35D5-4B82-8E71-620625C6281B}"/>
    <cellStyle name="Note 2 2 3 6 2 2" xfId="22633" xr:uid="{D6BFAD25-E5FA-4667-AE08-F292A822893D}"/>
    <cellStyle name="Note 2 2 3 6 2 3" xfId="27025" xr:uid="{2CC4711D-BFF3-43BF-8B81-740AED0F9B16}"/>
    <cellStyle name="Note 2 2 3 6 3" xfId="15401" xr:uid="{AF0AF250-9D3A-4EE6-86A6-AEA501BF7145}"/>
    <cellStyle name="Note 2 2 3 6 3 2" xfId="24848" xr:uid="{DC9FE095-0620-422C-9E87-E36E0C8F9976}"/>
    <cellStyle name="Note 2 2 3 6 4" xfId="19145" xr:uid="{E5B83896-C888-4EDC-B4AA-AFB5A3BD8B58}"/>
    <cellStyle name="Note 2 2 3 7" xfId="8393" xr:uid="{0CAE3899-BF22-4DA0-9F51-247252CD80D5}"/>
    <cellStyle name="Note 2 2 3 7 2" xfId="12095" xr:uid="{CB050824-8514-461F-963B-4E966CE95458}"/>
    <cellStyle name="Note 2 2 3 7 2 2" xfId="21542" xr:uid="{E429A95A-F152-4BCE-8B31-3B983C9EA6F3}"/>
    <cellStyle name="Note 2 2 3 7 2 3" xfId="25961" xr:uid="{E81BB589-D96A-4DD4-B729-6596C20EBF53}"/>
    <cellStyle name="Note 2 2 3 7 3" xfId="14121" xr:uid="{98B15FBD-6526-42D6-83D9-56B7A150720F}"/>
    <cellStyle name="Note 2 2 3 7 3 2" xfId="23568" xr:uid="{FD69BDFD-2B70-4268-B2D5-CF6F9F01CFA8}"/>
    <cellStyle name="Note 2 2 3 7 4" xfId="17838" xr:uid="{AB70C025-A07D-4CAA-BC9C-3E029CC5DF41}"/>
    <cellStyle name="Note 2 2 3 8" xfId="9453" xr:uid="{A2385E50-F039-447C-BA98-A7928354194A}"/>
    <cellStyle name="Note 2 2 3 8 2" xfId="12980" xr:uid="{77D48563-F3B8-45CC-994F-20B232CDC63B}"/>
    <cellStyle name="Note 2 2 3 8 2 2" xfId="22427" xr:uid="{A0CE13DC-32E0-46B3-B956-EB52C7FA9A6C}"/>
    <cellStyle name="Note 2 2 3 8 2 3" xfId="26821" xr:uid="{9668C552-1986-40AA-B717-43D5551DA505}"/>
    <cellStyle name="Note 2 2 3 8 3" xfId="15156" xr:uid="{DBF61F7A-5F5E-4D85-BF8C-6951AE9EE56B}"/>
    <cellStyle name="Note 2 2 3 8 3 2" xfId="24603" xr:uid="{0126C8F4-A3FE-43BB-BB23-29F48A457D4D}"/>
    <cellStyle name="Note 2 2 3 8 4" xfId="18898" xr:uid="{8DE28593-B086-4DB4-90D9-6E416D45F4CA}"/>
    <cellStyle name="Note 2 2 3 9" xfId="9502" xr:uid="{2046D0EA-BED1-4DA3-A23E-C3D6032D3F88}"/>
    <cellStyle name="Note 2 2 3 9 2" xfId="15204" xr:uid="{E5AD8A9E-EB6F-46A1-BAE6-F21B1BD67D95}"/>
    <cellStyle name="Note 2 2 3 9 2 2" xfId="24651" xr:uid="{E9B9110E-5B94-4614-BB2F-20FB36724A32}"/>
    <cellStyle name="Note 2 2 3 9 3" xfId="18947" xr:uid="{D30ADD92-DA83-4A93-B92D-4C3227A58854}"/>
    <cellStyle name="Note 2 2 4" xfId="4827" xr:uid="{58DF9690-F4E4-49A0-B5C7-845E029392FC}"/>
    <cellStyle name="Note 2 2 4 10" xfId="28369" xr:uid="{7D1C73A4-0E15-44F2-8DA5-D73FC9382035}"/>
    <cellStyle name="Note 2 2 4 11" xfId="28091" xr:uid="{D8B7BE2F-A5C2-4248-9C50-4F8B555D31B6}"/>
    <cellStyle name="Note 2 2 4 2" xfId="6287" xr:uid="{F8DC4E0A-BFDA-4188-9252-E439E2B85C29}"/>
    <cellStyle name="Note 2 2 4 2 10" xfId="27994" xr:uid="{83F34DF6-D495-4D56-A8AC-B50915459C79}"/>
    <cellStyle name="Note 2 2 4 2 2" xfId="7158" xr:uid="{03DB0AA9-2B1C-446A-B716-0B96BF102485}"/>
    <cellStyle name="Note 2 2 4 2 2 2" xfId="7827" xr:uid="{1C0ED3D4-9BBE-4D49-9522-41EB8F5483D1}"/>
    <cellStyle name="Note 2 2 4 2 2 2 2" xfId="11557" xr:uid="{C494786F-66C1-4AD7-8589-1FC16686943A}"/>
    <cellStyle name="Note 2 2 4 2 2 2 2 2" xfId="21004" xr:uid="{B87ABF8F-5F10-47D6-A6CA-391BF54C17F3}"/>
    <cellStyle name="Note 2 2 4 2 2 2 3" xfId="17275" xr:uid="{A48159B6-C926-4C99-B251-034FCCC90121}"/>
    <cellStyle name="Note 2 2 4 2 2 3" xfId="10888" xr:uid="{0329DB5E-C87F-41C6-9AAD-0640D12452E7}"/>
    <cellStyle name="Note 2 2 4 2 2 3 2" xfId="20334" xr:uid="{60735B52-5325-46F4-8A10-B5867B59FF99}"/>
    <cellStyle name="Note 2 2 4 2 2 4" xfId="16605" xr:uid="{F53F53E6-92E5-4E86-8AA9-5FE36B9DB53F}"/>
    <cellStyle name="Note 2 2 4 2 2 5" xfId="29128" xr:uid="{8C229871-B674-4AAF-B709-2811575F4A57}"/>
    <cellStyle name="Note 2 2 4 2 2 6" xfId="27633" xr:uid="{F95A296B-5C7B-4EFB-A3CA-3CC8E5F9AF67}"/>
    <cellStyle name="Note 2 2 4 2 2 7" xfId="29634" xr:uid="{360DE12A-98A3-419B-BBB9-BA66E3A8DAB7}"/>
    <cellStyle name="Note 2 2 4 2 3" xfId="7898" xr:uid="{193B1561-FD9C-4C2E-B13A-F1E9B149B298}"/>
    <cellStyle name="Note 2 2 4 2 3 2" xfId="11627" xr:uid="{10C902A9-0170-4668-9F5B-B1A6BB0B1D37}"/>
    <cellStyle name="Note 2 2 4 2 3 2 2" xfId="21074" xr:uid="{488C86F0-20B3-4924-8DE5-8FF4DF0C56D2}"/>
    <cellStyle name="Note 2 2 4 2 3 2 3" xfId="25498" xr:uid="{FD5DBC4B-3548-42E7-AB9B-120707BD7CF4}"/>
    <cellStyle name="Note 2 2 4 2 3 3" xfId="13633" xr:uid="{F0367B3F-0128-4147-9802-FAF6281F04E0}"/>
    <cellStyle name="Note 2 2 4 2 3 3 2" xfId="23080" xr:uid="{4F688A9B-325A-4DA0-8652-240DB88C6F04}"/>
    <cellStyle name="Note 2 2 4 2 3 4" xfId="17345" xr:uid="{CD83F481-5B96-4D37-B9A0-24787837B49F}"/>
    <cellStyle name="Note 2 2 4 2 4" xfId="8812" xr:uid="{C490EB7F-D852-4D61-83D6-0BADB0DBDCBA}"/>
    <cellStyle name="Note 2 2 4 2 4 2" xfId="12451" xr:uid="{43C75583-888E-44F5-BC05-047FCF30DF66}"/>
    <cellStyle name="Note 2 2 4 2 4 2 2" xfId="21898" xr:uid="{FA0AB2E6-4703-4821-B60F-13730D771BB6}"/>
    <cellStyle name="Note 2 2 4 2 4 2 3" xfId="26314" xr:uid="{17F3CB43-0EC1-4AC5-A455-1D17CFB26893}"/>
    <cellStyle name="Note 2 2 4 2 4 3" xfId="14537" xr:uid="{EB19CB9E-9575-44AD-A264-7FB20C25DD1F}"/>
    <cellStyle name="Note 2 2 4 2 4 3 2" xfId="23984" xr:uid="{4003E145-6692-4534-8703-D50C4563EE58}"/>
    <cellStyle name="Note 2 2 4 2 4 4" xfId="18257" xr:uid="{2FFAFBF0-CBCE-48C6-882B-F8C8967FB55E}"/>
    <cellStyle name="Note 2 2 4 2 5" xfId="9976" xr:uid="{8EEAFD12-B6CD-42CB-9D71-1D02FE99C6DF}"/>
    <cellStyle name="Note 2 2 4 2 5 2" xfId="13428" xr:uid="{C9417AA0-E7C7-4D4E-B437-B04ABB6A4684}"/>
    <cellStyle name="Note 2 2 4 2 5 2 2" xfId="22875" xr:uid="{67D03F3D-338A-42EB-B0C8-35CFF398610F}"/>
    <cellStyle name="Note 2 2 4 2 5 2 3" xfId="27265" xr:uid="{0996D37F-E9E6-4C04-AD3F-C9CE937A07E4}"/>
    <cellStyle name="Note 2 2 4 2 5 3" xfId="15675" xr:uid="{838A4675-298C-4573-8B97-0671E08C3F2B}"/>
    <cellStyle name="Note 2 2 4 2 5 3 2" xfId="25122" xr:uid="{505E6909-7377-46E9-9F04-FAE5C8D3572E}"/>
    <cellStyle name="Note 2 2 4 2 5 4" xfId="19421" xr:uid="{B7EF1E98-09F7-49ED-B900-2B7750560D9D}"/>
    <cellStyle name="Note 2 2 4 2 6" xfId="10069" xr:uid="{80F5D77D-7AC3-4685-9BDB-0D4A5FB3E4F0}"/>
    <cellStyle name="Note 2 2 4 2 6 2" xfId="13505" xr:uid="{18B8EFBB-02E4-4620-918A-F30F14314DB1}"/>
    <cellStyle name="Note 2 2 4 2 6 2 2" xfId="22952" xr:uid="{8FEA060A-6DAE-4255-98D8-E10A9098B36B}"/>
    <cellStyle name="Note 2 2 4 2 6 2 3" xfId="27342" xr:uid="{208E189C-4054-4536-8C15-9CA98E62A2D9}"/>
    <cellStyle name="Note 2 2 4 2 6 3" xfId="15768" xr:uid="{FB2CD038-A2CD-44E4-9161-0C816CCE67C9}"/>
    <cellStyle name="Note 2 2 4 2 6 3 2" xfId="25215" xr:uid="{3B54206F-294A-4CD6-83C8-A159290A9BC1}"/>
    <cellStyle name="Note 2 2 4 2 6 4" xfId="19514" xr:uid="{0A75235F-8B7C-4CF8-BBD0-B98EF19696E5}"/>
    <cellStyle name="Note 2 2 4 2 7" xfId="9538" xr:uid="{A4D29C89-3EA9-4901-BD7E-4F45D7F2BA61}"/>
    <cellStyle name="Note 2 2 4 2 7 2" xfId="13051" xr:uid="{D14583CD-A58A-47A8-AEDD-B08C1375EE90}"/>
    <cellStyle name="Note 2 2 4 2 7 2 2" xfId="22498" xr:uid="{6E44FA35-BCDA-44BA-8CA2-96CDD5A5D6AD}"/>
    <cellStyle name="Note 2 2 4 2 7 2 3" xfId="26890" xr:uid="{9CD9D2BC-8FBF-483E-8C25-B62EB8EDB1C6}"/>
    <cellStyle name="Note 2 2 4 2 7 3" xfId="15239" xr:uid="{29209524-9832-4FF8-A9D6-A67713409DAF}"/>
    <cellStyle name="Note 2 2 4 2 7 3 2" xfId="24686" xr:uid="{AD5A6E85-ADE3-47E7-B16F-6D63CE67AE65}"/>
    <cellStyle name="Note 2 2 4 2 7 4" xfId="18983" xr:uid="{6B25CB58-76FE-4BA9-9561-BBB89C1CECBE}"/>
    <cellStyle name="Note 2 2 4 2 8" xfId="10197" xr:uid="{D6B99900-4489-4F65-835E-8D75D4601828}"/>
    <cellStyle name="Note 2 2 4 2 8 2" xfId="15895" xr:uid="{E688548C-3602-41A4-9074-2113CA687863}"/>
    <cellStyle name="Note 2 2 4 2 8 2 2" xfId="25342" xr:uid="{691CA39A-5F5C-4B9C-89BC-2E607E72CEF0}"/>
    <cellStyle name="Note 2 2 4 2 8 3" xfId="19642" xr:uid="{67024C8C-180F-4EF9-AB10-18DFE8D7E997}"/>
    <cellStyle name="Note 2 2 4 2 9" xfId="28679" xr:uid="{93897CD2-77F8-4AC1-806B-A59FF96CAAAA}"/>
    <cellStyle name="Note 2 2 4 3" xfId="7019" xr:uid="{3CA2E312-242D-4801-A6AB-FD177B064041}"/>
    <cellStyle name="Note 2 2 4 3 2" xfId="7687" xr:uid="{A3AC68D8-2BBC-4764-9830-D2FE78BFD6FD}"/>
    <cellStyle name="Note 2 2 4 3 2 2" xfId="11417" xr:uid="{E776F176-C6EB-4DFE-850D-88BAB42409D7}"/>
    <cellStyle name="Note 2 2 4 3 2 2 2" xfId="20864" xr:uid="{F57A3B91-2778-4B62-AB6F-753E9115D829}"/>
    <cellStyle name="Note 2 2 4 3 2 3" xfId="17135" xr:uid="{27BFC8D4-6EE3-49C4-B49E-08A4BF2E78EA}"/>
    <cellStyle name="Note 2 2 4 3 3" xfId="10748" xr:uid="{34C5DA23-FF43-4D8C-B90C-5B2317DD94E4}"/>
    <cellStyle name="Note 2 2 4 3 3 2" xfId="20194" xr:uid="{8760BEFF-7195-4DFA-995C-8F287B3A1CCE}"/>
    <cellStyle name="Note 2 2 4 3 4" xfId="16465" xr:uid="{431D9EEA-B5CC-41D2-8498-4649D1FDC54F}"/>
    <cellStyle name="Note 2 2 4 3 5" xfId="29027" xr:uid="{8D0BE7AA-777E-463A-96CC-2F6E23FF0630}"/>
    <cellStyle name="Note 2 2 4 3 6" xfId="28359" xr:uid="{1DF4A0FE-BAEC-4B4A-B524-16559FF2501A}"/>
    <cellStyle name="Note 2 2 4 3 7" xfId="29535" xr:uid="{1612AF8B-0E5E-446B-930E-72C92894F1F9}"/>
    <cellStyle name="Note 2 2 4 4" xfId="7940" xr:uid="{79041323-D46E-48EC-AF39-5564EBCBCBB7}"/>
    <cellStyle name="Note 2 2 4 4 2" xfId="11669" xr:uid="{1F160557-75C9-41A9-874A-DC3A4EA39D05}"/>
    <cellStyle name="Note 2 2 4 4 2 2" xfId="21116" xr:uid="{AE1B5A19-9EB1-4B05-B2E8-1E5920F0E0A4}"/>
    <cellStyle name="Note 2 2 4 4 2 3" xfId="25540" xr:uid="{3496522A-5D26-4255-A550-3F2A3FA50691}"/>
    <cellStyle name="Note 2 2 4 4 3" xfId="13675" xr:uid="{9F27639B-F80F-4FF7-99AE-F87D1B274FA0}"/>
    <cellStyle name="Note 2 2 4 4 3 2" xfId="23122" xr:uid="{57226116-4AD5-4E7A-8B22-4180FD0089EF}"/>
    <cellStyle name="Note 2 2 4 4 4" xfId="17387" xr:uid="{25033862-0CFF-4A3F-A0A8-CECC4912D5B2}"/>
    <cellStyle name="Note 2 2 4 5" xfId="8453" xr:uid="{AB145875-7F08-4F22-9D9B-6B984166F926}"/>
    <cellStyle name="Note 2 2 4 5 2" xfId="12142" xr:uid="{CFB67B77-2253-4678-B805-659D0F3D6245}"/>
    <cellStyle name="Note 2 2 4 5 2 2" xfId="21589" xr:uid="{87C0DFEE-18F2-4FC4-9063-B1A38D07217A}"/>
    <cellStyle name="Note 2 2 4 5 2 3" xfId="26008" xr:uid="{944BCFC8-5DC4-4438-B1F0-B45341E50F84}"/>
    <cellStyle name="Note 2 2 4 5 3" xfId="14181" xr:uid="{F0F9D75F-624E-4A25-B785-4885EBAE6D24}"/>
    <cellStyle name="Note 2 2 4 5 3 2" xfId="23628" xr:uid="{1486FCC7-718C-4587-AE7A-B750C9F10615}"/>
    <cellStyle name="Note 2 2 4 5 4" xfId="17898" xr:uid="{771180D5-BE98-4E9D-96BA-077DA3A39F88}"/>
    <cellStyle name="Note 2 2 4 6" xfId="8748" xr:uid="{37B1DF81-7203-4117-B3F4-772F8F8DE990}"/>
    <cellStyle name="Note 2 2 4 6 2" xfId="12396" xr:uid="{FA6512D7-586B-4975-AA38-F20D10FF8479}"/>
    <cellStyle name="Note 2 2 4 6 2 2" xfId="21843" xr:uid="{EC4029B4-9B9A-44ED-BC00-09D94083CC9D}"/>
    <cellStyle name="Note 2 2 4 6 2 3" xfId="26261" xr:uid="{DDF189C0-E467-472C-8AD8-95D7BEF5ECAE}"/>
    <cellStyle name="Note 2 2 4 6 3" xfId="14475" xr:uid="{FF8CD355-A099-456B-AC2E-2C518010D59B}"/>
    <cellStyle name="Note 2 2 4 6 3 2" xfId="23922" xr:uid="{C46B6310-F173-46B5-A593-DC0A1B53C3F0}"/>
    <cellStyle name="Note 2 2 4 6 4" xfId="18193" xr:uid="{10D682BC-40A8-4956-B525-3257527109A4}"/>
    <cellStyle name="Note 2 2 4 7" xfId="9003" xr:uid="{49D73E84-4699-4528-8CF5-24341320A113}"/>
    <cellStyle name="Note 2 2 4 7 2" xfId="12607" xr:uid="{898DE41F-62E7-463C-A006-951CEDEC91DD}"/>
    <cellStyle name="Note 2 2 4 7 2 2" xfId="22054" xr:uid="{AAF82E0A-02E5-4218-A9E4-1FB9B15578D5}"/>
    <cellStyle name="Note 2 2 4 7 2 3" xfId="26468" xr:uid="{995A11C1-DC4A-414A-BE6F-7D090F200C59}"/>
    <cellStyle name="Note 2 2 4 7 3" xfId="14726" xr:uid="{9E25BBFF-131D-4BB2-BC9F-673AE81A3352}"/>
    <cellStyle name="Note 2 2 4 7 3 2" xfId="24173" xr:uid="{58A0D8CE-7D03-4429-A2DA-8EFEDE954E6E}"/>
    <cellStyle name="Note 2 2 4 7 4" xfId="18448" xr:uid="{6D3ED75B-756E-4759-96EF-592AD0FFD5AA}"/>
    <cellStyle name="Note 2 2 4 8" xfId="8625" xr:uid="{09AC0D50-AA75-4E56-9CD6-0F356621E480}"/>
    <cellStyle name="Note 2 2 4 8 2" xfId="12286" xr:uid="{798AB0F1-D811-42C2-9F2B-FB6FB8FA088D}"/>
    <cellStyle name="Note 2 2 4 8 2 2" xfId="21733" xr:uid="{9952CEF0-0AB3-4E55-BF75-BB94273305C7}"/>
    <cellStyle name="Note 2 2 4 8 2 3" xfId="26151" xr:uid="{3D8CE1A9-EAFB-468A-859C-7A68C30F2486}"/>
    <cellStyle name="Note 2 2 4 8 3" xfId="14352" xr:uid="{8D9B5650-BAF7-4B38-80F4-2D6F778160D2}"/>
    <cellStyle name="Note 2 2 4 8 3 2" xfId="23799" xr:uid="{F7A90ABF-9B96-478D-B1F6-E19638AAC4CB}"/>
    <cellStyle name="Note 2 2 4 8 4" xfId="18070" xr:uid="{7CDABDAA-5AD3-4AF1-9FA0-E41E9995EB7B}"/>
    <cellStyle name="Note 2 2 4 9" xfId="8353" xr:uid="{3FFC7F48-B6AD-481D-BEA3-9086D285F2DE}"/>
    <cellStyle name="Note 2 2 4 9 2" xfId="14081" xr:uid="{8F743000-393C-4F85-AF5A-EE59FDE1F339}"/>
    <cellStyle name="Note 2 2 4 9 2 2" xfId="23528" xr:uid="{C2456C41-8501-4040-AAA7-9E33BE407937}"/>
    <cellStyle name="Note 2 2 4 9 3" xfId="17798" xr:uid="{019AB178-EB53-44D3-9CAB-1E7A86675CEA}"/>
    <cellStyle name="Note 2 2 5" xfId="4828" xr:uid="{39AE0457-6CB6-457A-A0CA-AEBFDBC52DB6}"/>
    <cellStyle name="Note 2 2 5 10" xfId="28370" xr:uid="{C4502A17-BF8D-41FD-A71D-A2D8E42FEC38}"/>
    <cellStyle name="Note 2 2 5 11" xfId="27623" xr:uid="{AB843459-F7B6-408C-8776-4B142C93B8DF}"/>
    <cellStyle name="Note 2 2 5 2" xfId="6288" xr:uid="{8160D8B5-9016-4D15-B313-E02FDF71D38A}"/>
    <cellStyle name="Note 2 2 5 2 10" xfId="27534" xr:uid="{9526D44F-56B7-4A26-AC3F-0D0E18C9D64E}"/>
    <cellStyle name="Note 2 2 5 2 2" xfId="7159" xr:uid="{9CBA3E90-8672-45B7-80E8-EF8F63CB0F22}"/>
    <cellStyle name="Note 2 2 5 2 2 2" xfId="7828" xr:uid="{10F6B2A2-74FC-4433-ACB2-8D6985D21BB5}"/>
    <cellStyle name="Note 2 2 5 2 2 2 2" xfId="11558" xr:uid="{5C71E0DF-9C28-4431-B8D7-E03E63675388}"/>
    <cellStyle name="Note 2 2 5 2 2 2 2 2" xfId="21005" xr:uid="{DD7B41BF-58A1-493B-BE84-ACA31D64681B}"/>
    <cellStyle name="Note 2 2 5 2 2 2 3" xfId="17276" xr:uid="{453843EE-EE51-4EF1-BD52-A2E9DBCB78E5}"/>
    <cellStyle name="Note 2 2 5 2 2 3" xfId="10889" xr:uid="{F29C3DAA-A2DE-406F-AA80-A97E21DBEDDC}"/>
    <cellStyle name="Note 2 2 5 2 2 3 2" xfId="20335" xr:uid="{83CD152C-A6BB-4BC3-9842-7D0A589D940B}"/>
    <cellStyle name="Note 2 2 5 2 2 4" xfId="16606" xr:uid="{FA5B2D58-BFC2-4C76-B354-F5A4AFADD63B}"/>
    <cellStyle name="Note 2 2 5 2 2 5" xfId="29129" xr:uid="{807A3C03-CCA3-4A95-9220-FFCEF0EB8E64}"/>
    <cellStyle name="Note 2 2 5 2 2 6" xfId="28524" xr:uid="{8010545C-8884-40B1-B900-D41A71DBDB96}"/>
    <cellStyle name="Note 2 2 5 2 2 7" xfId="29635" xr:uid="{6BE921DC-79A9-4DF4-A9FF-BF6BB4243DE9}"/>
    <cellStyle name="Note 2 2 5 2 3" xfId="7897" xr:uid="{AF1FEEB7-9079-4388-8A0C-8FC036BCF8B9}"/>
    <cellStyle name="Note 2 2 5 2 3 2" xfId="11626" xr:uid="{9AC10F60-C465-42BA-BE64-1B48B69469F0}"/>
    <cellStyle name="Note 2 2 5 2 3 2 2" xfId="21073" xr:uid="{70EDA89B-0343-44D8-997C-80DA0D1CCB48}"/>
    <cellStyle name="Note 2 2 5 2 3 2 3" xfId="25497" xr:uid="{4EE951FC-3A99-4E84-AFCD-4409E6354D00}"/>
    <cellStyle name="Note 2 2 5 2 3 3" xfId="13632" xr:uid="{0D2B87FD-4EF4-4F1F-9DE0-5BFD4D7A7E51}"/>
    <cellStyle name="Note 2 2 5 2 3 3 2" xfId="23079" xr:uid="{7B62D155-BD07-43FE-BD10-304E3C859D8B}"/>
    <cellStyle name="Note 2 2 5 2 3 4" xfId="17344" xr:uid="{F39DB20E-B9EB-47F3-91D3-EF785EDE9DAD}"/>
    <cellStyle name="Note 2 2 5 2 4" xfId="8300" xr:uid="{E9EE4207-75A1-415F-AEDF-F79A4306EDC5}"/>
    <cellStyle name="Note 2 2 5 2 4 2" xfId="12022" xr:uid="{99285D7F-ED46-4DCB-B7FC-ED449379EF79}"/>
    <cellStyle name="Note 2 2 5 2 4 2 2" xfId="21469" xr:uid="{25426911-3912-47F8-B52B-7B1B5B447BE2}"/>
    <cellStyle name="Note 2 2 5 2 4 2 3" xfId="25889" xr:uid="{132A30E7-1FF8-45A8-ABE3-1E6BCEE9C5DB}"/>
    <cellStyle name="Note 2 2 5 2 4 3" xfId="14029" xr:uid="{9E4EB090-C634-477E-8714-3616466ED64F}"/>
    <cellStyle name="Note 2 2 5 2 4 3 2" xfId="23476" xr:uid="{7591D81B-CBDA-4163-AAF0-EE0874BA8388}"/>
    <cellStyle name="Note 2 2 5 2 4 4" xfId="17745" xr:uid="{F959D182-902B-464E-BEF8-E887EEED8596}"/>
    <cellStyle name="Note 2 2 5 2 5" xfId="9977" xr:uid="{688C4064-6745-4B3B-BCAB-1D100259C87B}"/>
    <cellStyle name="Note 2 2 5 2 5 2" xfId="13429" xr:uid="{65112813-0492-476D-B663-97477BEC5156}"/>
    <cellStyle name="Note 2 2 5 2 5 2 2" xfId="22876" xr:uid="{4030F8BD-8405-4F9E-BB62-8616854886FF}"/>
    <cellStyle name="Note 2 2 5 2 5 2 3" xfId="27266" xr:uid="{B9633E13-6683-4A60-B84C-91A0E8E804F3}"/>
    <cellStyle name="Note 2 2 5 2 5 3" xfId="15676" xr:uid="{997ABA6E-44F1-4892-B3C5-6B0A37DA1AB6}"/>
    <cellStyle name="Note 2 2 5 2 5 3 2" xfId="25123" xr:uid="{224E8A19-BB13-41A1-A98E-C2B5A6627D9D}"/>
    <cellStyle name="Note 2 2 5 2 5 4" xfId="19422" xr:uid="{42DA2DAF-F6C6-4DE9-8082-2DD396DD59CF}"/>
    <cellStyle name="Note 2 2 5 2 6" xfId="10070" xr:uid="{8350E409-CD18-4181-9E0A-C44D825654FA}"/>
    <cellStyle name="Note 2 2 5 2 6 2" xfId="13506" xr:uid="{64681AB3-FC90-4494-B646-D4CB57E1B3C3}"/>
    <cellStyle name="Note 2 2 5 2 6 2 2" xfId="22953" xr:uid="{1D8AA516-8780-4A41-B3FB-EB4F6DD389ED}"/>
    <cellStyle name="Note 2 2 5 2 6 2 3" xfId="27343" xr:uid="{BB07445C-D504-4ACF-8191-AE9B7182600C}"/>
    <cellStyle name="Note 2 2 5 2 6 3" xfId="15769" xr:uid="{57AAF3C4-ADB2-44D6-8AAA-81C16739F329}"/>
    <cellStyle name="Note 2 2 5 2 6 3 2" xfId="25216" xr:uid="{8DA570EF-AF79-4F29-851E-6FAEEC8183EB}"/>
    <cellStyle name="Note 2 2 5 2 6 4" xfId="19515" xr:uid="{F1631C3C-C889-4BE4-BAEE-C11C11A3236B}"/>
    <cellStyle name="Note 2 2 5 2 7" xfId="10176" xr:uid="{20177326-755E-4181-B656-642AD16DAE2C}"/>
    <cellStyle name="Note 2 2 5 2 7 2" xfId="13576" xr:uid="{47B3344B-8D55-40D9-A1AE-95F26D635D7C}"/>
    <cellStyle name="Note 2 2 5 2 7 2 2" xfId="23023" xr:uid="{4832FAD2-78F8-4FEF-B407-621E5693F714}"/>
    <cellStyle name="Note 2 2 5 2 7 2 3" xfId="27413" xr:uid="{4ECEEE84-D195-4529-B328-E8E6CEB24317}"/>
    <cellStyle name="Note 2 2 5 2 7 3" xfId="15875" xr:uid="{F932F621-09D4-4588-8C6A-B626BACEAC04}"/>
    <cellStyle name="Note 2 2 5 2 7 3 2" xfId="25322" xr:uid="{99914683-A874-407E-B309-A26C2573772E}"/>
    <cellStyle name="Note 2 2 5 2 7 4" xfId="19621" xr:uid="{C0BC31D4-7A34-40DB-B9CA-6460BF9251BA}"/>
    <cellStyle name="Note 2 2 5 2 8" xfId="10198" xr:uid="{1955ED14-7A60-4B18-AC82-F9225BE50085}"/>
    <cellStyle name="Note 2 2 5 2 8 2" xfId="15896" xr:uid="{6D5B8430-6F57-4E72-9D0A-319949A902F0}"/>
    <cellStyle name="Note 2 2 5 2 8 2 2" xfId="25343" xr:uid="{11F6DA77-F627-4D00-9505-F7E9814EAB46}"/>
    <cellStyle name="Note 2 2 5 2 8 3" xfId="19643" xr:uid="{4BEC0CB9-73BB-49AB-9D20-E2E980C223BB}"/>
    <cellStyle name="Note 2 2 5 2 9" xfId="28680" xr:uid="{643168AD-8F09-45D8-B7B5-3B36AE281080}"/>
    <cellStyle name="Note 2 2 5 3" xfId="7020" xr:uid="{F511B53D-A8AD-4F9C-AD03-1C9E07ED57CB}"/>
    <cellStyle name="Note 2 2 5 3 2" xfId="7688" xr:uid="{B570804D-88CF-47B1-A1D9-F5D8A68A5157}"/>
    <cellStyle name="Note 2 2 5 3 2 2" xfId="11418" xr:uid="{9945BBA7-ADCF-4F25-8333-AEF484BD706B}"/>
    <cellStyle name="Note 2 2 5 3 2 2 2" xfId="20865" xr:uid="{51C5B810-F981-4F38-9885-855D0443F5A3}"/>
    <cellStyle name="Note 2 2 5 3 2 3" xfId="17136" xr:uid="{30BCC1A5-2DCA-45C2-9EE5-76F9419A5046}"/>
    <cellStyle name="Note 2 2 5 3 3" xfId="10749" xr:uid="{E0F47055-CC31-40DC-B95E-9FF73B0EF151}"/>
    <cellStyle name="Note 2 2 5 3 3 2" xfId="20195" xr:uid="{D469D3E6-B64D-47B5-A993-7F32AD6677DC}"/>
    <cellStyle name="Note 2 2 5 3 4" xfId="16466" xr:uid="{51E169F3-6CAB-4968-99B0-24B8F45C0F5B}"/>
    <cellStyle name="Note 2 2 5 3 5" xfId="29028" xr:uid="{FC9FCCCA-2A25-4E59-87FA-3F4D02923C58}"/>
    <cellStyle name="Note 2 2 5 3 6" xfId="27524" xr:uid="{3A3A7F47-1693-460F-BEE5-B81C3E4399D4}"/>
    <cellStyle name="Note 2 2 5 3 7" xfId="29536" xr:uid="{34E0993C-8F46-4302-94DD-1164D1008CFB}"/>
    <cellStyle name="Note 2 2 5 4" xfId="8187" xr:uid="{4E20F725-B1D3-4246-A5E2-095BEAD4B31A}"/>
    <cellStyle name="Note 2 2 5 4 2" xfId="11916" xr:uid="{8B3E9E68-F9A9-4BCF-B234-D2B40D05A430}"/>
    <cellStyle name="Note 2 2 5 4 2 2" xfId="21363" xr:uid="{13EC308E-0676-49E5-BBC6-B574181CDB8A}"/>
    <cellStyle name="Note 2 2 5 4 2 3" xfId="25787" xr:uid="{AF2BB5DC-EB25-4432-A6E9-97DD8AADE8C6}"/>
    <cellStyle name="Note 2 2 5 4 3" xfId="13922" xr:uid="{4A418DDC-BD8B-4C03-A1A8-E7C9AA4655A6}"/>
    <cellStyle name="Note 2 2 5 4 3 2" xfId="23369" xr:uid="{EE6E133F-CDE3-4BE2-B8E8-E6861BA67446}"/>
    <cellStyle name="Note 2 2 5 4 4" xfId="17634" xr:uid="{6C121DB0-3634-47E8-A944-FD0C44CBF5B8}"/>
    <cellStyle name="Note 2 2 5 5" xfId="8452" xr:uid="{6824D802-C88E-41A1-A108-DB0F1AF57373}"/>
    <cellStyle name="Note 2 2 5 5 2" xfId="12141" xr:uid="{D068722B-8797-4B82-A12D-77C61F7663AC}"/>
    <cellStyle name="Note 2 2 5 5 2 2" xfId="21588" xr:uid="{75C448DE-85BB-425E-834F-426B4985FA60}"/>
    <cellStyle name="Note 2 2 5 5 2 3" xfId="26007" xr:uid="{35B59120-45A5-44A8-B339-0BDEAE08672C}"/>
    <cellStyle name="Note 2 2 5 5 3" xfId="14180" xr:uid="{7363337D-53FA-4FA5-B8A4-D34B79BB4BA7}"/>
    <cellStyle name="Note 2 2 5 5 3 2" xfId="23627" xr:uid="{602337C0-4DE6-43A4-9C5C-DB6A88C1F805}"/>
    <cellStyle name="Note 2 2 5 5 4" xfId="17897" xr:uid="{56B40A67-C207-486C-9CD3-1FAA8F68C634}"/>
    <cellStyle name="Note 2 2 5 6" xfId="8366" xr:uid="{93A7C3B2-5A80-4730-9064-F4C5A27BBE38}"/>
    <cellStyle name="Note 2 2 5 6 2" xfId="12076" xr:uid="{9987405C-502F-462F-8BED-DA1D4EFE00E5}"/>
    <cellStyle name="Note 2 2 5 6 2 2" xfId="21523" xr:uid="{D612881D-415C-4646-9989-AE01525F771F}"/>
    <cellStyle name="Note 2 2 5 6 2 3" xfId="25942" xr:uid="{577F0A54-F56C-4E72-8FFF-AE918B4F792C}"/>
    <cellStyle name="Note 2 2 5 6 3" xfId="14094" xr:uid="{28180C55-0412-4112-8A5D-76146403C78B}"/>
    <cellStyle name="Note 2 2 5 6 3 2" xfId="23541" xr:uid="{459B0D4F-C2BA-4D2D-9578-453501EFD361}"/>
    <cellStyle name="Note 2 2 5 6 4" xfId="17811" xr:uid="{9E0D3CB7-E9B4-4E25-8BD7-0AB566FA8F74}"/>
    <cellStyle name="Note 2 2 5 7" xfId="8914" xr:uid="{E0FE1861-FC3D-400B-AB26-FDB9939BC7D0}"/>
    <cellStyle name="Note 2 2 5 7 2" xfId="12533" xr:uid="{D7B7D386-ABDC-40EC-9E60-8A2D8659F26E}"/>
    <cellStyle name="Note 2 2 5 7 2 2" xfId="21980" xr:uid="{C9BE43BF-4334-4C49-87F5-D62B1E6478B2}"/>
    <cellStyle name="Note 2 2 5 7 2 3" xfId="26394" xr:uid="{DD0FA6BB-8373-46A3-A3DD-40CD79C6DEEC}"/>
    <cellStyle name="Note 2 2 5 7 3" xfId="14637" xr:uid="{C93FC16F-5C99-4ED2-9716-DA54279F011C}"/>
    <cellStyle name="Note 2 2 5 7 3 2" xfId="24084" xr:uid="{6D702F7C-485A-4DF9-A7A0-46FF9F97315E}"/>
    <cellStyle name="Note 2 2 5 7 4" xfId="18359" xr:uid="{658C38B2-4F29-4398-A02E-16767440A745}"/>
    <cellStyle name="Note 2 2 5 8" xfId="10105" xr:uid="{4971CB1D-E201-4D77-95F0-EB2FC69A4573}"/>
    <cellStyle name="Note 2 2 5 8 2" xfId="13541" xr:uid="{3E9364EC-AD83-42FE-A975-566C5E577266}"/>
    <cellStyle name="Note 2 2 5 8 2 2" xfId="22988" xr:uid="{FB6D1757-8629-4F09-88E3-03C1797BD7BD}"/>
    <cellStyle name="Note 2 2 5 8 2 3" xfId="27378" xr:uid="{54FF1F23-8FF8-43A8-8999-23108355EA3D}"/>
    <cellStyle name="Note 2 2 5 8 3" xfId="15804" xr:uid="{A161DCC9-B6A4-4783-8286-1372389A6D74}"/>
    <cellStyle name="Note 2 2 5 8 3 2" xfId="25251" xr:uid="{3F1DA30D-4971-447F-A13B-6665C185F917}"/>
    <cellStyle name="Note 2 2 5 8 4" xfId="19550" xr:uid="{9DC9DBAE-7D3A-4BD0-9B96-3DB415BCA0CB}"/>
    <cellStyle name="Note 2 2 5 9" xfId="8636" xr:uid="{E5A3B6BC-C925-465D-AF65-E57F7CDEDFD3}"/>
    <cellStyle name="Note 2 2 5 9 2" xfId="14363" xr:uid="{39477B49-CBE2-43FF-B311-1E66054113E7}"/>
    <cellStyle name="Note 2 2 5 9 2 2" xfId="23810" xr:uid="{7A59E849-331B-4DE2-BAD2-ADC36B581AB5}"/>
    <cellStyle name="Note 2 2 5 9 3" xfId="18081" xr:uid="{38DB2C6D-D177-44EA-9425-817632BC0F8A}"/>
    <cellStyle name="Note 2 2 6" xfId="4829" xr:uid="{61F5AA1F-8EE7-4597-9E2A-679AAA476C43}"/>
    <cellStyle name="Note 2 2 6 10" xfId="28371" xr:uid="{6C061386-BF1B-4E6A-96AB-DFF3849A7F0E}"/>
    <cellStyle name="Note 2 2 6 11" xfId="28538" xr:uid="{FF8E0382-21B5-4307-8F7B-304FC00B43EB}"/>
    <cellStyle name="Note 2 2 6 2" xfId="6289" xr:uid="{73406EA3-F8AE-42A5-B0B8-A4448097EC66}"/>
    <cellStyle name="Note 2 2 6 2 10" xfId="28509" xr:uid="{427679A9-207F-41F2-95D4-D615127A9B23}"/>
    <cellStyle name="Note 2 2 6 2 2" xfId="7160" xr:uid="{5F3F5C8C-BDEF-4DED-AFBF-555C8C5B3EAF}"/>
    <cellStyle name="Note 2 2 6 2 2 2" xfId="7829" xr:uid="{18195F04-D612-48AD-ACF6-F25F0E377FDA}"/>
    <cellStyle name="Note 2 2 6 2 2 2 2" xfId="11559" xr:uid="{DDF3EBBF-8F8F-4337-85F2-EB0E63879730}"/>
    <cellStyle name="Note 2 2 6 2 2 2 2 2" xfId="21006" xr:uid="{DF2D07DF-7ACB-4DB1-884D-AEC5BBCF5F81}"/>
    <cellStyle name="Note 2 2 6 2 2 2 3" xfId="17277" xr:uid="{4DBFCA63-523A-4C1F-9C9A-575B21DF1247}"/>
    <cellStyle name="Note 2 2 6 2 2 3" xfId="10890" xr:uid="{E1C99251-95E2-43FF-BED9-E0117274B875}"/>
    <cellStyle name="Note 2 2 6 2 2 3 2" xfId="20336" xr:uid="{9D37494C-F868-4772-8F89-28834A7AD5F7}"/>
    <cellStyle name="Note 2 2 6 2 2 4" xfId="16607" xr:uid="{119CCDAB-851D-4056-8C1F-5B9CEE461B53}"/>
    <cellStyle name="Note 2 2 6 2 2 5" xfId="29130" xr:uid="{026C8953-D83B-4871-B45A-E95A9A210CDF}"/>
    <cellStyle name="Note 2 2 6 2 2 6" xfId="28323" xr:uid="{4AC04BE0-F2DF-48B3-8FAE-026F942BCDCD}"/>
    <cellStyle name="Note 2 2 6 2 2 7" xfId="29636" xr:uid="{308BA906-3D11-4F88-8684-22336A799488}"/>
    <cellStyle name="Note 2 2 6 2 3" xfId="7896" xr:uid="{246DD95E-EABA-4874-A764-28B22E0D9960}"/>
    <cellStyle name="Note 2 2 6 2 3 2" xfId="11625" xr:uid="{848E071A-DA00-4693-AB87-6FD7769E3459}"/>
    <cellStyle name="Note 2 2 6 2 3 2 2" xfId="21072" xr:uid="{E98B9D7B-C4E0-482B-B897-CEE9057A23D8}"/>
    <cellStyle name="Note 2 2 6 2 3 2 3" xfId="25496" xr:uid="{2C0B7B45-778E-4C15-8CDA-3A28F323047C}"/>
    <cellStyle name="Note 2 2 6 2 3 3" xfId="13631" xr:uid="{01ED1E41-8CFD-42D2-AE56-63D995474113}"/>
    <cellStyle name="Note 2 2 6 2 3 3 2" xfId="23078" xr:uid="{8F1D524A-A864-4190-9BD3-A1754A57A561}"/>
    <cellStyle name="Note 2 2 6 2 3 4" xfId="17343" xr:uid="{63389287-A438-438A-A70A-D2DDAE8EB357}"/>
    <cellStyle name="Note 2 2 6 2 4" xfId="8811" xr:uid="{54C66D8F-D46E-44F2-8934-69112F69AD84}"/>
    <cellStyle name="Note 2 2 6 2 4 2" xfId="12450" xr:uid="{1433DECE-ADB2-4B01-86BB-66DC13F76E0C}"/>
    <cellStyle name="Note 2 2 6 2 4 2 2" xfId="21897" xr:uid="{F7563F3C-4D41-4412-8DFD-FA877717AD7E}"/>
    <cellStyle name="Note 2 2 6 2 4 2 3" xfId="26313" xr:uid="{E2B5A226-1470-42F8-A62E-707193654190}"/>
    <cellStyle name="Note 2 2 6 2 4 3" xfId="14536" xr:uid="{BA3CB175-5B05-4EF9-A4DC-3928621D16B6}"/>
    <cellStyle name="Note 2 2 6 2 4 3 2" xfId="23983" xr:uid="{F95CABB5-99EE-4E20-851F-B7D28AC870B4}"/>
    <cellStyle name="Note 2 2 6 2 4 4" xfId="18256" xr:uid="{7E630F80-37F1-457E-B87C-F2FA820B2D2C}"/>
    <cellStyle name="Note 2 2 6 2 5" xfId="9978" xr:uid="{A74624F8-702A-4EA5-9E50-E9FDC5F68A00}"/>
    <cellStyle name="Note 2 2 6 2 5 2" xfId="13430" xr:uid="{C7B45F00-28D2-4B3D-85F2-BB279ACF4DAD}"/>
    <cellStyle name="Note 2 2 6 2 5 2 2" xfId="22877" xr:uid="{942F93D5-782E-4A4B-BC5C-3D305D7CC5F3}"/>
    <cellStyle name="Note 2 2 6 2 5 2 3" xfId="27267" xr:uid="{29FC9E88-31F1-40EE-9F49-C17C7550F48B}"/>
    <cellStyle name="Note 2 2 6 2 5 3" xfId="15677" xr:uid="{306C4BAA-2C23-4BCE-8A22-D774AF20082F}"/>
    <cellStyle name="Note 2 2 6 2 5 3 2" xfId="25124" xr:uid="{7B419591-E18A-4614-9005-2879CD134EC3}"/>
    <cellStyle name="Note 2 2 6 2 5 4" xfId="19423" xr:uid="{CD83BC36-FD1B-422E-B569-EEE65FEC90DF}"/>
    <cellStyle name="Note 2 2 6 2 6" xfId="10071" xr:uid="{F25C7364-EF74-4FBA-9558-4D585AC59664}"/>
    <cellStyle name="Note 2 2 6 2 6 2" xfId="13507" xr:uid="{B4CCAD3A-7C58-4EDC-887D-D42F6B795278}"/>
    <cellStyle name="Note 2 2 6 2 6 2 2" xfId="22954" xr:uid="{6512BEF6-F6F3-4637-99DC-0FD0FC94F053}"/>
    <cellStyle name="Note 2 2 6 2 6 2 3" xfId="27344" xr:uid="{7A2CB811-0B28-40FD-B93D-F3DA02A31A2A}"/>
    <cellStyle name="Note 2 2 6 2 6 3" xfId="15770" xr:uid="{9A4B169F-8949-4754-80B9-EAE3B9229855}"/>
    <cellStyle name="Note 2 2 6 2 6 3 2" xfId="25217" xr:uid="{246B714C-591E-4426-BA17-E1E4CC82D00B}"/>
    <cellStyle name="Note 2 2 6 2 6 4" xfId="19516" xr:uid="{8396B7F0-2E28-49C1-94ED-72732BE558C6}"/>
    <cellStyle name="Note 2 2 6 2 7" xfId="9655" xr:uid="{7B335870-2C42-4F74-A84B-9A5620AE3BE4}"/>
    <cellStyle name="Note 2 2 6 2 7 2" xfId="13148" xr:uid="{B6DEAB22-B946-46C7-995B-A4E8243C7106}"/>
    <cellStyle name="Note 2 2 6 2 7 2 2" xfId="22595" xr:uid="{8F94A006-940B-44DC-ABBB-6E40680C396E}"/>
    <cellStyle name="Note 2 2 6 2 7 2 3" xfId="26987" xr:uid="{7B0751EC-0A90-4C12-8A1B-F393EFE1688C}"/>
    <cellStyle name="Note 2 2 6 2 7 3" xfId="15356" xr:uid="{89FFFCE8-EB80-46E6-8A2C-8FB6A036ADD8}"/>
    <cellStyle name="Note 2 2 6 2 7 3 2" xfId="24803" xr:uid="{EF2EFBF1-E4F8-4BDC-B8EA-0EF3BC951CBD}"/>
    <cellStyle name="Note 2 2 6 2 7 4" xfId="19100" xr:uid="{BE4E665D-2869-4A1A-A257-D6836AB9325E}"/>
    <cellStyle name="Note 2 2 6 2 8" xfId="10199" xr:uid="{4FC191ED-BBA7-4263-9BEC-5B8E8C1B9004}"/>
    <cellStyle name="Note 2 2 6 2 8 2" xfId="15897" xr:uid="{5EF9933D-ED50-4807-B653-65A5322FC57C}"/>
    <cellStyle name="Note 2 2 6 2 8 2 2" xfId="25344" xr:uid="{E6D7DFCB-88A4-4324-8FCB-01A5CBB71E4C}"/>
    <cellStyle name="Note 2 2 6 2 8 3" xfId="19644" xr:uid="{586DD7B2-365D-4D0B-9FED-0ED66E63F89B}"/>
    <cellStyle name="Note 2 2 6 2 9" xfId="28681" xr:uid="{94D344E1-5FD6-4AD8-A934-65F0119BF625}"/>
    <cellStyle name="Note 2 2 6 3" xfId="7021" xr:uid="{AB080A90-E6E6-4D95-B950-9C30BB75AE53}"/>
    <cellStyle name="Note 2 2 6 3 2" xfId="7689" xr:uid="{4B2FECAE-B37D-4C63-BFF7-7838DBAEFEE2}"/>
    <cellStyle name="Note 2 2 6 3 2 2" xfId="11419" xr:uid="{4E5D91B0-FEC5-440A-B335-3FA01D87A436}"/>
    <cellStyle name="Note 2 2 6 3 2 2 2" xfId="20866" xr:uid="{D18D459F-5B0C-40F3-A8C3-122E62625A95}"/>
    <cellStyle name="Note 2 2 6 3 2 3" xfId="17137" xr:uid="{EEBAA667-94EE-4F58-B1EB-C47CC1BE0136}"/>
    <cellStyle name="Note 2 2 6 3 3" xfId="10750" xr:uid="{8DB85BC6-167F-4993-BB00-0DE2DCF4089B}"/>
    <cellStyle name="Note 2 2 6 3 3 2" xfId="20196" xr:uid="{14E7B077-0204-44B5-B0A4-1677C007AFA0}"/>
    <cellStyle name="Note 2 2 6 3 4" xfId="16467" xr:uid="{4CCD54CC-5D5B-4176-A0BC-B929435355F4}"/>
    <cellStyle name="Note 2 2 6 3 5" xfId="29029" xr:uid="{64713C6D-8141-42DB-9457-B1FFC7C59E0B}"/>
    <cellStyle name="Note 2 2 6 3 6" xfId="27704" xr:uid="{12D4A21F-4E4A-457F-9813-FA0E5F009A1B}"/>
    <cellStyle name="Note 2 2 6 3 7" xfId="29537" xr:uid="{7E632CE3-4770-474C-842B-4A9B65618EE2}"/>
    <cellStyle name="Note 2 2 6 4" xfId="8060" xr:uid="{80203FFC-AA50-417D-A208-E5CA5C8109EA}"/>
    <cellStyle name="Note 2 2 6 4 2" xfId="11789" xr:uid="{6FED34E7-FB4F-40E8-9881-DB2B2C773E67}"/>
    <cellStyle name="Note 2 2 6 4 2 2" xfId="21236" xr:uid="{D6F6AE4B-40E2-459A-9FFF-049E3D090E0A}"/>
    <cellStyle name="Note 2 2 6 4 2 3" xfId="25660" xr:uid="{D3009718-BA57-45F5-B67D-904BA5CB9A42}"/>
    <cellStyle name="Note 2 2 6 4 3" xfId="13795" xr:uid="{59A19ADD-25B3-47DC-99BD-09DF8854D2CD}"/>
    <cellStyle name="Note 2 2 6 4 3 2" xfId="23242" xr:uid="{61020C30-97C0-4A30-98C2-54EA5F71D44A}"/>
    <cellStyle name="Note 2 2 6 4 4" xfId="17507" xr:uid="{306010E5-4BCF-4E2F-A31C-FEE20CEB98F9}"/>
    <cellStyle name="Note 2 2 6 5" xfId="8451" xr:uid="{2026D2A7-C7D4-4D92-9BE9-CEF381177CC4}"/>
    <cellStyle name="Note 2 2 6 5 2" xfId="12140" xr:uid="{8143E191-EADA-4FB1-BF20-D725084AE4F2}"/>
    <cellStyle name="Note 2 2 6 5 2 2" xfId="21587" xr:uid="{CFC13326-B489-47C3-9686-7A5806F2EAD0}"/>
    <cellStyle name="Note 2 2 6 5 2 3" xfId="26006" xr:uid="{38A56E5C-84FD-44EF-A2EF-84D0528E8ABA}"/>
    <cellStyle name="Note 2 2 6 5 3" xfId="14179" xr:uid="{3A1C46F5-9DBF-4BF1-AB95-11BEA16DE8A0}"/>
    <cellStyle name="Note 2 2 6 5 3 2" xfId="23626" xr:uid="{C0629C72-7C12-4751-9685-3644A9836994}"/>
    <cellStyle name="Note 2 2 6 5 4" xfId="17896" xr:uid="{0C5517B6-DD13-4FBA-A934-6A977530FD55}"/>
    <cellStyle name="Note 2 2 6 6" xfId="9701" xr:uid="{F0231396-D189-4202-8851-30960B5BE156}"/>
    <cellStyle name="Note 2 2 6 6 2" xfId="13187" xr:uid="{28639375-15AF-40EB-8313-C339E9AD42C8}"/>
    <cellStyle name="Note 2 2 6 6 2 2" xfId="22634" xr:uid="{E66DFB0B-2CDC-4032-B0C7-8F9EDFD0F47D}"/>
    <cellStyle name="Note 2 2 6 6 2 3" xfId="27026" xr:uid="{F1EF6E15-D165-4E0C-9EE4-E74FC2598F31}"/>
    <cellStyle name="Note 2 2 6 6 3" xfId="15402" xr:uid="{171E0CC1-7527-4582-B740-B8B57766AF62}"/>
    <cellStyle name="Note 2 2 6 6 3 2" xfId="24849" xr:uid="{032D651A-0C6C-4711-A8DB-8FA1CF6578EF}"/>
    <cellStyle name="Note 2 2 6 6 4" xfId="19146" xr:uid="{6AC404F1-9684-486D-A942-EF7619D67461}"/>
    <cellStyle name="Note 2 2 6 7" xfId="9110" xr:uid="{C2C6102B-1296-4129-B910-D98E26068A7F}"/>
    <cellStyle name="Note 2 2 6 7 2" xfId="12695" xr:uid="{6D1C0AA1-68A6-4D84-8C53-A35DD553FFA9}"/>
    <cellStyle name="Note 2 2 6 7 2 2" xfId="22142" xr:uid="{22654D27-82D9-4236-AE04-964EBE8D4853}"/>
    <cellStyle name="Note 2 2 6 7 2 3" xfId="26555" xr:uid="{DF1F1409-0543-4AEF-B9B2-7830CFDC8AA0}"/>
    <cellStyle name="Note 2 2 6 7 3" xfId="14832" xr:uid="{2A68808E-ED42-4AF4-9663-1ED0CECD631B}"/>
    <cellStyle name="Note 2 2 6 7 3 2" xfId="24279" xr:uid="{ACD8BFF3-6490-414F-84CD-7D7E0B871ABE}"/>
    <cellStyle name="Note 2 2 6 7 4" xfId="18555" xr:uid="{B7B9D573-3CD3-4AB3-B932-04C92D968D24}"/>
    <cellStyle name="Note 2 2 6 8" xfId="9165" xr:uid="{5A17AACE-EBA5-43D2-BF8B-854D4932A2FB}"/>
    <cellStyle name="Note 2 2 6 8 2" xfId="12740" xr:uid="{A2FBDA84-4B61-481E-A3F0-C3138191E82E}"/>
    <cellStyle name="Note 2 2 6 8 2 2" xfId="22187" xr:uid="{03E3DCE9-2815-4913-9079-E7A25E582A53}"/>
    <cellStyle name="Note 2 2 6 8 2 3" xfId="26591" xr:uid="{C0334827-EFC1-46C0-8E9C-0A744B412604}"/>
    <cellStyle name="Note 2 2 6 8 3" xfId="14878" xr:uid="{D2BA4A4D-262E-486B-A2BB-EFA64B55DB34}"/>
    <cellStyle name="Note 2 2 6 8 3 2" xfId="24325" xr:uid="{E5B1358F-59BA-4096-88B0-A78997C0354A}"/>
    <cellStyle name="Note 2 2 6 8 4" xfId="18610" xr:uid="{DB726EC7-69D3-41E7-8D87-892F4A6F205E}"/>
    <cellStyle name="Note 2 2 6 9" xfId="9018" xr:uid="{99F383E0-34E0-4E05-A20C-7149BD1EDE9C}"/>
    <cellStyle name="Note 2 2 6 9 2" xfId="14741" xr:uid="{AEFD40A3-7D83-4AA7-857D-6A0151272F48}"/>
    <cellStyle name="Note 2 2 6 9 2 2" xfId="24188" xr:uid="{B4A72885-87D7-4CC8-90BC-C2B35FAE0FE6}"/>
    <cellStyle name="Note 2 2 6 9 3" xfId="18463" xr:uid="{60198868-2B83-4DD6-BA61-1B8DDCD2EA48}"/>
    <cellStyle name="Note 2 2 7" xfId="4824" xr:uid="{16B71339-9053-4844-8DCE-74224AA610E4}"/>
    <cellStyle name="Note 2 2 7 10" xfId="28093" xr:uid="{FB52B31D-34DF-43B6-897F-A20F72C5E724}"/>
    <cellStyle name="Note 2 2 7 2" xfId="7016" xr:uid="{1E329F93-31E5-4FFF-8916-4AB1C769CD8A}"/>
    <cellStyle name="Note 2 2 7 2 2" xfId="7684" xr:uid="{6B6BDBAA-19C4-4A9A-92A1-6246C2EDCADF}"/>
    <cellStyle name="Note 2 2 7 2 2 2" xfId="11414" xr:uid="{E285D56F-DCD1-41B5-B44E-DF3A88267FBB}"/>
    <cellStyle name="Note 2 2 7 2 2 2 2" xfId="20861" xr:uid="{99B8F7BF-853C-4075-B096-75FB41992F04}"/>
    <cellStyle name="Note 2 2 7 2 2 3" xfId="17132" xr:uid="{1A79E7B0-B04C-42AD-BC7E-15BBAEB95374}"/>
    <cellStyle name="Note 2 2 7 2 3" xfId="10745" xr:uid="{D70412B5-722A-4F61-9CA8-4447CD544FE8}"/>
    <cellStyle name="Note 2 2 7 2 3 2" xfId="20191" xr:uid="{EBBBB956-28E0-4EA5-B045-5C688ABE5437}"/>
    <cellStyle name="Note 2 2 7 2 4" xfId="16462" xr:uid="{5F9191D1-1736-4F5C-8F74-C645D7EA98CC}"/>
    <cellStyle name="Note 2 2 7 2 5" xfId="29024" xr:uid="{67C0A963-174B-4536-9FF0-055C341C856F}"/>
    <cellStyle name="Note 2 2 7 2 6" xfId="27710" xr:uid="{279DF738-E2B0-4879-A8EB-EA2CE9FFEBE0}"/>
    <cellStyle name="Note 2 2 7 2 7" xfId="29532" xr:uid="{B0027A01-67CA-41E3-89A2-EDDEF791DC79}"/>
    <cellStyle name="Note 2 2 7 3" xfId="8062" xr:uid="{A71457CD-252E-45B5-AD38-312049BD1FB0}"/>
    <cellStyle name="Note 2 2 7 3 2" xfId="11791" xr:uid="{02FE4921-8692-41FE-A942-0E874DFDEB80}"/>
    <cellStyle name="Note 2 2 7 3 2 2" xfId="21238" xr:uid="{654BA5EC-95C5-4834-8975-284384BE2FCA}"/>
    <cellStyle name="Note 2 2 7 3 2 3" xfId="25662" xr:uid="{FD2776D2-6316-4487-A83B-9832E83E4821}"/>
    <cellStyle name="Note 2 2 7 3 3" xfId="13797" xr:uid="{D30B1EAA-860E-4F8F-BBD1-8325260EB8EC}"/>
    <cellStyle name="Note 2 2 7 3 3 2" xfId="23244" xr:uid="{6A4DB111-722D-4E27-A207-931D2C35FB64}"/>
    <cellStyle name="Note 2 2 7 3 4" xfId="17509" xr:uid="{C3427C2D-87B1-4235-811B-27805C035FE5}"/>
    <cellStyle name="Note 2 2 7 4" xfId="8454" xr:uid="{ED61FAAF-29A1-4CD5-B585-D9EE646B0972}"/>
    <cellStyle name="Note 2 2 7 4 2" xfId="12143" xr:uid="{7342B4BA-E951-4E76-B000-2BC8042008FF}"/>
    <cellStyle name="Note 2 2 7 4 2 2" xfId="21590" xr:uid="{F2AB2745-2111-4601-B611-000AAC27238B}"/>
    <cellStyle name="Note 2 2 7 4 2 3" xfId="26009" xr:uid="{71016DE1-7121-4625-8CAD-5FC16E2EDD25}"/>
    <cellStyle name="Note 2 2 7 4 3" xfId="14182" xr:uid="{E067C41F-B70B-43E1-BEE5-FEE5D628F214}"/>
    <cellStyle name="Note 2 2 7 4 3 2" xfId="23629" xr:uid="{0A92F4D0-7798-42D4-BB0F-944C35F6F69C}"/>
    <cellStyle name="Note 2 2 7 4 4" xfId="17899" xr:uid="{3A8F79D8-7B64-453C-8E52-C6718D0A07EF}"/>
    <cellStyle name="Note 2 2 7 5" xfId="8747" xr:uid="{9D9407C2-4CA0-4C33-8ECD-FA04C77BB8CA}"/>
    <cellStyle name="Note 2 2 7 5 2" xfId="12395" xr:uid="{9953D450-19EE-42E4-AEB1-600A1C2C663E}"/>
    <cellStyle name="Note 2 2 7 5 2 2" xfId="21842" xr:uid="{7849BDD1-0862-47FF-BDA7-3D0B5BD51874}"/>
    <cellStyle name="Note 2 2 7 5 2 3" xfId="26260" xr:uid="{0A1245B1-0AC8-499D-90F9-AFCCD5EFFFF5}"/>
    <cellStyle name="Note 2 2 7 5 3" xfId="14474" xr:uid="{D7D65AA6-6910-416A-8763-76A81D1F5A8B}"/>
    <cellStyle name="Note 2 2 7 5 3 2" xfId="23921" xr:uid="{C6422432-F269-4747-9BA8-F024C6786EE0}"/>
    <cellStyle name="Note 2 2 7 5 4" xfId="18192" xr:uid="{8DC80A92-92CD-46AA-BF3A-B73B895212C8}"/>
    <cellStyle name="Note 2 2 7 6" xfId="9532" xr:uid="{B9A7C05E-7E87-44B2-831E-809144B5605A}"/>
    <cellStyle name="Note 2 2 7 6 2" xfId="13045" xr:uid="{F86AC43F-C149-4F54-8264-64DC8F9E8B77}"/>
    <cellStyle name="Note 2 2 7 6 2 2" xfId="22492" xr:uid="{A72CF3E0-31EA-4EEC-BAF2-B2A56277DCC6}"/>
    <cellStyle name="Note 2 2 7 6 2 3" xfId="26884" xr:uid="{98AE07D6-B322-4FEC-924A-30DCF3515C03}"/>
    <cellStyle name="Note 2 2 7 6 3" xfId="15233" xr:uid="{F9FFEC47-F8DF-4C78-9893-980808D049A3}"/>
    <cellStyle name="Note 2 2 7 6 3 2" xfId="24680" xr:uid="{C6C31B7C-AFDB-4D52-ADCF-7BCAC22CE176}"/>
    <cellStyle name="Note 2 2 7 6 4" xfId="18977" xr:uid="{F97ED5A0-6C70-45DE-8C87-F07348969A3E}"/>
    <cellStyle name="Note 2 2 7 7" xfId="10161" xr:uid="{1043A75F-D100-4354-BA17-0276674DA077}"/>
    <cellStyle name="Note 2 2 7 7 2" xfId="13567" xr:uid="{209E285D-7754-4F24-A28F-AB4E210F79CB}"/>
    <cellStyle name="Note 2 2 7 7 2 2" xfId="23014" xr:uid="{76D53346-7B9C-4047-8101-79F55D613392}"/>
    <cellStyle name="Note 2 2 7 7 2 3" xfId="27404" xr:uid="{6A07CF4B-7D09-45DE-BBF0-C396F177C76D}"/>
    <cellStyle name="Note 2 2 7 7 3" xfId="15860" xr:uid="{E66C5141-AB25-43D4-99A9-941866E21DDD}"/>
    <cellStyle name="Note 2 2 7 7 3 2" xfId="25307" xr:uid="{0405B9AB-C086-402F-90FE-1A0AEAF85363}"/>
    <cellStyle name="Note 2 2 7 7 4" xfId="19606" xr:uid="{8E7DB11F-F2F3-4085-9317-BCA9F0FFCFB9}"/>
    <cellStyle name="Note 2 2 7 8" xfId="10189" xr:uid="{4A024561-48A2-47B1-AE6D-953F19D01B5F}"/>
    <cellStyle name="Note 2 2 7 8 2" xfId="15887" xr:uid="{389AAD30-0801-403E-8E1F-C7E8AEE29EFC}"/>
    <cellStyle name="Note 2 2 7 8 2 2" xfId="25334" xr:uid="{74022546-8973-4B63-B8A9-E256AAA4B176}"/>
    <cellStyle name="Note 2 2 7 8 3" xfId="19634" xr:uid="{BED37674-8160-4E20-8279-13B176C628F9}"/>
    <cellStyle name="Note 2 2 7 9" xfId="28366" xr:uid="{C88CDF86-6402-46DA-90F9-D04DEF2649B1}"/>
    <cellStyle name="Note 2 2 8" xfId="5212" xr:uid="{1E0DCC67-9D9B-46D2-B1B8-CC0886E82F5B}"/>
    <cellStyle name="Note 2 2 8 2" xfId="5322" xr:uid="{A71AAC5F-3E2F-4D6A-9964-F76CBF19EABC}"/>
    <cellStyle name="Note 2 2 9" xfId="6284" xr:uid="{B1D0C722-3D29-49E5-AC66-981AF93D31FA}"/>
    <cellStyle name="Note 2 2 9 10" xfId="27537" xr:uid="{660A5DC2-5110-4A9B-8FFD-5E21BA8BB3F7}"/>
    <cellStyle name="Note 2 2 9 2" xfId="7155" xr:uid="{E126E771-14B6-4032-A4DA-2563123F4E6A}"/>
    <cellStyle name="Note 2 2 9 2 2" xfId="7824" xr:uid="{7166569E-565E-4A21-99F1-2E13099071B5}"/>
    <cellStyle name="Note 2 2 9 2 2 2" xfId="11554" xr:uid="{3407641C-3A53-425A-8E49-D5E1A8EC1230}"/>
    <cellStyle name="Note 2 2 9 2 2 2 2" xfId="21001" xr:uid="{B4BEA9B6-8E4B-4912-A493-4280A21707BC}"/>
    <cellStyle name="Note 2 2 9 2 2 3" xfId="17272" xr:uid="{DE5CC9F5-5A2F-4E78-81FB-FD8495BCD416}"/>
    <cellStyle name="Note 2 2 9 2 3" xfId="10885" xr:uid="{46FBC7E6-4DEE-484C-B831-839606A472D2}"/>
    <cellStyle name="Note 2 2 9 2 3 2" xfId="20331" xr:uid="{75E98B4F-9D02-4B7A-92CE-EC56BC8A0D51}"/>
    <cellStyle name="Note 2 2 9 2 4" xfId="16602" xr:uid="{CFA53D3F-159F-4802-AD08-C83FB5E060F3}"/>
    <cellStyle name="Note 2 2 9 2 5" xfId="29125" xr:uid="{33AF9138-D433-4ACE-AD7E-3BDD76C2A043}"/>
    <cellStyle name="Note 2 2 9 2 6" xfId="28177" xr:uid="{245BA417-FF29-4A05-A288-393E1E6C6F29}"/>
    <cellStyle name="Note 2 2 9 2 7" xfId="29631" xr:uid="{0AC00641-7B1E-4A45-AE16-71DAB53AE41E}"/>
    <cellStyle name="Note 2 2 9 3" xfId="7901" xr:uid="{EB967A34-6CB8-4E2B-808C-5C2A43B03D1C}"/>
    <cellStyle name="Note 2 2 9 3 2" xfId="11630" xr:uid="{6B59A51A-F404-4CB2-8429-03ADF7DE607D}"/>
    <cellStyle name="Note 2 2 9 3 2 2" xfId="21077" xr:uid="{15259B75-F4D2-41B4-A170-5D01DCB5CE19}"/>
    <cellStyle name="Note 2 2 9 3 2 3" xfId="25501" xr:uid="{56461500-6452-4046-ABC0-8B6BB83F1780}"/>
    <cellStyle name="Note 2 2 9 3 3" xfId="13636" xr:uid="{F334A0AE-CC2B-455D-B393-E2BD97497FEF}"/>
    <cellStyle name="Note 2 2 9 3 3 2" xfId="23083" xr:uid="{F328F331-8F3E-4F0F-87DF-7510AEECC122}"/>
    <cellStyle name="Note 2 2 9 3 4" xfId="17348" xr:uid="{77F1A8CB-1B5A-4170-9F27-DA11C2CE1E8E}"/>
    <cellStyle name="Note 2 2 9 4" xfId="8302" xr:uid="{00AA7B97-F85F-4470-9943-6E403C151FDB}"/>
    <cellStyle name="Note 2 2 9 4 2" xfId="12024" xr:uid="{999BC4D6-1875-4E82-B8FC-44CBC3B6DE5C}"/>
    <cellStyle name="Note 2 2 9 4 2 2" xfId="21471" xr:uid="{C418F1C7-2C88-48BA-ACDC-E18E1E08EAC3}"/>
    <cellStyle name="Note 2 2 9 4 2 3" xfId="25891" xr:uid="{F761A072-6AEE-4D26-999A-85E838457208}"/>
    <cellStyle name="Note 2 2 9 4 3" xfId="14031" xr:uid="{CE1FBBE9-0555-4A15-ACBC-A2B00B8B79AF}"/>
    <cellStyle name="Note 2 2 9 4 3 2" xfId="23478" xr:uid="{AD7A8E38-1D05-4324-B43A-1CB69020E58B}"/>
    <cellStyle name="Note 2 2 9 4 4" xfId="17747" xr:uid="{BA786A58-7A2E-49DA-8F46-81EFFBF669B9}"/>
    <cellStyle name="Note 2 2 9 5" xfId="9973" xr:uid="{A01FE2EF-AAD3-4E4A-8367-C89EF962AC36}"/>
    <cellStyle name="Note 2 2 9 5 2" xfId="13425" xr:uid="{B92B0162-7591-47DF-81A5-2B852A216053}"/>
    <cellStyle name="Note 2 2 9 5 2 2" xfId="22872" xr:uid="{93301391-DB48-4D2F-B81A-F7F87BCD5B9A}"/>
    <cellStyle name="Note 2 2 9 5 2 3" xfId="27262" xr:uid="{30E94220-B3CA-463D-AC68-D94654998A69}"/>
    <cellStyle name="Note 2 2 9 5 3" xfId="15672" xr:uid="{45ECF343-921E-4C38-8468-C464ABFA1F40}"/>
    <cellStyle name="Note 2 2 9 5 3 2" xfId="25119" xr:uid="{C7D7CFFC-FD29-4C3E-8EDA-B8E29D482E70}"/>
    <cellStyle name="Note 2 2 9 5 4" xfId="19418" xr:uid="{72F55EC7-17BA-4884-A572-08E7585BF089}"/>
    <cellStyle name="Note 2 2 9 6" xfId="10066" xr:uid="{A8AC377D-FF7E-432A-BE70-E99CBF68CF7A}"/>
    <cellStyle name="Note 2 2 9 6 2" xfId="13502" xr:uid="{EE48CC2F-DC4F-4456-A3A1-249053FFA2F8}"/>
    <cellStyle name="Note 2 2 9 6 2 2" xfId="22949" xr:uid="{5190E58E-9C45-4501-96CD-E6F64DC8CFB6}"/>
    <cellStyle name="Note 2 2 9 6 2 3" xfId="27339" xr:uid="{7AAEF5C8-BE10-4ADA-823C-CBA9162E5AEB}"/>
    <cellStyle name="Note 2 2 9 6 3" xfId="15765" xr:uid="{55A4B208-4BCD-410F-82AC-B2D6A37ACAE0}"/>
    <cellStyle name="Note 2 2 9 6 3 2" xfId="25212" xr:uid="{C149DD5B-6245-41C9-B65F-BC269F7FD3D2}"/>
    <cellStyle name="Note 2 2 9 6 4" xfId="19511" xr:uid="{85C157FF-8015-4AAF-BBCF-4F8E057C5655}"/>
    <cellStyle name="Note 2 2 9 7" xfId="9561" xr:uid="{079E1253-1C1D-43F7-BC81-0AE906BF8A54}"/>
    <cellStyle name="Note 2 2 9 7 2" xfId="13071" xr:uid="{AE9E4998-7B10-4795-BB32-FC4D9F0A97E5}"/>
    <cellStyle name="Note 2 2 9 7 2 2" xfId="22518" xr:uid="{86D7BA2D-69AE-41CE-882A-A2DF27090568}"/>
    <cellStyle name="Note 2 2 9 7 2 3" xfId="26910" xr:uid="{5FF23B7B-1623-47B5-8357-71238012E8B8}"/>
    <cellStyle name="Note 2 2 9 7 3" xfId="15262" xr:uid="{803B39E3-DEB3-46B5-A640-4CB426FA9C13}"/>
    <cellStyle name="Note 2 2 9 7 3 2" xfId="24709" xr:uid="{EC8569E8-3CF8-4C5A-BC7A-34B74DE14F3D}"/>
    <cellStyle name="Note 2 2 9 7 4" xfId="19006" xr:uid="{4DEA283E-2B39-4E79-8E27-70BDF828E596}"/>
    <cellStyle name="Note 2 2 9 8" xfId="10194" xr:uid="{9D4812B9-C5BB-4C1B-BACA-1674E1CD9DC0}"/>
    <cellStyle name="Note 2 2 9 8 2" xfId="15892" xr:uid="{0B07649A-5031-430A-B2A2-939705D8690C}"/>
    <cellStyle name="Note 2 2 9 8 2 2" xfId="25339" xr:uid="{DFBA21FC-8ED0-4B55-97B6-727595CA80C8}"/>
    <cellStyle name="Note 2 2 9 8 3" xfId="19639" xr:uid="{CA51A60D-F3EE-414E-A249-9EE14249679F}"/>
    <cellStyle name="Note 2 2 9 9" xfId="28676" xr:uid="{6528CF33-FA61-4C01-BF3D-85E8F33E029E}"/>
    <cellStyle name="Note 2 20" xfId="9189" xr:uid="{585A57C1-DB7F-4BD9-A29C-0773C162B4E5}"/>
    <cellStyle name="Note 2 20 2" xfId="12757" xr:uid="{048F4AEC-46C4-4224-9F55-5C81DF0CAA0A}"/>
    <cellStyle name="Note 2 20 2 2" xfId="22204" xr:uid="{B9415423-7F9C-4B7F-815F-E4C730ACDC30}"/>
    <cellStyle name="Note 2 20 2 3" xfId="26599" xr:uid="{1A25923F-2D96-4E8E-9786-1C0F88EA2960}"/>
    <cellStyle name="Note 2 20 3" xfId="14893" xr:uid="{222A4FAC-DB5A-4FE7-A74B-8E9A372BFD8F}"/>
    <cellStyle name="Note 2 20 3 2" xfId="24340" xr:uid="{90399E58-1AC4-47F3-A7E6-4570E3B3B0C2}"/>
    <cellStyle name="Note 2 20 4" xfId="18634" xr:uid="{EACBF00C-F8B4-4805-A9C1-68623E1F84DB}"/>
    <cellStyle name="Note 2 21" xfId="9135" xr:uid="{1AC3D569-969C-43E9-9C43-5D974113509E}"/>
    <cellStyle name="Note 2 21 2" xfId="14854" xr:uid="{01FE0E2A-A9C1-4B4E-8AD9-67E5E4AEDB43}"/>
    <cellStyle name="Note 2 21 2 2" xfId="24301" xr:uid="{227882FA-BEB3-45B6-ACC8-39F8020868FE}"/>
    <cellStyle name="Note 2 21 3" xfId="18580" xr:uid="{99FE5DA2-2D84-41FA-8326-1A0987B91941}"/>
    <cellStyle name="Note 2 22" xfId="27848" xr:uid="{40B8E591-D68B-4665-B5C2-8018F8DF6C18}"/>
    <cellStyle name="Note 2 23" xfId="28264" xr:uid="{297DE04B-5C31-490B-98BD-C0F9D5A2506F}"/>
    <cellStyle name="Note 2 24" xfId="29791" xr:uid="{389FEF9A-E7F0-48F1-A783-E2F29570AD6C}"/>
    <cellStyle name="Note 2 25" xfId="2522" xr:uid="{E4790C6E-3715-42E2-B93C-1BC6F666D269}"/>
    <cellStyle name="Note 2 26" xfId="30143" xr:uid="{84C0FD15-9E26-44E3-A97D-2E834B6D56D4}"/>
    <cellStyle name="Note 2 3" xfId="1082" xr:uid="{5031188A-EE12-4308-8900-DDF36760079F}"/>
    <cellStyle name="Note 2 3 10" xfId="8470" xr:uid="{4DE653C7-F533-4C33-A80D-D631D3EB9055}"/>
    <cellStyle name="Note 2 3 10 2" xfId="14198" xr:uid="{668D7FC8-4661-4C5D-94FB-24BCE3755288}"/>
    <cellStyle name="Note 2 3 10 2 2" xfId="23645" xr:uid="{D55C3F2E-7891-47BD-AD0F-04B2FA58B2B2}"/>
    <cellStyle name="Note 2 3 10 3" xfId="17915" xr:uid="{FA6B7ACE-1F18-4C9F-B59E-374037B3100E}"/>
    <cellStyle name="Note 2 3 11" xfId="27852" xr:uid="{CADAC327-7813-471F-912C-7E625F62859A}"/>
    <cellStyle name="Note 2 3 12" xfId="27769" xr:uid="{B6DD8410-DAD3-4DFE-8037-633CE6D9206E}"/>
    <cellStyle name="Note 2 3 13" xfId="2526" xr:uid="{BD9AFA68-D92D-4CD4-A798-DC5D6D4F4692}"/>
    <cellStyle name="Note 2 3 14" xfId="30697" xr:uid="{484790D5-A044-49ED-8DB4-D93BE1C4AEF4}"/>
    <cellStyle name="Note 2 3 2" xfId="4830" xr:uid="{5263D9C2-80C5-4D1B-88A4-726E26119E05}"/>
    <cellStyle name="Note 2 3 2 10" xfId="28090" xr:uid="{1BA1FE89-EF55-4BDE-85FB-FB440D861B4F}"/>
    <cellStyle name="Note 2 3 2 2" xfId="7022" xr:uid="{1BA5B40D-F012-40D2-8650-DECF3C9225DD}"/>
    <cellStyle name="Note 2 3 2 2 2" xfId="7690" xr:uid="{A2CFD0CE-36F3-4517-9E10-85A64F5B27D4}"/>
    <cellStyle name="Note 2 3 2 2 2 2" xfId="11420" xr:uid="{C76A19E5-5AE8-4039-804F-A0D17E7F0EB2}"/>
    <cellStyle name="Note 2 3 2 2 2 2 2" xfId="20867" xr:uid="{E29D9BE1-489D-4BE4-8D47-435C7D747A39}"/>
    <cellStyle name="Note 2 3 2 2 2 3" xfId="17138" xr:uid="{4C3A9E66-A859-4F7C-805A-F9B125F0B53E}"/>
    <cellStyle name="Note 2 3 2 2 3" xfId="10751" xr:uid="{CF3B4C87-0E61-4225-898B-2F75112B6273}"/>
    <cellStyle name="Note 2 3 2 2 3 2" xfId="20197" xr:uid="{004617B1-2BA3-4672-9745-ED6E5AC5D2B5}"/>
    <cellStyle name="Note 2 3 2 2 4" xfId="16468" xr:uid="{55EB3EF4-236F-4438-8D4B-A0128916DA89}"/>
    <cellStyle name="Note 2 3 2 2 5" xfId="29030" xr:uid="{70FA6C3C-E644-4DEE-BA09-263A02AF78B5}"/>
    <cellStyle name="Note 2 3 2 2 6" xfId="27631" xr:uid="{1EC804F5-6F67-47DF-9696-39BB9FABBDAA}"/>
    <cellStyle name="Note 2 3 2 2 7" xfId="29538" xr:uid="{61C0A053-BC06-4758-A0D1-676FB32FFD0E}"/>
    <cellStyle name="Note 2 3 2 3" xfId="7939" xr:uid="{0B3D3CF4-CB09-42A7-88B5-C8AD84C6E7F5}"/>
    <cellStyle name="Note 2 3 2 3 2" xfId="11668" xr:uid="{DF734322-7921-4906-9370-9C8801E32DF3}"/>
    <cellStyle name="Note 2 3 2 3 2 2" xfId="21115" xr:uid="{32032098-26BC-46FA-A175-BF563B908A5D}"/>
    <cellStyle name="Note 2 3 2 3 2 3" xfId="25539" xr:uid="{E6546436-724C-40CB-89A4-00A02BF53A52}"/>
    <cellStyle name="Note 2 3 2 3 3" xfId="13674" xr:uid="{4BD5C631-2A72-46D9-9DBE-87BE81103BAA}"/>
    <cellStyle name="Note 2 3 2 3 3 2" xfId="23121" xr:uid="{6109AA74-D259-4195-8575-511F0351EECA}"/>
    <cellStyle name="Note 2 3 2 3 4" xfId="17386" xr:uid="{3E456072-A1F8-4FC2-A055-91C077266D47}"/>
    <cellStyle name="Note 2 3 2 4" xfId="8450" xr:uid="{8DFE7079-EA03-45C2-B2CA-DE77ED9725A6}"/>
    <cellStyle name="Note 2 3 2 4 2" xfId="12139" xr:uid="{F3591F22-2703-46CF-8459-D3FE70565A3B}"/>
    <cellStyle name="Note 2 3 2 4 2 2" xfId="21586" xr:uid="{E0CCC258-DD33-4DDF-98AD-C99005F712C6}"/>
    <cellStyle name="Note 2 3 2 4 2 3" xfId="26005" xr:uid="{73C11403-2861-446E-B0BA-28C89A9AE7FD}"/>
    <cellStyle name="Note 2 3 2 4 3" xfId="14178" xr:uid="{11285967-FE56-429F-A0CF-8D849206D0C7}"/>
    <cellStyle name="Note 2 3 2 4 3 2" xfId="23625" xr:uid="{9026A81F-EC12-4DC1-8302-2262592D0790}"/>
    <cellStyle name="Note 2 3 2 4 4" xfId="17895" xr:uid="{CC89D445-88DD-4CB9-9965-FC298FE146B8}"/>
    <cellStyle name="Note 2 3 2 5" xfId="9215" xr:uid="{1459122E-12FE-4FBB-A12D-EAC0A61480F1}"/>
    <cellStyle name="Note 2 3 2 5 2" xfId="12781" xr:uid="{472BF97F-41BF-40D1-91FE-EBC88CC1F452}"/>
    <cellStyle name="Note 2 3 2 5 2 2" xfId="22228" xr:uid="{00F85637-B21F-4AFC-AEC3-2F9A447A820B}"/>
    <cellStyle name="Note 2 3 2 5 2 3" xfId="26623" xr:uid="{9AA9245D-D7C8-4F25-BB8D-E1182CB039FD}"/>
    <cellStyle name="Note 2 3 2 5 3" xfId="14919" xr:uid="{218F921C-E7D9-45F0-8DB5-74B857FDD333}"/>
    <cellStyle name="Note 2 3 2 5 3 2" xfId="24366" xr:uid="{5753F526-8BAF-4414-87B1-B049C4A98DD3}"/>
    <cellStyle name="Note 2 3 2 5 4" xfId="18660" xr:uid="{BE67C451-977F-4BF6-BFB2-DDE997D21AD7}"/>
    <cellStyle name="Note 2 3 2 6" xfId="9605" xr:uid="{5D5811B1-9286-476B-8AE1-F3EB812472B8}"/>
    <cellStyle name="Note 2 3 2 6 2" xfId="13105" xr:uid="{3D44E163-7A1A-48FF-AE19-08A8E0C92976}"/>
    <cellStyle name="Note 2 3 2 6 2 2" xfId="22552" xr:uid="{A437E622-2BE2-4AA4-9205-9FEBDD6EBDB1}"/>
    <cellStyle name="Note 2 3 2 6 2 3" xfId="26944" xr:uid="{21CBA7F6-1E48-4BA2-BDEB-8AC5F70E65C7}"/>
    <cellStyle name="Note 2 3 2 6 3" xfId="15306" xr:uid="{A066C4E7-C3DA-4CDE-9D73-FC4B15351944}"/>
    <cellStyle name="Note 2 3 2 6 3 2" xfId="24753" xr:uid="{5DA29795-75D9-4061-BA8F-9D0465C2E559}"/>
    <cellStyle name="Note 2 3 2 6 4" xfId="19050" xr:uid="{8F17A26F-368D-4FF8-8777-13C6BCFEAFD8}"/>
    <cellStyle name="Note 2 3 2 7" xfId="9164" xr:uid="{CCABA9F7-9574-4899-94BC-A28BEC1574A5}"/>
    <cellStyle name="Note 2 3 2 7 2" xfId="12739" xr:uid="{61605C99-010B-48D3-B6E3-77973BB247D9}"/>
    <cellStyle name="Note 2 3 2 7 2 2" xfId="22186" xr:uid="{D25D531E-BBDD-4C87-9931-A7F0DE0F2946}"/>
    <cellStyle name="Note 2 3 2 7 2 3" xfId="26590" xr:uid="{7828A20E-5317-4B09-9C44-F475A5DF5715}"/>
    <cellStyle name="Note 2 3 2 7 3" xfId="14877" xr:uid="{82620F27-2AB8-4D53-98B4-BF6A2F8EB934}"/>
    <cellStyle name="Note 2 3 2 7 3 2" xfId="24324" xr:uid="{0034FDFB-4B14-4B05-904A-9CA699F11BE2}"/>
    <cellStyle name="Note 2 3 2 7 4" xfId="18609" xr:uid="{0B28C03C-4310-41B3-B6DC-65CC63E6E035}"/>
    <cellStyle name="Note 2 3 2 8" xfId="9863" xr:uid="{2FF0D4CD-38F6-477F-BB3A-9462BA5CE99E}"/>
    <cellStyle name="Note 2 3 2 8 2" xfId="15564" xr:uid="{53427A57-7ABE-4CE0-A34D-61D2890BB53F}"/>
    <cellStyle name="Note 2 3 2 8 2 2" xfId="25011" xr:uid="{B1184E1E-83C4-4F19-84AA-E2A616101FAD}"/>
    <cellStyle name="Note 2 3 2 8 3" xfId="19308" xr:uid="{F9AA75AD-7D54-41A8-AC77-CAE91B1FD4B5}"/>
    <cellStyle name="Note 2 3 2 9" xfId="28372" xr:uid="{C9234C18-5A61-422D-93D2-E1E849EF13B7}"/>
    <cellStyle name="Note 2 3 3" xfId="6290" xr:uid="{31272F67-C699-4739-844D-BF7BC3D794B9}"/>
    <cellStyle name="Note 2 3 3 10" xfId="27993" xr:uid="{11F403E4-2837-4772-8776-8AA520A64A2B}"/>
    <cellStyle name="Note 2 3 3 2" xfId="7161" xr:uid="{492BFD58-034A-4BCE-BACF-A6D26133A834}"/>
    <cellStyle name="Note 2 3 3 2 2" xfId="7830" xr:uid="{FFDE5ED1-6DFB-4F3A-BBAA-6C4FBF8DCE64}"/>
    <cellStyle name="Note 2 3 3 2 2 2" xfId="11560" xr:uid="{8AB7FEDB-4998-4078-9939-402622DC2881}"/>
    <cellStyle name="Note 2 3 3 2 2 2 2" xfId="21007" xr:uid="{7018E8B8-3F97-460C-B780-A6070D8E3A53}"/>
    <cellStyle name="Note 2 3 3 2 2 3" xfId="17278" xr:uid="{C271450D-2D31-4280-B599-01D6CFFB6C9A}"/>
    <cellStyle name="Note 2 3 3 2 3" xfId="10891" xr:uid="{DE80FB0A-00F5-44AB-868C-DB00CE9C920E}"/>
    <cellStyle name="Note 2 3 3 2 3 2" xfId="20337" xr:uid="{E9785B47-6938-4C18-92A6-91563B6CF8FD}"/>
    <cellStyle name="Note 2 3 3 2 4" xfId="16608" xr:uid="{32065B11-FD85-434B-B6C0-C234226F8BE8}"/>
    <cellStyle name="Note 2 3 3 2 5" xfId="29131" xr:uid="{C7E44185-B333-40E8-B8AE-EDFF61943658}"/>
    <cellStyle name="Note 2 3 3 2 6" xfId="28521" xr:uid="{CCF01D79-D0E1-4CE8-A99E-365F7395DD6D}"/>
    <cellStyle name="Note 2 3 3 2 7" xfId="29637" xr:uid="{E89983C4-4ABF-47E3-8F34-7C06F156BE21}"/>
    <cellStyle name="Note 2 3 3 3" xfId="7895" xr:uid="{D31F0A3D-0985-4099-B54B-37BD06C03657}"/>
    <cellStyle name="Note 2 3 3 3 2" xfId="11624" xr:uid="{FDE5253D-AF05-4B43-AB67-2AB403E5CFBE}"/>
    <cellStyle name="Note 2 3 3 3 2 2" xfId="21071" xr:uid="{57F29F90-AA63-4811-B208-4F88C57A2766}"/>
    <cellStyle name="Note 2 3 3 3 2 3" xfId="25495" xr:uid="{950AA5FF-CDA0-4C06-81EE-B58452112CB0}"/>
    <cellStyle name="Note 2 3 3 3 3" xfId="13630" xr:uid="{377FE1BD-BCF8-4A91-9CBC-1C434D256EAA}"/>
    <cellStyle name="Note 2 3 3 3 3 2" xfId="23077" xr:uid="{7B46CC9A-2791-417A-9424-9AA9ADEA4A37}"/>
    <cellStyle name="Note 2 3 3 3 4" xfId="17342" xr:uid="{F3305BB4-920A-44BA-9C6A-98B5F1D8B924}"/>
    <cellStyle name="Note 2 3 3 4" xfId="8299" xr:uid="{E4C7E5EE-D02D-44F4-B7DA-C5ADC1B998AE}"/>
    <cellStyle name="Note 2 3 3 4 2" xfId="12021" xr:uid="{8B844388-D74E-47A5-8894-A3CBCA14EB85}"/>
    <cellStyle name="Note 2 3 3 4 2 2" xfId="21468" xr:uid="{E08D89F5-A20B-4451-ACFD-D7981121A072}"/>
    <cellStyle name="Note 2 3 3 4 2 3" xfId="25888" xr:uid="{ED01FE73-79DC-40D4-A596-8F141E2B1D15}"/>
    <cellStyle name="Note 2 3 3 4 3" xfId="14028" xr:uid="{4D033E21-5BDA-4393-822B-E4A3C915BEB8}"/>
    <cellStyle name="Note 2 3 3 4 3 2" xfId="23475" xr:uid="{588D0C0E-0C43-4FE2-B7DB-C0E30845042D}"/>
    <cellStyle name="Note 2 3 3 4 4" xfId="17744" xr:uid="{4A213221-D400-4288-B38B-E8E956545066}"/>
    <cellStyle name="Note 2 3 3 5" xfId="9979" xr:uid="{126B483D-DC0F-401B-B782-FED6E45F91BD}"/>
    <cellStyle name="Note 2 3 3 5 2" xfId="13431" xr:uid="{D15EB707-9204-428A-BF3B-7B20DABC0A10}"/>
    <cellStyle name="Note 2 3 3 5 2 2" xfId="22878" xr:uid="{696473DB-07E5-426B-99C6-A900838DD7EE}"/>
    <cellStyle name="Note 2 3 3 5 2 3" xfId="27268" xr:uid="{91C966FC-E1C5-40AE-97FD-880C88174160}"/>
    <cellStyle name="Note 2 3 3 5 3" xfId="15678" xr:uid="{0F37ECD1-3087-470B-8794-356DB774529D}"/>
    <cellStyle name="Note 2 3 3 5 3 2" xfId="25125" xr:uid="{6B708575-E72F-4B39-8EFE-981C6110ECE8}"/>
    <cellStyle name="Note 2 3 3 5 4" xfId="19424" xr:uid="{08C8268F-2CB7-48C8-B2F2-893A825D977C}"/>
    <cellStyle name="Note 2 3 3 6" xfId="10072" xr:uid="{42DAE6B9-1A66-42A8-9E44-B30E2F418618}"/>
    <cellStyle name="Note 2 3 3 6 2" xfId="13508" xr:uid="{45DB7871-C7A1-4EA1-9DF6-8A0C66EFC454}"/>
    <cellStyle name="Note 2 3 3 6 2 2" xfId="22955" xr:uid="{4A6991C6-9B8D-4275-86AA-6FFFE966B761}"/>
    <cellStyle name="Note 2 3 3 6 2 3" xfId="27345" xr:uid="{E599D85A-932C-4CB3-8163-DEE4E32CF344}"/>
    <cellStyle name="Note 2 3 3 6 3" xfId="15771" xr:uid="{F5689ACF-1AA6-4B53-9CA1-C0B3384E6D2F}"/>
    <cellStyle name="Note 2 3 3 6 3 2" xfId="25218" xr:uid="{7BEB5D69-E43B-444F-A5A4-678A9F92A63F}"/>
    <cellStyle name="Note 2 3 3 6 4" xfId="19517" xr:uid="{65B95DD9-9A17-47DF-B57F-2CE200EB80B7}"/>
    <cellStyle name="Note 2 3 3 7" xfId="8877" xr:uid="{1A22E71D-F73F-48BF-86FC-731E628DD115}"/>
    <cellStyle name="Note 2 3 3 7 2" xfId="12507" xr:uid="{F43D2A5D-52DA-439E-8E50-5110007BBD13}"/>
    <cellStyle name="Note 2 3 3 7 2 2" xfId="21954" xr:uid="{F8108C82-0772-4771-9666-9197E6D7FAEA}"/>
    <cellStyle name="Note 2 3 3 7 2 3" xfId="26370" xr:uid="{A46FCF59-2E36-4DBB-83BA-ADC55176AEF5}"/>
    <cellStyle name="Note 2 3 3 7 3" xfId="14602" xr:uid="{4841B734-B73F-44D6-9390-A177613762A0}"/>
    <cellStyle name="Note 2 3 3 7 3 2" xfId="24049" xr:uid="{8DDF208A-788D-4B04-84F4-AD9EADD89917}"/>
    <cellStyle name="Note 2 3 3 7 4" xfId="18322" xr:uid="{E30B74B5-3466-4E16-810D-02D10ABCF78B}"/>
    <cellStyle name="Note 2 3 3 8" xfId="10200" xr:uid="{6D1256CB-58F8-45B6-AAFD-CE289252F95B}"/>
    <cellStyle name="Note 2 3 3 8 2" xfId="15898" xr:uid="{0061D8FB-5BE8-4925-9E62-E2AB8969E133}"/>
    <cellStyle name="Note 2 3 3 8 2 2" xfId="25345" xr:uid="{067E59BD-683C-40C3-AE30-6B29F6E2FF98}"/>
    <cellStyle name="Note 2 3 3 8 3" xfId="19645" xr:uid="{8E74FB75-9145-4F31-8D30-11C20184DE19}"/>
    <cellStyle name="Note 2 3 3 9" xfId="28682" xr:uid="{95351250-C65F-4A06-82BD-F57FBF15EB82}"/>
    <cellStyle name="Note 2 3 4" xfId="6675" xr:uid="{CA619751-C716-404B-89B6-8B5918653422}"/>
    <cellStyle name="Note 2 3 4 2" xfId="7343" xr:uid="{BAEDA390-A191-4231-B6D5-74E82D6F685D}"/>
    <cellStyle name="Note 2 3 4 2 2" xfId="11073" xr:uid="{3016E7B2-4179-4A93-BAE7-EAFFDF1B1F66}"/>
    <cellStyle name="Note 2 3 4 2 2 2" xfId="20519" xr:uid="{328BA4EC-3727-439B-9AF1-82DDBE8DA10E}"/>
    <cellStyle name="Note 2 3 4 2 3" xfId="16790" xr:uid="{E49530DD-D9A8-49F0-8E16-BC3FEF51D47F}"/>
    <cellStyle name="Note 2 3 4 3" xfId="10404" xr:uid="{67E46C90-1418-4ED1-9AA8-BDB8A9CF981B}"/>
    <cellStyle name="Note 2 3 4 3 2" xfId="19849" xr:uid="{4916F7AF-6163-48EC-8B1C-F90C8775496B}"/>
    <cellStyle name="Note 2 3 4 4" xfId="16120" xr:uid="{61C90CF7-DA8A-49A0-87F6-B98964F24AF1}"/>
    <cellStyle name="Note 2 3 4 5" xfId="28853" xr:uid="{E8C46F91-BC42-48E8-9513-CFB94F4CA788}"/>
    <cellStyle name="Note 2 3 4 6" xfId="28022" xr:uid="{AFE7BDC2-4238-490F-B1B8-780411DA075F}"/>
    <cellStyle name="Note 2 3 4 7" xfId="29387" xr:uid="{EFE7DC35-E7D6-4466-883A-D0CFEB7896E8}"/>
    <cellStyle name="Note 2 3 5" xfId="7997" xr:uid="{5BE7C060-E180-4691-8AB4-9723BB14518F}"/>
    <cellStyle name="Note 2 3 5 2" xfId="11726" xr:uid="{AF40D2EF-E379-40E6-A00E-048B2FB022FA}"/>
    <cellStyle name="Note 2 3 5 2 2" xfId="21173" xr:uid="{15FD479D-09AC-4D71-99B7-B41145BD735D}"/>
    <cellStyle name="Note 2 3 5 2 3" xfId="25597" xr:uid="{12513CC3-7DCE-4D54-B9C9-EC09278D9ED2}"/>
    <cellStyle name="Note 2 3 5 3" xfId="13732" xr:uid="{6AFF927D-0F7F-4593-BF89-3AE22CE2B6DA}"/>
    <cellStyle name="Note 2 3 5 3 2" xfId="23179" xr:uid="{F2119ABD-FA22-422D-A8AA-71C780A9BA75}"/>
    <cellStyle name="Note 2 3 5 4" xfId="17444" xr:uid="{FDD6FAFB-AF80-43DD-A3DB-B580C3AB95AB}"/>
    <cellStyle name="Note 2 3 6" xfId="9322" xr:uid="{630FF41C-5AD8-49B0-8668-36CFCAC1A874}"/>
    <cellStyle name="Note 2 3 6 2" xfId="12872" xr:uid="{3B02C2CF-7267-4697-9156-D2FBC6ACDF5F}"/>
    <cellStyle name="Note 2 3 6 2 2" xfId="22319" xr:uid="{DED3909A-83A6-4B01-AB8A-8EFA3D1E1322}"/>
    <cellStyle name="Note 2 3 6 2 3" xfId="26713" xr:uid="{44F30922-9374-4C07-BAFA-6A82C57AA5AB}"/>
    <cellStyle name="Note 2 3 6 3" xfId="15025" xr:uid="{1F96ABC5-946F-4859-9100-D9BB0E1A3A4D}"/>
    <cellStyle name="Note 2 3 6 3 2" xfId="24472" xr:uid="{318FC935-304E-45D8-96F6-227F5D41288E}"/>
    <cellStyle name="Note 2 3 6 4" xfId="18767" xr:uid="{A3D56B4E-9BDB-438C-8AB5-1BA9A86EB21E}"/>
    <cellStyle name="Note 2 3 7" xfId="9795" xr:uid="{D9E35AF4-4370-4E67-A9DB-6FAF7AAE3D86}"/>
    <cellStyle name="Note 2 3 7 2" xfId="13277" xr:uid="{9BA68905-2AD8-4606-B3FC-23154C2753D2}"/>
    <cellStyle name="Note 2 3 7 2 2" xfId="22724" xr:uid="{85B9C0AA-A9FD-429E-828B-59474F81DDA4}"/>
    <cellStyle name="Note 2 3 7 2 3" xfId="27116" xr:uid="{EFBD307A-1753-4FB2-A4B5-89EC3A6F668E}"/>
    <cellStyle name="Note 2 3 7 3" xfId="15496" xr:uid="{4D54C752-7B1E-447D-8C74-AA42C0B60599}"/>
    <cellStyle name="Note 2 3 7 3 2" xfId="24943" xr:uid="{768C883B-66C4-4411-906F-BA2363E8041B}"/>
    <cellStyle name="Note 2 3 7 4" xfId="19240" xr:uid="{2AE6F0EB-9A2E-4AD7-AE70-0D5854C2B9B8}"/>
    <cellStyle name="Note 2 3 8" xfId="9338" xr:uid="{48B94C84-4BEE-42E2-AA88-5A09652D9BBD}"/>
    <cellStyle name="Note 2 3 8 2" xfId="12887" xr:uid="{C86E552F-9EB8-4BC4-B09A-B3131F524876}"/>
    <cellStyle name="Note 2 3 8 2 2" xfId="22334" xr:uid="{2E8CE998-364F-4267-B168-D11980E2B062}"/>
    <cellStyle name="Note 2 3 8 2 3" xfId="26728" xr:uid="{D52A609B-F06E-4DF2-8BE8-7FC37D6BB98A}"/>
    <cellStyle name="Note 2 3 8 3" xfId="15041" xr:uid="{5EC979F7-1C54-4556-8720-48DCB3F2522D}"/>
    <cellStyle name="Note 2 3 8 3 2" xfId="24488" xr:uid="{4172D221-66EB-4202-88B5-3FD07E22AF83}"/>
    <cellStyle name="Note 2 3 8 4" xfId="18783" xr:uid="{F943DA2D-17D1-4A1C-A4AA-AFE21D34383F}"/>
    <cellStyle name="Note 2 3 9" xfId="9172" xr:uid="{FA4F2DD2-690A-47EF-8E61-5348C03005D6}"/>
    <cellStyle name="Note 2 3 9 2" xfId="12746" xr:uid="{7640F611-6A90-4105-A451-23E68D80C61E}"/>
    <cellStyle name="Note 2 3 9 2 2" xfId="22193" xr:uid="{56764956-3727-47C7-9891-3BD6DCAD043B}"/>
    <cellStyle name="Note 2 3 9 2 3" xfId="26594" xr:uid="{EE9D4D62-8BAB-4C2A-9868-AE2A8855B985}"/>
    <cellStyle name="Note 2 3 9 3" xfId="14882" xr:uid="{34DCC527-DAE5-4559-80FE-B6548F21A9AE}"/>
    <cellStyle name="Note 2 3 9 3 2" xfId="24329" xr:uid="{9FEBE7B3-5AE9-4E03-AD3E-58C56BD74859}"/>
    <cellStyle name="Note 2 3 9 4" xfId="18617" xr:uid="{4911AEEA-3943-4647-B46D-9F87C43D7B96}"/>
    <cellStyle name="Note 2 4" xfId="2527" xr:uid="{6BAFE8E9-18F9-46BC-8AC9-CDA8C0642EFA}"/>
    <cellStyle name="Note 2 4 10" xfId="8942" xr:uid="{FBF474DB-9372-4764-9621-84353B391BE3}"/>
    <cellStyle name="Note 2 4 10 2" xfId="14665" xr:uid="{853C4A1A-FFDD-4474-A91F-6A8A1E44B887}"/>
    <cellStyle name="Note 2 4 10 2 2" xfId="24112" xr:uid="{90B11C6A-553E-460C-AF17-F0C69A9D4ECD}"/>
    <cellStyle name="Note 2 4 10 3" xfId="18387" xr:uid="{A5A075FE-DCEA-46CD-8C3A-CFE518E1B867}"/>
    <cellStyle name="Note 2 4 11" xfId="27853" xr:uid="{0702CD1E-75C7-4EC1-A85F-AAB7BA6169E6}"/>
    <cellStyle name="Note 2 4 12" xfId="27768" xr:uid="{61D1B420-FD82-42BB-BE78-77198885E945}"/>
    <cellStyle name="Note 2 4 2" xfId="4831" xr:uid="{5A24C5B6-8520-440A-BBBD-27BE93239198}"/>
    <cellStyle name="Note 2 4 2 10" xfId="27622" xr:uid="{5C05B596-D6C1-41DD-95AE-9D2B2F4264CD}"/>
    <cellStyle name="Note 2 4 2 2" xfId="7023" xr:uid="{C46707E3-30F2-4865-AE1C-112D041342FC}"/>
    <cellStyle name="Note 2 4 2 2 2" xfId="7691" xr:uid="{BFC1D104-585F-404A-8F71-42905FF7C6D2}"/>
    <cellStyle name="Note 2 4 2 2 2 2" xfId="11421" xr:uid="{12EE53B5-1BB0-45CB-84EB-74A42E7CED36}"/>
    <cellStyle name="Note 2 4 2 2 2 2 2" xfId="20868" xr:uid="{D6D11FB5-56C9-4F55-AF9A-66BDFA467037}"/>
    <cellStyle name="Note 2 4 2 2 2 3" xfId="17139" xr:uid="{74369257-62D9-41E6-A993-86CC9B1BD803}"/>
    <cellStyle name="Note 2 4 2 2 3" xfId="10752" xr:uid="{4FF44DA7-E065-414A-95E8-48F96E8468E7}"/>
    <cellStyle name="Note 2 4 2 2 3 2" xfId="20198" xr:uid="{DDF746D4-F50F-4420-9FDC-545FC1CB57F6}"/>
    <cellStyle name="Note 2 4 2 2 4" xfId="16469" xr:uid="{80CB2B01-3BFD-48EF-9CEC-C90D61069CE3}"/>
    <cellStyle name="Note 2 4 2 2 5" xfId="29031" xr:uid="{149C9E4C-C3E6-4124-8830-D3DE223AAB29}"/>
    <cellStyle name="Note 2 4 2 2 6" xfId="28671" xr:uid="{6DBACAF0-4EC8-4A74-A088-FAE4D8AADDEF}"/>
    <cellStyle name="Note 2 4 2 2 7" xfId="29539" xr:uid="{B28BECD6-C97B-4469-B7BD-C82D5632ABAE}"/>
    <cellStyle name="Note 2 4 2 3" xfId="8186" xr:uid="{01080FB9-6C0C-4A8F-87BD-9A7F26E54852}"/>
    <cellStyle name="Note 2 4 2 3 2" xfId="11915" xr:uid="{5DE6DB7D-ECEC-4C00-8625-E3A49906CF47}"/>
    <cellStyle name="Note 2 4 2 3 2 2" xfId="21362" xr:uid="{76CC4ADA-9ABC-4EFE-9CAD-0A6DE9332DDE}"/>
    <cellStyle name="Note 2 4 2 3 2 3" xfId="25786" xr:uid="{6C3CCCD5-6D26-4292-85A5-22C68470D02B}"/>
    <cellStyle name="Note 2 4 2 3 3" xfId="13921" xr:uid="{FB88738B-461A-4DB9-A61A-328BB96BEBF2}"/>
    <cellStyle name="Note 2 4 2 3 3 2" xfId="23368" xr:uid="{09CC449B-C01C-4D02-975C-81C4B928D55F}"/>
    <cellStyle name="Note 2 4 2 3 4" xfId="17633" xr:uid="{E6028CA1-27DC-434B-87F7-643853616D78}"/>
    <cellStyle name="Note 2 4 2 4" xfId="8449" xr:uid="{3DBC278E-B826-4BD8-9F4D-179AC32F0697}"/>
    <cellStyle name="Note 2 4 2 4 2" xfId="12138" xr:uid="{27E1A92E-4D3D-4E61-AFD7-5CBC2FD9BA99}"/>
    <cellStyle name="Note 2 4 2 4 2 2" xfId="21585" xr:uid="{CD06B5D5-8F12-4DDE-95F7-CB60C9171262}"/>
    <cellStyle name="Note 2 4 2 4 2 3" xfId="26004" xr:uid="{646AB0D7-80FB-46DE-8A84-9E0498251AFF}"/>
    <cellStyle name="Note 2 4 2 4 3" xfId="14177" xr:uid="{C40F37AC-80E6-4106-AAC4-67F1E90BAF76}"/>
    <cellStyle name="Note 2 4 2 4 3 2" xfId="23624" xr:uid="{02C45000-781E-4B35-85ED-FAE6E8F040D4}"/>
    <cellStyle name="Note 2 4 2 4 4" xfId="17894" xr:uid="{E244E24D-C1B5-4E8E-8CDB-DFEFDED0AE86}"/>
    <cellStyle name="Note 2 4 2 5" xfId="9433" xr:uid="{53077211-42AB-44BB-84DC-500B614C80E2}"/>
    <cellStyle name="Note 2 4 2 5 2" xfId="12962" xr:uid="{0B1E884C-9A1C-40C2-9F54-89C958900454}"/>
    <cellStyle name="Note 2 4 2 5 2 2" xfId="22409" xr:uid="{E3E8C49F-0BCB-47C5-BA5D-E9E602A923AD}"/>
    <cellStyle name="Note 2 4 2 5 2 3" xfId="26803" xr:uid="{A5FCCD4B-1A53-4994-99B0-2DF08FE7B0B6}"/>
    <cellStyle name="Note 2 4 2 5 3" xfId="15136" xr:uid="{6CB4276D-DEA8-4FAB-93DD-CB9C1DDF4FCF}"/>
    <cellStyle name="Note 2 4 2 5 3 2" xfId="24583" xr:uid="{0A38F443-7DB2-4627-9586-A42E9A5AE133}"/>
    <cellStyle name="Note 2 4 2 5 4" xfId="18878" xr:uid="{A16D7506-3236-4D6A-960A-B6AF3D255274}"/>
    <cellStyle name="Note 2 4 2 6" xfId="9494" xr:uid="{F5A7B60A-8AD6-4978-9E3E-BF85ADDF45A8}"/>
    <cellStyle name="Note 2 4 2 6 2" xfId="13012" xr:uid="{4693DF7F-51DD-4D0E-B34A-243B01B41155}"/>
    <cellStyle name="Note 2 4 2 6 2 2" xfId="22459" xr:uid="{86E047B5-D7AB-4E3A-B696-BB75F8D171E0}"/>
    <cellStyle name="Note 2 4 2 6 2 3" xfId="26853" xr:uid="{A16D07F4-979C-4630-87CD-3A84479A0D24}"/>
    <cellStyle name="Note 2 4 2 6 3" xfId="15197" xr:uid="{E97CF465-9660-4E94-B7CE-01473214E542}"/>
    <cellStyle name="Note 2 4 2 6 3 2" xfId="24644" xr:uid="{C668DFE5-EF8A-4B56-A88B-89447F86B406}"/>
    <cellStyle name="Note 2 4 2 6 4" xfId="18939" xr:uid="{C193A478-FAEB-4A7E-A499-67CEEE5D1791}"/>
    <cellStyle name="Note 2 4 2 7" xfId="8876" xr:uid="{DE12329B-F60C-458D-81CE-7B66F005D8CB}"/>
    <cellStyle name="Note 2 4 2 7 2" xfId="12506" xr:uid="{E6CD18E0-1B95-4593-A249-E7B3B91DB1FC}"/>
    <cellStyle name="Note 2 4 2 7 2 2" xfId="21953" xr:uid="{0041CE30-1480-4772-8C2C-3E3BA3CC9D33}"/>
    <cellStyle name="Note 2 4 2 7 2 3" xfId="26369" xr:uid="{CD9F80D1-82ED-4506-A0BA-6A92AA8627FD}"/>
    <cellStyle name="Note 2 4 2 7 3" xfId="14601" xr:uid="{39C16694-BDCF-47CB-82C1-CAA6BFE7BF0D}"/>
    <cellStyle name="Note 2 4 2 7 3 2" xfId="24048" xr:uid="{AF39C942-6C07-4B60-8743-CAE95D64FF34}"/>
    <cellStyle name="Note 2 4 2 7 4" xfId="18321" xr:uid="{46D42ED8-01B9-4578-8635-39FB2E48EE67}"/>
    <cellStyle name="Note 2 4 2 8" xfId="9374" xr:uid="{925A3AFF-F386-41F1-93A7-7F5AAE4765C7}"/>
    <cellStyle name="Note 2 4 2 8 2" xfId="15077" xr:uid="{AA981EBA-20DE-4B09-886E-DD7BBEB5BDBF}"/>
    <cellStyle name="Note 2 4 2 8 2 2" xfId="24524" xr:uid="{84E69D5C-01D5-4EB9-8B35-45B5F856CB3F}"/>
    <cellStyle name="Note 2 4 2 8 3" xfId="18819" xr:uid="{BE8D7523-41B4-47D3-A359-82CC7A50DA1E}"/>
    <cellStyle name="Note 2 4 2 9" xfId="28373" xr:uid="{6493A768-30CC-4E1F-BCA1-40A35C23ADE8}"/>
    <cellStyle name="Note 2 4 3" xfId="6291" xr:uid="{5C8C7D22-1E8C-432A-9B0B-1C7EC26D5262}"/>
    <cellStyle name="Note 2 4 3 10" xfId="27533" xr:uid="{0324A251-3B5D-4045-87CE-C86ECD596CE7}"/>
    <cellStyle name="Note 2 4 3 2" xfId="7162" xr:uid="{3D1D2B02-B5B8-4D44-9707-A4D86BD2D260}"/>
    <cellStyle name="Note 2 4 3 2 2" xfId="7831" xr:uid="{D495DA6B-F1A6-4B7F-92DA-9DC9B53E1D7D}"/>
    <cellStyle name="Note 2 4 3 2 2 2" xfId="11561" xr:uid="{585EDA7A-4459-4D40-9A36-88CB8407B81C}"/>
    <cellStyle name="Note 2 4 3 2 2 2 2" xfId="21008" xr:uid="{EA95AB82-D4F9-459B-80CD-F413DB738FE7}"/>
    <cellStyle name="Note 2 4 3 2 2 3" xfId="17279" xr:uid="{5ADF26A9-E9C6-4401-9F23-E258E1459715}"/>
    <cellStyle name="Note 2 4 3 2 3" xfId="10892" xr:uid="{A9C6329F-E945-4478-B86A-C7F394FA1B00}"/>
    <cellStyle name="Note 2 4 3 2 3 2" xfId="20338" xr:uid="{7C0C7625-602B-4FE2-8816-2E61AAC41666}"/>
    <cellStyle name="Note 2 4 3 2 4" xfId="16609" xr:uid="{96FA0510-59C3-4FF0-B434-5FA70EDEF334}"/>
    <cellStyle name="Note 2 4 3 2 5" xfId="29132" xr:uid="{FBDE31C7-1E87-4350-8429-643680408B02}"/>
    <cellStyle name="Note 2 4 3 2 6" xfId="28986" xr:uid="{49058CAF-2DAC-47A8-9435-A1ADBC142ABB}"/>
    <cellStyle name="Note 2 4 3 2 7" xfId="29638" xr:uid="{6307D9F2-C23D-47C4-A6E6-53B5641AB2DA}"/>
    <cellStyle name="Note 2 4 3 3" xfId="8020" xr:uid="{874BE0DF-6DCA-4387-A792-8AE3C4991E38}"/>
    <cellStyle name="Note 2 4 3 3 2" xfId="11749" xr:uid="{443BD997-07B9-460B-A822-58BB21D62CBC}"/>
    <cellStyle name="Note 2 4 3 3 2 2" xfId="21196" xr:uid="{B998D833-5E12-47D6-B83A-6FA8B841C96B}"/>
    <cellStyle name="Note 2 4 3 3 2 3" xfId="25620" xr:uid="{207B04ED-D113-4310-96CE-01E621A02972}"/>
    <cellStyle name="Note 2 4 3 3 3" xfId="13755" xr:uid="{0DE85531-7B06-4EB0-81DC-09FA234D4EC9}"/>
    <cellStyle name="Note 2 4 3 3 3 2" xfId="23202" xr:uid="{F40A47BC-744D-4D65-8521-1757A71C7CE6}"/>
    <cellStyle name="Note 2 4 3 3 4" xfId="17467" xr:uid="{B614643C-B648-4E78-9C31-0E38734BAB9C}"/>
    <cellStyle name="Note 2 4 3 4" xfId="9569" xr:uid="{D42AB8D2-5FDC-4320-8AB5-FEEBDA043B8C}"/>
    <cellStyle name="Note 2 4 3 4 2" xfId="13079" xr:uid="{274D590D-541B-49C1-917B-F6881A5EFF91}"/>
    <cellStyle name="Note 2 4 3 4 2 2" xfId="22526" xr:uid="{D49A5E3B-BFD7-488A-9301-949A98040F63}"/>
    <cellStyle name="Note 2 4 3 4 2 3" xfId="26918" xr:uid="{9DC26280-DECB-450E-B526-BD6E0E74BFFA}"/>
    <cellStyle name="Note 2 4 3 4 3" xfId="15270" xr:uid="{0DA9391B-B875-44C7-B3B4-4984BEEC548A}"/>
    <cellStyle name="Note 2 4 3 4 3 2" xfId="24717" xr:uid="{BB9E9A83-9DE4-4193-8BD5-21F9DCAA1763}"/>
    <cellStyle name="Note 2 4 3 4 4" xfId="19014" xr:uid="{C9E24984-23C6-4FD3-A913-2545882D92AF}"/>
    <cellStyle name="Note 2 4 3 5" xfId="9980" xr:uid="{409D97DB-8DA0-400E-BCB7-77223298206F}"/>
    <cellStyle name="Note 2 4 3 5 2" xfId="13432" xr:uid="{D92930C1-D5F7-4BAC-A497-231CF20B87D8}"/>
    <cellStyle name="Note 2 4 3 5 2 2" xfId="22879" xr:uid="{0C6F99AD-BCD9-4C73-8FF7-512C1FD8409B}"/>
    <cellStyle name="Note 2 4 3 5 2 3" xfId="27269" xr:uid="{64927FF8-8CBC-4116-BE5E-016D90E240BA}"/>
    <cellStyle name="Note 2 4 3 5 3" xfId="15679" xr:uid="{6866A39E-F0FC-475F-AECD-E3BF2E26EABB}"/>
    <cellStyle name="Note 2 4 3 5 3 2" xfId="25126" xr:uid="{E5C22197-D56D-4997-B79E-45E70C9768B0}"/>
    <cellStyle name="Note 2 4 3 5 4" xfId="19425" xr:uid="{B1EF81D9-C222-4AA5-A5D7-3F6976D10939}"/>
    <cellStyle name="Note 2 4 3 6" xfId="10073" xr:uid="{82373BAA-3ADE-48A4-82D2-FF1BC8628474}"/>
    <cellStyle name="Note 2 4 3 6 2" xfId="13509" xr:uid="{C2E86A70-FC67-4516-9AD9-9A5452DFC65C}"/>
    <cellStyle name="Note 2 4 3 6 2 2" xfId="22956" xr:uid="{CED498A8-8D1F-46AC-8360-BDF067B6BADF}"/>
    <cellStyle name="Note 2 4 3 6 2 3" xfId="27346" xr:uid="{DDDC62B4-FD04-456F-9F1A-82C977A5C044}"/>
    <cellStyle name="Note 2 4 3 6 3" xfId="15772" xr:uid="{1A571EC5-01F8-4044-A920-CE28F82A0D8F}"/>
    <cellStyle name="Note 2 4 3 6 3 2" xfId="25219" xr:uid="{EC8A75FA-65B5-4E52-93DF-77055941144E}"/>
    <cellStyle name="Note 2 4 3 6 4" xfId="19518" xr:uid="{A3AFEAF8-AB7F-40AB-807D-C69A6BFD59BB}"/>
    <cellStyle name="Note 2 4 3 7" xfId="9584" xr:uid="{E81E91F3-9778-4034-9AA1-D5FD71963930}"/>
    <cellStyle name="Note 2 4 3 7 2" xfId="13090" xr:uid="{FDE60B46-F196-4E6B-AB55-909DC0AC528F}"/>
    <cellStyle name="Note 2 4 3 7 2 2" xfId="22537" xr:uid="{267B5C84-BE37-409C-826C-F86EE35177D3}"/>
    <cellStyle name="Note 2 4 3 7 2 3" xfId="26929" xr:uid="{33A142FA-37A4-424C-857E-601EECB8895A}"/>
    <cellStyle name="Note 2 4 3 7 3" xfId="15285" xr:uid="{1287B320-3DF4-4F67-B139-950552E2D195}"/>
    <cellStyle name="Note 2 4 3 7 3 2" xfId="24732" xr:uid="{8087CA3E-9BB0-47B7-A7C1-9C41D2A4D9D9}"/>
    <cellStyle name="Note 2 4 3 7 4" xfId="19029" xr:uid="{E64C23A6-FC47-49F0-A7FB-53F708F1A6F4}"/>
    <cellStyle name="Note 2 4 3 8" xfId="10201" xr:uid="{1934A1E9-54EE-4410-AD09-AB23B8CF539C}"/>
    <cellStyle name="Note 2 4 3 8 2" xfId="15899" xr:uid="{C325BAA1-C41D-488F-AF22-4BD2B3343B45}"/>
    <cellStyle name="Note 2 4 3 8 2 2" xfId="25346" xr:uid="{08AAC6AE-1A53-4D13-AC96-B57C468D4A2D}"/>
    <cellStyle name="Note 2 4 3 8 3" xfId="19646" xr:uid="{D674C02F-FCBF-471D-A339-A79110E6CB7E}"/>
    <cellStyle name="Note 2 4 3 9" xfId="28683" xr:uid="{8635B257-6153-4D10-BB98-8FF871BE0482}"/>
    <cellStyle name="Note 2 4 4" xfId="6676" xr:uid="{70E918DB-72AE-4C55-B7A7-3B37EA1C5568}"/>
    <cellStyle name="Note 2 4 4 2" xfId="7344" xr:uid="{5BCAD654-2BC5-44ED-B76D-9CAB8D82571B}"/>
    <cellStyle name="Note 2 4 4 2 2" xfId="11074" xr:uid="{2C43A8AB-287F-4C5D-864E-64030B931EAA}"/>
    <cellStyle name="Note 2 4 4 2 2 2" xfId="20520" xr:uid="{C2C02CB9-AE3C-455D-9B21-512C6C112AA4}"/>
    <cellStyle name="Note 2 4 4 2 3" xfId="16791" xr:uid="{DAE6491F-DAF4-4093-B55A-05413A60998E}"/>
    <cellStyle name="Note 2 4 4 3" xfId="10405" xr:uid="{2326F685-FC1F-4237-8569-2DBD821F8FF0}"/>
    <cellStyle name="Note 2 4 4 3 2" xfId="19850" xr:uid="{1E64562E-3E26-4D33-8FDE-88ED55F65B26}"/>
    <cellStyle name="Note 2 4 4 4" xfId="16121" xr:uid="{192CD106-0B02-4984-9475-5D8287484D1D}"/>
    <cellStyle name="Note 2 4 4 5" xfId="28854" xr:uid="{650B3F06-A4F6-44B9-ADDA-DBE50D467755}"/>
    <cellStyle name="Note 2 4 4 6" xfId="28975" xr:uid="{E9D94ABF-EBB8-407F-A5E3-35EBB7808699}"/>
    <cellStyle name="Note 2 4 4 7" xfId="29388" xr:uid="{2BDA5999-CCFA-4F0C-9EC2-7D71978A2150}"/>
    <cellStyle name="Note 2 4 5" xfId="7996" xr:uid="{013F3A27-0B05-4EC4-B2C2-9656E81A2528}"/>
    <cellStyle name="Note 2 4 5 2" xfId="11725" xr:uid="{B2F9D74F-758F-49AC-9F64-5B716E43EA6F}"/>
    <cellStyle name="Note 2 4 5 2 2" xfId="21172" xr:uid="{9A26AFED-6CEF-42C3-BA73-CFD75B16EED1}"/>
    <cellStyle name="Note 2 4 5 2 3" xfId="25596" xr:uid="{052AD26F-9D18-4C25-B18E-79A00C43F452}"/>
    <cellStyle name="Note 2 4 5 3" xfId="13731" xr:uid="{7DD4C670-3D6C-46A7-BA35-F4C64A537AFC}"/>
    <cellStyle name="Note 2 4 5 3 2" xfId="23178" xr:uid="{C29CFC02-D77C-4706-9B32-896B3D04B07B}"/>
    <cellStyle name="Note 2 4 5 4" xfId="17443" xr:uid="{217E73AA-AAD3-4E33-9D57-D13166D35BEA}"/>
    <cellStyle name="Note 2 4 6" xfId="8724" xr:uid="{29D08549-1F67-4D97-8679-F069FCD8E1E9}"/>
    <cellStyle name="Note 2 4 6 2" xfId="12375" xr:uid="{F35EEA03-A134-463C-B26B-83BA45B1F736}"/>
    <cellStyle name="Note 2 4 6 2 2" xfId="21822" xr:uid="{C9906B3D-74C7-408F-B876-B015AE0C1FE6}"/>
    <cellStyle name="Note 2 4 6 2 3" xfId="26240" xr:uid="{D867E5C7-BCB6-4216-AF7A-EF50A0B54BC5}"/>
    <cellStyle name="Note 2 4 6 3" xfId="14451" xr:uid="{5252BFF6-DFC4-46F1-97B0-92EF43503EC4}"/>
    <cellStyle name="Note 2 4 6 3 2" xfId="23898" xr:uid="{F1E302EF-795E-4269-931D-F7D1679D41BB}"/>
    <cellStyle name="Note 2 4 6 4" xfId="18169" xr:uid="{59B46C9F-33A3-4F52-B19A-506D1D3C346D}"/>
    <cellStyle name="Note 2 4 7" xfId="9796" xr:uid="{4D665F55-E310-4928-ABC6-FD0BD531BA05}"/>
    <cellStyle name="Note 2 4 7 2" xfId="13278" xr:uid="{0F375BAF-1D1A-4601-855E-9AAC9ACBEF10}"/>
    <cellStyle name="Note 2 4 7 2 2" xfId="22725" xr:uid="{A2ECC931-54B6-4ECF-BC07-CAFE30DF2A99}"/>
    <cellStyle name="Note 2 4 7 2 3" xfId="27117" xr:uid="{3557CDBB-ADA8-4573-900C-B0C3436969A0}"/>
    <cellStyle name="Note 2 4 7 3" xfId="15497" xr:uid="{D877D7FF-148E-4857-8648-305E2069C5D6}"/>
    <cellStyle name="Note 2 4 7 3 2" xfId="24944" xr:uid="{F86134CB-487C-4C4B-B26A-B8C77BF2FFA2}"/>
    <cellStyle name="Note 2 4 7 4" xfId="19241" xr:uid="{8F61CC23-08C6-42DC-B6D9-B97E08F0D8DE}"/>
    <cellStyle name="Note 2 4 8" xfId="9034" xr:uid="{8DF5EE5C-F3CB-4951-959A-F90A564C0CF8}"/>
    <cellStyle name="Note 2 4 8 2" xfId="12631" xr:uid="{888C10AE-04D2-413A-8839-A4F71E6F118B}"/>
    <cellStyle name="Note 2 4 8 2 2" xfId="22078" xr:uid="{37D45D0C-E576-4565-880F-640E75DEDBC0}"/>
    <cellStyle name="Note 2 4 8 2 3" xfId="26492" xr:uid="{725A45A8-82EE-4460-BA50-101DE2C59E02}"/>
    <cellStyle name="Note 2 4 8 3" xfId="14757" xr:uid="{03F62483-ED3B-4C5B-972C-F29BBBA9BB0B}"/>
    <cellStyle name="Note 2 4 8 3 2" xfId="24204" xr:uid="{F1B5B9E3-C282-4CF6-8BD8-CD1CC1A0BB1A}"/>
    <cellStyle name="Note 2 4 8 4" xfId="18479" xr:uid="{9A447F41-F104-48C5-9BB3-21FCB725A0E8}"/>
    <cellStyle name="Note 2 4 9" xfId="10023" xr:uid="{8D8315E8-C37C-46C4-8921-BC21BDB453F2}"/>
    <cellStyle name="Note 2 4 9 2" xfId="13470" xr:uid="{EA5E5038-0CC4-4B58-B10E-8A0417E9FECC}"/>
    <cellStyle name="Note 2 4 9 2 2" xfId="22917" xr:uid="{6DF07F1E-44C4-492D-8AE5-4C0564E42425}"/>
    <cellStyle name="Note 2 4 9 2 3" xfId="27307" xr:uid="{7D414AA7-6D9B-4C92-B988-5825786B3143}"/>
    <cellStyle name="Note 2 4 9 3" xfId="15722" xr:uid="{14FC290E-B732-4477-AFA1-DBDCE5CF28DC}"/>
    <cellStyle name="Note 2 4 9 3 2" xfId="25169" xr:uid="{AF1C552F-3719-4FBC-9AE3-C902D9E4ACE3}"/>
    <cellStyle name="Note 2 4 9 4" xfId="19468" xr:uid="{558619AF-70D9-4AB1-8E6D-F131F68EC305}"/>
    <cellStyle name="Note 2 5" xfId="2528" xr:uid="{DDCD0285-129C-4041-8D50-9AC2C78C186E}"/>
    <cellStyle name="Note 2 5 10" xfId="8732" xr:uid="{9DAD45D0-3EB9-4BBF-B17D-647C8BEAEE4B}"/>
    <cellStyle name="Note 2 5 10 2" xfId="14459" xr:uid="{0E91CC76-91A0-409A-ACA5-0D1EDC75FFF4}"/>
    <cellStyle name="Note 2 5 10 2 2" xfId="23906" xr:uid="{5DAF2D4A-802B-42C4-ABE4-36881FEE7441}"/>
    <cellStyle name="Note 2 5 10 3" xfId="18177" xr:uid="{E490C7FF-1502-4C1E-9FE8-DBDF4D84D1A3}"/>
    <cellStyle name="Note 2 5 11" xfId="27854" xr:uid="{4D763571-DFC9-4B96-B387-692BE2692D2F}"/>
    <cellStyle name="Note 2 5 12" xfId="27767" xr:uid="{746F4FA2-4A6A-43F6-A835-A7BB47C898F3}"/>
    <cellStyle name="Note 2 5 2" xfId="4832" xr:uid="{05EB74D4-3A29-4B7D-ABFA-D24C95EDA701}"/>
    <cellStyle name="Note 2 5 2 10" xfId="28537" xr:uid="{EEFCF36F-75B0-4EC7-AF20-D1AE0B3675B7}"/>
    <cellStyle name="Note 2 5 2 2" xfId="7024" xr:uid="{9EE507ED-504F-472C-B849-79892C82DAF5}"/>
    <cellStyle name="Note 2 5 2 2 2" xfId="7692" xr:uid="{B3A3900F-2177-4CF2-80B8-18C09C0038CB}"/>
    <cellStyle name="Note 2 5 2 2 2 2" xfId="11422" xr:uid="{F6166C43-2806-4F23-B306-D3DA10054ECD}"/>
    <cellStyle name="Note 2 5 2 2 2 2 2" xfId="20869" xr:uid="{E6E63737-6D0A-4D34-8EE2-96611E0570D0}"/>
    <cellStyle name="Note 2 5 2 2 2 3" xfId="17140" xr:uid="{E74CFCCE-04D6-49E8-805B-AC5503B033A6}"/>
    <cellStyle name="Note 2 5 2 2 3" xfId="10753" xr:uid="{B45FC9FC-9D44-4349-90C7-8086BFC31C63}"/>
    <cellStyle name="Note 2 5 2 2 3 2" xfId="20199" xr:uid="{DDE72B31-D255-4BF4-8E20-3B2741A18C35}"/>
    <cellStyle name="Note 2 5 2 2 4" xfId="16470" xr:uid="{F6A46618-78CC-4893-AA6D-299707C390E4}"/>
    <cellStyle name="Note 2 5 2 2 5" xfId="29032" xr:uid="{2921325B-AFA8-42A8-8039-AA03E7F6C91E}"/>
    <cellStyle name="Note 2 5 2 2 6" xfId="28638" xr:uid="{B6E6B667-A91E-44F9-9F5C-A2E6E3D87055}"/>
    <cellStyle name="Note 2 5 2 2 7" xfId="29540" xr:uid="{EAEE30D1-E52D-4B1A-B7CF-63FB0582DA00}"/>
    <cellStyle name="Note 2 5 2 3" xfId="8059" xr:uid="{CBDFAAC0-5A77-41BA-8D8A-D8A0CE55F3F2}"/>
    <cellStyle name="Note 2 5 2 3 2" xfId="11788" xr:uid="{48FBBA22-9AC7-4C7A-BD0E-BE69F8AE5893}"/>
    <cellStyle name="Note 2 5 2 3 2 2" xfId="21235" xr:uid="{69423C69-EAC2-4683-9A68-5DCB292C4386}"/>
    <cellStyle name="Note 2 5 2 3 2 3" xfId="25659" xr:uid="{9E74BDFE-6DF1-428F-B8F1-5C14E092A9F8}"/>
    <cellStyle name="Note 2 5 2 3 3" xfId="13794" xr:uid="{FF51F122-4749-421C-80F9-CE526E573FF8}"/>
    <cellStyle name="Note 2 5 2 3 3 2" xfId="23241" xr:uid="{CD545B3F-C327-4385-99DF-D607A33BCC4F}"/>
    <cellStyle name="Note 2 5 2 3 4" xfId="17506" xr:uid="{600C3680-F412-4E5E-A750-098A2AFD4898}"/>
    <cellStyle name="Note 2 5 2 4" xfId="8448" xr:uid="{669B6E43-E056-435C-964F-9A1AC481A77A}"/>
    <cellStyle name="Note 2 5 2 4 2" xfId="12137" xr:uid="{1CBCAA34-8FD0-41D8-9360-B3F8550AE3D7}"/>
    <cellStyle name="Note 2 5 2 4 2 2" xfId="21584" xr:uid="{B6F22F17-1C5D-44A1-BBB4-19444D2530ED}"/>
    <cellStyle name="Note 2 5 2 4 2 3" xfId="26003" xr:uid="{C8E3CB25-27AB-45EB-8B64-29B1A9D4FA78}"/>
    <cellStyle name="Note 2 5 2 4 3" xfId="14176" xr:uid="{0C12FC08-F58F-45FA-9AAC-84D9D4867E42}"/>
    <cellStyle name="Note 2 5 2 4 3 2" xfId="23623" xr:uid="{57C1332E-D984-442A-B317-6C8AC49BBB51}"/>
    <cellStyle name="Note 2 5 2 4 4" xfId="17893" xr:uid="{6331BA98-E24D-4B7B-81FF-A753F3BAF1CA}"/>
    <cellStyle name="Note 2 5 2 5" xfId="8367" xr:uid="{7C61E6E9-4BAF-4675-B9E7-A0FC7EF87B66}"/>
    <cellStyle name="Note 2 5 2 5 2" xfId="12077" xr:uid="{FD57C3BB-BB89-41AE-A7FA-293588C6E076}"/>
    <cellStyle name="Note 2 5 2 5 2 2" xfId="21524" xr:uid="{BA1CC6CE-0A27-469C-830C-B710ED9E5301}"/>
    <cellStyle name="Note 2 5 2 5 2 3" xfId="25943" xr:uid="{9B337202-2692-4EDE-A1E0-6302AFE5F8D0}"/>
    <cellStyle name="Note 2 5 2 5 3" xfId="14095" xr:uid="{01B6EAA2-1B8F-47B0-8D62-392A35EB923D}"/>
    <cellStyle name="Note 2 5 2 5 3 2" xfId="23542" xr:uid="{04ADCACD-0A82-4C77-871E-20B7A885972A}"/>
    <cellStyle name="Note 2 5 2 5 4" xfId="17812" xr:uid="{8DD9AAAA-B659-4413-BAAB-D7CBE1D518C2}"/>
    <cellStyle name="Note 2 5 2 6" xfId="9248" xr:uid="{9652C23B-30E5-4CBB-A134-BAADDE973FBD}"/>
    <cellStyle name="Note 2 5 2 6 2" xfId="12806" xr:uid="{BB6DD5B9-EFC0-4D31-8FEF-59EA7D3179C3}"/>
    <cellStyle name="Note 2 5 2 6 2 2" xfId="22253" xr:uid="{DA7985B5-5735-4EC9-8759-31FBD130BBC0}"/>
    <cellStyle name="Note 2 5 2 6 2 3" xfId="26648" xr:uid="{7600BB52-B3CE-41C4-8076-B84A86A3F1F7}"/>
    <cellStyle name="Note 2 5 2 6 3" xfId="14952" xr:uid="{72198B12-2C3B-4320-B9C3-E1A5327F26D3}"/>
    <cellStyle name="Note 2 5 2 6 3 2" xfId="24399" xr:uid="{B132D759-5B12-4E33-947D-D707BBFF8117}"/>
    <cellStyle name="Note 2 5 2 6 4" xfId="18693" xr:uid="{5B1A2737-E000-43AF-BD39-27252A3841BB}"/>
    <cellStyle name="Note 2 5 2 7" xfId="10130" xr:uid="{107BD1D2-668D-4CA9-9FD2-34812F9A5DF7}"/>
    <cellStyle name="Note 2 5 2 7 2" xfId="13553" xr:uid="{F420F48B-9A61-4AC6-9218-03113813BCFE}"/>
    <cellStyle name="Note 2 5 2 7 2 2" xfId="23000" xr:uid="{E4AE99F8-E39E-48B0-9407-7E4190B036B4}"/>
    <cellStyle name="Note 2 5 2 7 2 3" xfId="27390" xr:uid="{7D5BE349-CCA0-4FFF-A52A-D62E0D75DF81}"/>
    <cellStyle name="Note 2 5 2 7 3" xfId="15829" xr:uid="{95CF072D-98FC-41D3-9954-A8D125340A30}"/>
    <cellStyle name="Note 2 5 2 7 3 2" xfId="25276" xr:uid="{A2168B6D-5C46-453D-A19D-026DB873015B}"/>
    <cellStyle name="Note 2 5 2 7 4" xfId="19575" xr:uid="{5B3D5BB1-3AEC-4436-AB26-48A0849B81CA}"/>
    <cellStyle name="Note 2 5 2 8" xfId="8819" xr:uid="{082FC972-C2F8-4BF9-8591-A2FB3A26E41F}"/>
    <cellStyle name="Note 2 5 2 8 2" xfId="14544" xr:uid="{B566A578-E019-43DD-A591-B13C6F0802DE}"/>
    <cellStyle name="Note 2 5 2 8 2 2" xfId="23991" xr:uid="{511A41D9-606F-45EA-8969-6E67AF29D667}"/>
    <cellStyle name="Note 2 5 2 8 3" xfId="18264" xr:uid="{628A6EA1-75EB-4042-BA37-50D54BA579F9}"/>
    <cellStyle name="Note 2 5 2 9" xfId="28374" xr:uid="{92FE0F2D-3E8F-4105-BB72-86468BAE570E}"/>
    <cellStyle name="Note 2 5 3" xfId="6292" xr:uid="{DBBD698E-6675-4F9A-9A52-B64B7F757FC3}"/>
    <cellStyle name="Note 2 5 3 10" xfId="27532" xr:uid="{EC1A8219-41C4-4D9B-AC10-FE5925241BF0}"/>
    <cellStyle name="Note 2 5 3 2" xfId="7163" xr:uid="{991139BF-971C-42A7-9000-18E43C504DA0}"/>
    <cellStyle name="Note 2 5 3 2 2" xfId="7832" xr:uid="{319BF07B-6720-4A23-AE7A-E064F87AA535}"/>
    <cellStyle name="Note 2 5 3 2 2 2" xfId="11562" xr:uid="{BB2556E3-FCD1-46F1-886D-3291EFA7B8D1}"/>
    <cellStyle name="Note 2 5 3 2 2 2 2" xfId="21009" xr:uid="{0A273FA9-CB70-4150-8755-F350E56B50AE}"/>
    <cellStyle name="Note 2 5 3 2 2 3" xfId="17280" xr:uid="{34F7C4AF-BAEB-4EDE-B1A7-631DE106EBF3}"/>
    <cellStyle name="Note 2 5 3 2 3" xfId="10893" xr:uid="{DDAC67A4-F571-4AF9-9C08-6CAF3C09BD29}"/>
    <cellStyle name="Note 2 5 3 2 3 2" xfId="20339" xr:uid="{3136692E-5EBD-4432-AE1D-2625474BB82F}"/>
    <cellStyle name="Note 2 5 3 2 4" xfId="16610" xr:uid="{A9897112-0939-4430-8DC6-BC9BEA8AB801}"/>
    <cellStyle name="Note 2 5 3 2 5" xfId="29133" xr:uid="{4CCFFC72-6295-4E5A-9476-7BFEA2CCF017}"/>
    <cellStyle name="Note 2 5 3 2 6" xfId="29189" xr:uid="{83247074-43FD-4D8F-99BB-9534A862DA26}"/>
    <cellStyle name="Note 2 5 3 2 7" xfId="29639" xr:uid="{C6CFD350-DC5A-482A-AB7D-C24F02BC984B}"/>
    <cellStyle name="Note 2 5 3 3" xfId="7894" xr:uid="{877BA351-2A2B-4E6D-A293-4D158FB8F174}"/>
    <cellStyle name="Note 2 5 3 3 2" xfId="11623" xr:uid="{ED925ADC-5128-42BD-806D-94CBB516F6C6}"/>
    <cellStyle name="Note 2 5 3 3 2 2" xfId="21070" xr:uid="{6141019D-7C88-49B8-B942-77D35F59FBA5}"/>
    <cellStyle name="Note 2 5 3 3 2 3" xfId="25494" xr:uid="{ABF4C62B-98F7-4617-B4C4-CE1C16EA734C}"/>
    <cellStyle name="Note 2 5 3 3 3" xfId="13629" xr:uid="{2AC86245-4547-4980-9C39-3B4F7DFEEB2D}"/>
    <cellStyle name="Note 2 5 3 3 3 2" xfId="23076" xr:uid="{85C1BFC7-FE46-4C07-BB64-67F1F3402D41}"/>
    <cellStyle name="Note 2 5 3 3 4" xfId="17341" xr:uid="{4C9F9117-47A1-40D3-83B2-6481BB939753}"/>
    <cellStyle name="Note 2 5 3 4" xfId="8810" xr:uid="{3E047682-479E-459B-B9D3-1E336A5C5554}"/>
    <cellStyle name="Note 2 5 3 4 2" xfId="12449" xr:uid="{DDB146EA-7A1E-4844-932A-47F879626964}"/>
    <cellStyle name="Note 2 5 3 4 2 2" xfId="21896" xr:uid="{A38AF2E1-958E-44B0-B658-24F13543E9BD}"/>
    <cellStyle name="Note 2 5 3 4 2 3" xfId="26312" xr:uid="{70827394-80EC-452F-B06F-F4DEA99753C9}"/>
    <cellStyle name="Note 2 5 3 4 3" xfId="14535" xr:uid="{DCBAAE32-BA40-461B-8814-6C26832A9A01}"/>
    <cellStyle name="Note 2 5 3 4 3 2" xfId="23982" xr:uid="{111ACEC2-2EF9-42D4-984F-EE75C0964413}"/>
    <cellStyle name="Note 2 5 3 4 4" xfId="18255" xr:uid="{EC8B10C4-5583-48CB-8B31-847BD9069DE2}"/>
    <cellStyle name="Note 2 5 3 5" xfId="9981" xr:uid="{5B77A3EF-8ECD-4BD7-9C48-52DAC1026F8B}"/>
    <cellStyle name="Note 2 5 3 5 2" xfId="13433" xr:uid="{8B5BB6B8-F612-45CE-B444-4242B4F6D4DF}"/>
    <cellStyle name="Note 2 5 3 5 2 2" xfId="22880" xr:uid="{646B46AC-5F76-4150-AC31-7CCD3C8D3C8C}"/>
    <cellStyle name="Note 2 5 3 5 2 3" xfId="27270" xr:uid="{08077CAB-8ABF-4123-9D79-E68E87502D8A}"/>
    <cellStyle name="Note 2 5 3 5 3" xfId="15680" xr:uid="{42188811-93AC-4AC3-B464-C19F0EBE7AD8}"/>
    <cellStyle name="Note 2 5 3 5 3 2" xfId="25127" xr:uid="{4A1B9E5F-8B93-441E-9FA2-DF00232AC757}"/>
    <cellStyle name="Note 2 5 3 5 4" xfId="19426" xr:uid="{0AC163F1-7390-44B7-A63D-78F3FEE0545F}"/>
    <cellStyle name="Note 2 5 3 6" xfId="10074" xr:uid="{A7A46342-60E0-4B79-9EB0-5EF3AC94F3A8}"/>
    <cellStyle name="Note 2 5 3 6 2" xfId="13510" xr:uid="{5A00E497-D7E4-4ECE-BFBF-707BE8C7F9BB}"/>
    <cellStyle name="Note 2 5 3 6 2 2" xfId="22957" xr:uid="{61921BDD-DF76-428A-A0E0-2164BB54BE08}"/>
    <cellStyle name="Note 2 5 3 6 2 3" xfId="27347" xr:uid="{227745C7-9A76-4767-9B0D-73B84CC8941E}"/>
    <cellStyle name="Note 2 5 3 6 3" xfId="15773" xr:uid="{7CEB0792-0987-4AA2-B360-B965D9C25F51}"/>
    <cellStyle name="Note 2 5 3 6 3 2" xfId="25220" xr:uid="{A5CC2099-DD0F-49ED-8904-16A8A9797531}"/>
    <cellStyle name="Note 2 5 3 6 4" xfId="19519" xr:uid="{CC1C6A75-4D1A-4D30-BBFC-530564253B95}"/>
    <cellStyle name="Note 2 5 3 7" xfId="8334" xr:uid="{23D7FCAC-3318-44C4-A6BE-C1B74098AB50}"/>
    <cellStyle name="Note 2 5 3 7 2" xfId="12047" xr:uid="{4A0A270A-2FDC-4E17-A4FC-63DA786646DA}"/>
    <cellStyle name="Note 2 5 3 7 2 2" xfId="21494" xr:uid="{A2D73FAB-B17C-4134-B526-9B46B9D13934}"/>
    <cellStyle name="Note 2 5 3 7 2 3" xfId="25913" xr:uid="{E7AB4A25-0284-491E-AE80-807F1E2505C0}"/>
    <cellStyle name="Note 2 5 3 7 3" xfId="14062" xr:uid="{7FBEBFED-5127-4424-AE41-56E7C72CBAC1}"/>
    <cellStyle name="Note 2 5 3 7 3 2" xfId="23509" xr:uid="{9AB83E7F-3127-4BE8-BE4E-523390B55F98}"/>
    <cellStyle name="Note 2 5 3 7 4" xfId="17779" xr:uid="{3F87C609-B1BA-4046-87BF-3DCF3202D8F4}"/>
    <cellStyle name="Note 2 5 3 8" xfId="10202" xr:uid="{25A6EBC8-F922-43D1-9D5A-E79C636C09B4}"/>
    <cellStyle name="Note 2 5 3 8 2" xfId="15900" xr:uid="{20E54C38-FD24-4EC9-8663-AE8826F4A7CE}"/>
    <cellStyle name="Note 2 5 3 8 2 2" xfId="25347" xr:uid="{27AAA549-0176-4181-B785-59D578EADEA4}"/>
    <cellStyle name="Note 2 5 3 8 3" xfId="19647" xr:uid="{EB544E87-C2BE-411B-9791-B71EFCB1F2E0}"/>
    <cellStyle name="Note 2 5 3 9" xfId="28684" xr:uid="{491B939B-8BD0-40C9-9BEB-01AC6BC883D4}"/>
    <cellStyle name="Note 2 5 4" xfId="6677" xr:uid="{8852EB66-B392-4D1F-97F2-8B7E17006E34}"/>
    <cellStyle name="Note 2 5 4 2" xfId="7345" xr:uid="{29B8F76C-8B03-4D12-9561-9A4C0D4EEF5E}"/>
    <cellStyle name="Note 2 5 4 2 2" xfId="11075" xr:uid="{B84E74C1-C70A-444C-A95A-2EDC4E2C9434}"/>
    <cellStyle name="Note 2 5 4 2 2 2" xfId="20521" xr:uid="{2E4FAB06-A0BD-4E6D-B0FE-A0894983E596}"/>
    <cellStyle name="Note 2 5 4 2 3" xfId="16792" xr:uid="{667CA3AF-C9D3-4C9D-A0E2-5633A7DEE6CA}"/>
    <cellStyle name="Note 2 5 4 3" xfId="10406" xr:uid="{7F18BA7E-2B91-4844-AF32-966A64869143}"/>
    <cellStyle name="Note 2 5 4 3 2" xfId="19851" xr:uid="{A1CB7A5D-59C3-4813-BE0C-489BB1D01579}"/>
    <cellStyle name="Note 2 5 4 4" xfId="16122" xr:uid="{FFC4EB5C-F52E-4920-BEA6-37D3B24C85A4}"/>
    <cellStyle name="Note 2 5 4 5" xfId="28855" xr:uid="{BD4C4FD1-352B-443B-872B-B93C1F928235}"/>
    <cellStyle name="Note 2 5 4 6" xfId="28133" xr:uid="{2F55B99F-0F87-40DB-A803-42D9760AA062}"/>
    <cellStyle name="Note 2 5 4 7" xfId="29389" xr:uid="{585813A6-E61B-4C8C-858C-40700D4B7365}"/>
    <cellStyle name="Note 2 5 5" xfId="7995" xr:uid="{2AAC0245-7648-4FA9-AFAC-9A1C1EDFFDB8}"/>
    <cellStyle name="Note 2 5 5 2" xfId="11724" xr:uid="{B80DFD6E-2750-40AF-AFC9-232C4E633922}"/>
    <cellStyle name="Note 2 5 5 2 2" xfId="21171" xr:uid="{4F63B3F0-01EE-499A-81B2-EB3E72DB5DBF}"/>
    <cellStyle name="Note 2 5 5 2 3" xfId="25595" xr:uid="{72BA7646-688B-4D3D-9623-DCBD0F0AB9D6}"/>
    <cellStyle name="Note 2 5 5 3" xfId="13730" xr:uid="{A27570B1-26F1-4527-A06E-1BD7BFA0AB00}"/>
    <cellStyle name="Note 2 5 5 3 2" xfId="23177" xr:uid="{6C40F5A9-4E2F-4666-AE2A-BC6B9526CD82}"/>
    <cellStyle name="Note 2 5 5 4" xfId="17442" xr:uid="{72E76451-6FBC-485D-B971-B9F5F8301F49}"/>
    <cellStyle name="Note 2 5 6" xfId="9319" xr:uid="{18918893-4266-416C-95C4-23F8E1DF0C75}"/>
    <cellStyle name="Note 2 5 6 2" xfId="12869" xr:uid="{C0DE5ACD-C2A9-4B2A-8EEA-A56E8774842E}"/>
    <cellStyle name="Note 2 5 6 2 2" xfId="22316" xr:uid="{BFAA9721-D47D-4B81-B3EB-C346704B0B67}"/>
    <cellStyle name="Note 2 5 6 2 3" xfId="26710" xr:uid="{55FEDE3B-C5EC-4A29-A0D1-66AA657E55D0}"/>
    <cellStyle name="Note 2 5 6 3" xfId="15022" xr:uid="{E552468C-2CF2-4A2A-817F-99D81E2A5CE5}"/>
    <cellStyle name="Note 2 5 6 3 2" xfId="24469" xr:uid="{C08F46D1-20E5-440A-B7A6-F43A728C3859}"/>
    <cellStyle name="Note 2 5 6 4" xfId="18764" xr:uid="{9DBF6F4F-2793-4C18-B9AC-A3ED74B5689B}"/>
    <cellStyle name="Note 2 5 7" xfId="9797" xr:uid="{3A2DF31B-A1B8-42E7-998D-603151FF72E5}"/>
    <cellStyle name="Note 2 5 7 2" xfId="13279" xr:uid="{B6632041-5652-424C-A61A-BF291D9D02D0}"/>
    <cellStyle name="Note 2 5 7 2 2" xfId="22726" xr:uid="{7E55E598-BD90-43C9-A426-780522BCA8E2}"/>
    <cellStyle name="Note 2 5 7 2 3" xfId="27118" xr:uid="{09E14194-893E-43BC-ACA6-DCDA7554D5CF}"/>
    <cellStyle name="Note 2 5 7 3" xfId="15498" xr:uid="{EC478086-4C6B-424A-AFEA-4FED2B75FC1C}"/>
    <cellStyle name="Note 2 5 7 3 2" xfId="24945" xr:uid="{318D2BDE-E89A-4C03-8337-396FB013A551}"/>
    <cellStyle name="Note 2 5 7 4" xfId="19242" xr:uid="{FD007A15-EEB1-411C-B96F-53FBFF07D7F8}"/>
    <cellStyle name="Note 2 5 8" xfId="9035" xr:uid="{FB02895A-3771-47F1-9A44-4A124AFB3292}"/>
    <cellStyle name="Note 2 5 8 2" xfId="12632" xr:uid="{3EE96DDA-9ABD-482F-BB77-61A574F9A33D}"/>
    <cellStyle name="Note 2 5 8 2 2" xfId="22079" xr:uid="{89278325-F29C-42F5-B466-8733AD4F2C24}"/>
    <cellStyle name="Note 2 5 8 2 3" xfId="26493" xr:uid="{A3FFE901-9A06-4AA1-A937-E7D8C7566F01}"/>
    <cellStyle name="Note 2 5 8 3" xfId="14758" xr:uid="{36E99356-B889-4065-A406-554B025E08DB}"/>
    <cellStyle name="Note 2 5 8 3 2" xfId="24205" xr:uid="{E6165CCA-763E-4A29-AA52-886E187185B6}"/>
    <cellStyle name="Note 2 5 8 4" xfId="18480" xr:uid="{6A1B15A2-4701-46F7-A499-D5E8F862D625}"/>
    <cellStyle name="Note 2 5 9" xfId="8913" xr:uid="{866DF1EE-5DB7-4C39-8AED-6649410BB185}"/>
    <cellStyle name="Note 2 5 9 2" xfId="12532" xr:uid="{C03A8A84-82B6-4945-9E6D-5CC317A3E1EB}"/>
    <cellStyle name="Note 2 5 9 2 2" xfId="21979" xr:uid="{F110AB7A-26FA-48C4-81E3-4F4A08E92ED8}"/>
    <cellStyle name="Note 2 5 9 2 3" xfId="26393" xr:uid="{DEDE0ED3-D8F2-4C7E-B24F-BB7E5EE91A00}"/>
    <cellStyle name="Note 2 5 9 3" xfId="14636" xr:uid="{F9706B89-C751-428B-B91E-66EA6B671499}"/>
    <cellStyle name="Note 2 5 9 3 2" xfId="24083" xr:uid="{A1F2859F-55A8-4F68-81B2-E27E2642A8BA}"/>
    <cellStyle name="Note 2 5 9 4" xfId="18358" xr:uid="{47A01644-76EB-45EE-8586-715BB7A61ACA}"/>
    <cellStyle name="Note 2 6" xfId="2529" xr:uid="{E276E169-0031-4F8C-8245-E87F31065845}"/>
    <cellStyle name="Note 2 6 10" xfId="9722" xr:uid="{B0B89139-2A07-49EE-B9AB-F71662251B03}"/>
    <cellStyle name="Note 2 6 10 2" xfId="13206" xr:uid="{698C68BC-F9C8-44F5-8BF9-C3782D3CBAEF}"/>
    <cellStyle name="Note 2 6 10 2 2" xfId="22653" xr:uid="{2014A65C-BBDF-4127-A3D3-1F0595B3B331}"/>
    <cellStyle name="Note 2 6 10 2 3" xfId="27045" xr:uid="{4BD7980C-E22D-48A8-BCD6-B28DED601F89}"/>
    <cellStyle name="Note 2 6 10 3" xfId="15423" xr:uid="{5E26964A-49E8-4175-8BB3-1BE49FBCCCE0}"/>
    <cellStyle name="Note 2 6 10 3 2" xfId="24870" xr:uid="{06DD040E-D86F-43AA-9030-7EDBEC6F0467}"/>
    <cellStyle name="Note 2 6 10 4" xfId="19167" xr:uid="{B040C529-FA5E-481C-8DBF-86CFD2046F22}"/>
    <cellStyle name="Note 2 6 11" xfId="8663" xr:uid="{827C6563-AB6D-4274-981A-9A6D7DB9DA61}"/>
    <cellStyle name="Note 2 6 11 2" xfId="14390" xr:uid="{5F5478FB-76E5-4ED2-9DE4-EC13A5CBEE5A}"/>
    <cellStyle name="Note 2 6 11 2 2" xfId="23837" xr:uid="{9142F7F3-4D75-4139-9625-03B26AEDFD44}"/>
    <cellStyle name="Note 2 6 11 3" xfId="18108" xr:uid="{08DA79A0-07C2-454D-9E84-4ADF81706019}"/>
    <cellStyle name="Note 2 6 12" xfId="27855" xr:uid="{2B723711-6E3B-41D1-950E-A2E23171CCE9}"/>
    <cellStyle name="Note 2 6 13" xfId="28598" xr:uid="{1255EDB7-BA7F-401F-8D45-12238D79FEFD}"/>
    <cellStyle name="Note 2 6 2" xfId="4834" xr:uid="{625EF4D8-E377-4855-8496-EE7C823DBAE9}"/>
    <cellStyle name="Note 2 6 2 10" xfId="28089" xr:uid="{BD1DA35A-C6C8-4C42-8A74-A9430EB4CD35}"/>
    <cellStyle name="Note 2 6 2 2" xfId="7025" xr:uid="{0F055EC1-3AEF-4222-B7DF-082DEC550C37}"/>
    <cellStyle name="Note 2 6 2 2 2" xfId="7693" xr:uid="{6D393AC4-F431-46B1-9176-C1BBF8664997}"/>
    <cellStyle name="Note 2 6 2 2 2 2" xfId="11423" xr:uid="{B2F85149-E3D4-4601-A82A-5B97D533C72F}"/>
    <cellStyle name="Note 2 6 2 2 2 2 2" xfId="20870" xr:uid="{F1312DBC-6C85-4090-A44D-2231D8DDBAFE}"/>
    <cellStyle name="Note 2 6 2 2 2 3" xfId="17141" xr:uid="{AE5016BC-71D6-4331-A4AB-E7B913EFD700}"/>
    <cellStyle name="Note 2 6 2 2 3" xfId="10754" xr:uid="{5A31403F-66A6-453E-BC32-4AA55EC6BF57}"/>
    <cellStyle name="Note 2 6 2 2 3 2" xfId="20200" xr:uid="{6E42F945-93AC-4DC8-B274-039BCAF215C2}"/>
    <cellStyle name="Note 2 6 2 2 4" xfId="16471" xr:uid="{1B9F8CDD-0470-4F97-9E2D-A630D98FE513}"/>
    <cellStyle name="Note 2 6 2 2 5" xfId="29033" xr:uid="{D8EE1C40-7956-4EEA-BDAE-A34F72DB4CB0}"/>
    <cellStyle name="Note 2 6 2 2 6" xfId="28185" xr:uid="{713EF2AE-17B0-417B-BE64-43BC9F92EB1B}"/>
    <cellStyle name="Note 2 6 2 2 7" xfId="29541" xr:uid="{EC277543-6D4F-49A3-9A0E-42827D5714B3}"/>
    <cellStyle name="Note 2 6 2 3" xfId="8185" xr:uid="{792AA7FA-95D0-4AFD-BD54-6D10E833C364}"/>
    <cellStyle name="Note 2 6 2 3 2" xfId="11914" xr:uid="{1BF0136D-BE5C-4D45-BA42-7A3B94E0AC7C}"/>
    <cellStyle name="Note 2 6 2 3 2 2" xfId="21361" xr:uid="{9EE19D7D-B906-44AF-9BE2-A9E98EFE2D70}"/>
    <cellStyle name="Note 2 6 2 3 2 3" xfId="25785" xr:uid="{75831C26-0415-44BE-98F4-B27938C0CA87}"/>
    <cellStyle name="Note 2 6 2 3 3" xfId="13920" xr:uid="{AB04C794-CF2F-4B47-93A2-7232DF7BB89C}"/>
    <cellStyle name="Note 2 6 2 3 3 2" xfId="23367" xr:uid="{4253BBE9-12CC-49D3-8A22-EDD601A6541E}"/>
    <cellStyle name="Note 2 6 2 3 4" xfId="17632" xr:uid="{951D1EB9-F8F7-47C1-8FA6-92FAEBA76AD9}"/>
    <cellStyle name="Note 2 6 2 4" xfId="8997" xr:uid="{3085855C-C580-4A03-A439-786E66E489FB}"/>
    <cellStyle name="Note 2 6 2 4 2" xfId="12601" xr:uid="{1C7B20E0-4833-48A1-9073-2F0225F13236}"/>
    <cellStyle name="Note 2 6 2 4 2 2" xfId="22048" xr:uid="{50D2CD9D-FB28-4B0D-8593-3024BAFD6F28}"/>
    <cellStyle name="Note 2 6 2 4 2 3" xfId="26462" xr:uid="{12715FCA-9D22-4218-9E6D-A6033EF23966}"/>
    <cellStyle name="Note 2 6 2 4 3" xfId="14720" xr:uid="{ED52658F-E5C7-4F07-897B-4DC6B3A5F35A}"/>
    <cellStyle name="Note 2 6 2 4 3 2" xfId="24167" xr:uid="{40DC3FE0-A882-4E8D-B4E6-80FD5D047E36}"/>
    <cellStyle name="Note 2 6 2 4 4" xfId="18442" xr:uid="{2DA087AD-6EF6-46B2-AC7D-A0DC6CACEA21}"/>
    <cellStyle name="Note 2 6 2 5" xfId="9506" xr:uid="{E7DC6244-37FF-42CC-9AF4-D9920265EB6F}"/>
    <cellStyle name="Note 2 6 2 5 2" xfId="13023" xr:uid="{59D59511-89BB-46D5-A8E4-F813E13F31A7}"/>
    <cellStyle name="Note 2 6 2 5 2 2" xfId="22470" xr:uid="{3DA73389-DB05-456D-AC1B-508201B4649F}"/>
    <cellStyle name="Note 2 6 2 5 2 3" xfId="26863" xr:uid="{603CE709-83BF-41F9-B303-6C328D76A60E}"/>
    <cellStyle name="Note 2 6 2 5 3" xfId="15208" xr:uid="{451DF253-CCF7-4ACA-AA2E-6FE93D37F0BA}"/>
    <cellStyle name="Note 2 6 2 5 3 2" xfId="24655" xr:uid="{AB5FA05B-CE29-49B7-93AB-FF61C470DF4B}"/>
    <cellStyle name="Note 2 6 2 5 4" xfId="18951" xr:uid="{AD160CB6-5EF3-46C2-9E9B-3B63CD6F0449}"/>
    <cellStyle name="Note 2 6 2 6" xfId="8954" xr:uid="{AE927D37-5380-4127-8A8A-4075F84F16C1}"/>
    <cellStyle name="Note 2 6 2 6 2" xfId="12562" xr:uid="{262C3EAF-5C34-487C-B3CE-BF85BF83E097}"/>
    <cellStyle name="Note 2 6 2 6 2 2" xfId="22009" xr:uid="{0383047B-E9C7-499E-87C1-0354A9683944}"/>
    <cellStyle name="Note 2 6 2 6 2 3" xfId="26423" xr:uid="{F21A6166-0817-444F-AF7F-9A73B82A4335}"/>
    <cellStyle name="Note 2 6 2 6 3" xfId="14677" xr:uid="{63AAD802-66B8-46E3-97E9-946FE3F26022}"/>
    <cellStyle name="Note 2 6 2 6 3 2" xfId="24124" xr:uid="{06ADCF9E-2D6E-4C69-8E58-C9DE1374D39E}"/>
    <cellStyle name="Note 2 6 2 6 4" xfId="18399" xr:uid="{429616BC-E243-4113-BDD0-70BE5087F9E7}"/>
    <cellStyle name="Note 2 6 2 7" xfId="10162" xr:uid="{C5F1423D-2CD3-4ABA-888C-5C2F2A2C761B}"/>
    <cellStyle name="Note 2 6 2 7 2" xfId="13568" xr:uid="{DA7A05A3-D77C-4A1E-96BE-43EBA5247BE6}"/>
    <cellStyle name="Note 2 6 2 7 2 2" xfId="23015" xr:uid="{C7534D1D-589A-4B98-8260-40AABCF76CBE}"/>
    <cellStyle name="Note 2 6 2 7 2 3" xfId="27405" xr:uid="{2EAAE687-F7AC-4740-B1D5-D4AD626E6AF8}"/>
    <cellStyle name="Note 2 6 2 7 3" xfId="15861" xr:uid="{FBE0E900-B06C-4D32-B374-2B06A4F5FD63}"/>
    <cellStyle name="Note 2 6 2 7 3 2" xfId="25308" xr:uid="{53A14BE6-BBC8-4DEA-80DA-D08F0E8EAA35}"/>
    <cellStyle name="Note 2 6 2 7 4" xfId="19607" xr:uid="{7CAB5410-9847-4452-969B-6752A054F480}"/>
    <cellStyle name="Note 2 6 2 8" xfId="9361" xr:uid="{44A1F427-4380-4E89-B16C-3A29B8CB3151}"/>
    <cellStyle name="Note 2 6 2 8 2" xfId="15064" xr:uid="{BE86A999-DCDA-4E1B-968E-8E420D191B26}"/>
    <cellStyle name="Note 2 6 2 8 2 2" xfId="24511" xr:uid="{363747B6-9D7D-4717-A343-2101F741F3F1}"/>
    <cellStyle name="Note 2 6 2 8 3" xfId="18806" xr:uid="{A4726C5A-FF2A-49F6-8FF3-9B00C4EA3CFF}"/>
    <cellStyle name="Note 2 6 2 9" xfId="28375" xr:uid="{4A8134AE-DE51-4B01-92A3-A0F1F5EE0F9F}"/>
    <cellStyle name="Note 2 6 3" xfId="4833" xr:uid="{A4987A50-F04F-4C9F-8962-812132FA24D0}"/>
    <cellStyle name="Note 2 6 4" xfId="6293" xr:uid="{2CC4A00D-0424-4034-BC5A-97186CF6A65C}"/>
    <cellStyle name="Note 2 6 5" xfId="6678" xr:uid="{D07648E0-16CF-4821-96F6-454B701EA102}"/>
    <cellStyle name="Note 2 6 5 2" xfId="7346" xr:uid="{A4A13154-0667-46DC-ACDD-90211E403FD3}"/>
    <cellStyle name="Note 2 6 5 2 2" xfId="11076" xr:uid="{AEF72833-B8BE-45A1-A83E-3B66EE1557F7}"/>
    <cellStyle name="Note 2 6 5 2 2 2" xfId="20522" xr:uid="{399DD1BF-061C-4BD9-9D08-DB249A24AD69}"/>
    <cellStyle name="Note 2 6 5 2 3" xfId="16793" xr:uid="{E58B90ED-9343-48C8-9561-810B16CF705B}"/>
    <cellStyle name="Note 2 6 5 3" xfId="10407" xr:uid="{22837018-A0BB-47C4-9771-D03AEF7E6405}"/>
    <cellStyle name="Note 2 6 5 3 2" xfId="19852" xr:uid="{F26D5692-2150-4254-8DF9-39561AB26CF2}"/>
    <cellStyle name="Note 2 6 5 4" xfId="16123" xr:uid="{3FFFC3B4-B34C-428D-92D2-6E6E5E35D5AB}"/>
    <cellStyle name="Note 2 6 5 5" xfId="28856" xr:uid="{5C0E1C21-8A20-494F-9B27-C0711237EA5E}"/>
    <cellStyle name="Note 2 6 5 6" xfId="28100" xr:uid="{F05E1383-9002-4D8D-BAAD-B5EA2D02D6A9}"/>
    <cellStyle name="Note 2 6 5 7" xfId="29390" xr:uid="{0E47F4AB-2348-4734-B58F-2D8910E2FD1F}"/>
    <cellStyle name="Note 2 6 6" xfId="7994" xr:uid="{1DA57421-ED66-4304-82ED-20E77FA01972}"/>
    <cellStyle name="Note 2 6 6 2" xfId="11723" xr:uid="{AEF44B26-90F4-47B5-9B64-3505CD49A311}"/>
    <cellStyle name="Note 2 6 6 2 2" xfId="21170" xr:uid="{3DD6DB3D-979E-4E4B-904D-640FE419B5A6}"/>
    <cellStyle name="Note 2 6 6 2 3" xfId="25594" xr:uid="{4D1BAC5D-32DE-4FEA-A820-6B71D556783C}"/>
    <cellStyle name="Note 2 6 6 3" xfId="13729" xr:uid="{DDEC031F-4702-472F-9600-911B427C645E}"/>
    <cellStyle name="Note 2 6 6 3 2" xfId="23176" xr:uid="{F1C1F2B1-5FC2-4EBE-91D9-A26F6AC62DEA}"/>
    <cellStyle name="Note 2 6 6 4" xfId="17441" xr:uid="{C8D73C35-2B17-434A-873D-FB1ECCB4AC58}"/>
    <cellStyle name="Note 2 6 7" xfId="9320" xr:uid="{EC4832C0-8394-45D1-9B57-726993782FCE}"/>
    <cellStyle name="Note 2 6 7 2" xfId="12870" xr:uid="{E0DB24C4-C9A6-4B07-A800-31A2F1C4E112}"/>
    <cellStyle name="Note 2 6 7 2 2" xfId="22317" xr:uid="{4097A135-B235-403B-A816-CB79296A8475}"/>
    <cellStyle name="Note 2 6 7 2 3" xfId="26711" xr:uid="{4DEA2BA0-D5F4-4B4D-A24E-4EB5ED602D11}"/>
    <cellStyle name="Note 2 6 7 3" xfId="15023" xr:uid="{DFEFA7D4-1D4F-41CC-855E-54FCA0473419}"/>
    <cellStyle name="Note 2 6 7 3 2" xfId="24470" xr:uid="{5D4DC5D1-D796-41A7-AAA1-ED032FCA98F8}"/>
    <cellStyle name="Note 2 6 7 4" xfId="18765" xr:uid="{1CE60F7E-58DA-431D-8F8E-E63A67601AA4}"/>
    <cellStyle name="Note 2 6 8" xfId="8345" xr:uid="{301C6B3D-EABF-4B84-A5F4-196480B3AFC1}"/>
    <cellStyle name="Note 2 6 8 2" xfId="12058" xr:uid="{85F76592-8D1E-43F3-801A-26C994563283}"/>
    <cellStyle name="Note 2 6 8 2 2" xfId="21505" xr:uid="{ED7D16CE-CDD4-4A0C-8EC4-5D3C6EB6A962}"/>
    <cellStyle name="Note 2 6 8 2 3" xfId="25924" xr:uid="{12F03FCD-D3A9-444B-A2B5-FB05564AA8F2}"/>
    <cellStyle name="Note 2 6 8 3" xfId="14073" xr:uid="{B7D08634-3655-40B1-858B-2763B533F627}"/>
    <cellStyle name="Note 2 6 8 3 2" xfId="23520" xr:uid="{FA1E915E-BDE7-4588-A2D3-31C601B0A1E8}"/>
    <cellStyle name="Note 2 6 8 4" xfId="17790" xr:uid="{AF71F881-3599-4035-A5AC-248BEA1AFFDB}"/>
    <cellStyle name="Note 2 6 9" xfId="9475" xr:uid="{BE31A663-C486-4A17-BC1C-B7EFA8B72433}"/>
    <cellStyle name="Note 2 6 9 2" xfId="12995" xr:uid="{1F4985A7-D0CE-48CD-82EF-9BA0853ACF13}"/>
    <cellStyle name="Note 2 6 9 2 2" xfId="22442" xr:uid="{E4F0B010-6071-4CD7-8598-941EB02ECE6B}"/>
    <cellStyle name="Note 2 6 9 2 3" xfId="26836" xr:uid="{27BDCD38-07BD-469B-8609-A35311EA870A}"/>
    <cellStyle name="Note 2 6 9 3" xfId="15178" xr:uid="{5DA1666C-FD73-4790-81FF-4582F8620FE8}"/>
    <cellStyle name="Note 2 6 9 3 2" xfId="24625" xr:uid="{B3D5F494-D978-4D41-BB55-2BC2DEB4C96F}"/>
    <cellStyle name="Note 2 6 9 4" xfId="18920" xr:uid="{6594B911-ECEB-4C1D-9414-8D18119ED101}"/>
    <cellStyle name="Note 2 7" xfId="2530" xr:uid="{1DE00811-0C9F-4138-8B26-18608CFCDA83}"/>
    <cellStyle name="Note 2 7 10" xfId="10151" xr:uid="{70865251-3335-4F8C-856D-4C0C36F8C2EA}"/>
    <cellStyle name="Note 2 7 10 2" xfId="15850" xr:uid="{AE1E3F56-63A8-4F2A-8A21-1BC48B0B273F}"/>
    <cellStyle name="Note 2 7 10 2 2" xfId="25297" xr:uid="{3CDFB470-BB72-4A07-B801-59000192EC0A}"/>
    <cellStyle name="Note 2 7 10 3" xfId="19596" xr:uid="{488D029E-B53C-4DAC-8B31-47ABEA29871C}"/>
    <cellStyle name="Note 2 7 11" xfId="27856" xr:uid="{B8DFE6CC-DE09-4022-B8A2-DD4A3ECB948C}"/>
    <cellStyle name="Note 2 7 12" xfId="28262" xr:uid="{E5BEA415-91C6-4B52-AA53-29FE16C55BEE}"/>
    <cellStyle name="Note 2 7 2" xfId="4835" xr:uid="{7CF2ADCA-915B-4B98-B2F0-D9C70B9A9FA1}"/>
    <cellStyle name="Note 2 7 2 10" xfId="27621" xr:uid="{345CF86F-3F16-494C-BCED-F2CC88A07498}"/>
    <cellStyle name="Note 2 7 2 2" xfId="7026" xr:uid="{A2B37D23-027D-429F-B40A-EA9F2B9A9206}"/>
    <cellStyle name="Note 2 7 2 2 2" xfId="7694" xr:uid="{9F91430F-D3A2-4F16-B3CB-9C76994D68BC}"/>
    <cellStyle name="Note 2 7 2 2 2 2" xfId="11424" xr:uid="{495F116E-C8D4-460E-B6E5-E7E29941A46E}"/>
    <cellStyle name="Note 2 7 2 2 2 2 2" xfId="20871" xr:uid="{A6091184-17CF-4887-8D21-FACC9003DB23}"/>
    <cellStyle name="Note 2 7 2 2 2 3" xfId="17142" xr:uid="{99A5F1F3-63C5-4708-8EAC-E31ECF26D310}"/>
    <cellStyle name="Note 2 7 2 2 3" xfId="10755" xr:uid="{66F8D770-53A4-4F00-8922-4CB83F23ACEC}"/>
    <cellStyle name="Note 2 7 2 2 3 2" xfId="20201" xr:uid="{89D37FAC-7FCA-4680-995B-FDC79B241D83}"/>
    <cellStyle name="Note 2 7 2 2 4" xfId="16472" xr:uid="{712B3C96-A354-437C-8AE3-53EB76632F66}"/>
    <cellStyle name="Note 2 7 2 2 5" xfId="29034" xr:uid="{7D5C423C-B107-42D9-B431-6C1B407C8C26}"/>
    <cellStyle name="Note 2 7 2 2 6" xfId="28029" xr:uid="{D0D2C143-325B-47FC-82C2-977AB39DD1F5}"/>
    <cellStyle name="Note 2 7 2 2 7" xfId="29542" xr:uid="{8D88C334-8043-40D8-B2E2-67F289F7F28B}"/>
    <cellStyle name="Note 2 7 2 3" xfId="8058" xr:uid="{B4208F81-C9BE-4731-889C-2A7C52F14909}"/>
    <cellStyle name="Note 2 7 2 3 2" xfId="11787" xr:uid="{50698716-30B9-437B-9EA7-A566335C0615}"/>
    <cellStyle name="Note 2 7 2 3 2 2" xfId="21234" xr:uid="{A1505201-595F-4D65-8B0E-B689924513E4}"/>
    <cellStyle name="Note 2 7 2 3 2 3" xfId="25658" xr:uid="{E41B156A-8FCF-4405-BDCE-8EC66AFFC7F3}"/>
    <cellStyle name="Note 2 7 2 3 3" xfId="13793" xr:uid="{FC92AAB7-F66E-420C-B161-C85BA1196738}"/>
    <cellStyle name="Note 2 7 2 3 3 2" xfId="23240" xr:uid="{D6607499-D0B4-4016-BF26-BC3214164C04}"/>
    <cellStyle name="Note 2 7 2 3 4" xfId="17505" xr:uid="{DA3B4E53-941D-4041-9EAA-8E8517EF7814}"/>
    <cellStyle name="Note 2 7 2 4" xfId="8447" xr:uid="{598F7B3E-3E2E-4FE4-9208-E865FEA068DB}"/>
    <cellStyle name="Note 2 7 2 4 2" xfId="12136" xr:uid="{D0B09B8A-FB4F-42D8-B2EA-E0BCE4678EC5}"/>
    <cellStyle name="Note 2 7 2 4 2 2" xfId="21583" xr:uid="{32225EE8-2849-4F98-A66F-04F2F8D72927}"/>
    <cellStyle name="Note 2 7 2 4 2 3" xfId="26002" xr:uid="{C546BBB6-114B-4266-AD97-ACD26ACFFC34}"/>
    <cellStyle name="Note 2 7 2 4 3" xfId="14175" xr:uid="{57AFF114-6529-4BC6-9000-29B78863EA25}"/>
    <cellStyle name="Note 2 7 2 4 3 2" xfId="23622" xr:uid="{4BD4D63C-5D30-46F4-A536-67F7C6304FCD}"/>
    <cellStyle name="Note 2 7 2 4 4" xfId="17892" xr:uid="{517C91E6-2331-48F4-88E5-972BBE41A520}"/>
    <cellStyle name="Note 2 7 2 5" xfId="8368" xr:uid="{4CB377A6-FE18-4754-AA0E-2D94D4EDAB1A}"/>
    <cellStyle name="Note 2 7 2 5 2" xfId="12078" xr:uid="{EAD3E7D6-D4BE-42F0-991D-EC16DCFBA487}"/>
    <cellStyle name="Note 2 7 2 5 2 2" xfId="21525" xr:uid="{C1BC7A62-0B9E-4D4D-80D1-41781556C530}"/>
    <cellStyle name="Note 2 7 2 5 2 3" xfId="25944" xr:uid="{60C31DE9-613B-41B4-A0A1-32DBCA5A0E55}"/>
    <cellStyle name="Note 2 7 2 5 3" xfId="14096" xr:uid="{A4BCAD73-2502-4D61-90C5-E2F1DDA4F427}"/>
    <cellStyle name="Note 2 7 2 5 3 2" xfId="23543" xr:uid="{FE7E8145-0420-49D6-B9CB-673225647288}"/>
    <cellStyle name="Note 2 7 2 5 4" xfId="17813" xr:uid="{0B4EBBDD-836D-4F65-8BB3-E64127BE8F38}"/>
    <cellStyle name="Note 2 7 2 6" xfId="8380" xr:uid="{81513823-1339-4C9E-A3C9-941812845276}"/>
    <cellStyle name="Note 2 7 2 6 2" xfId="12088" xr:uid="{B691F466-A5D2-47D3-BD5F-6493E91224DC}"/>
    <cellStyle name="Note 2 7 2 6 2 2" xfId="21535" xr:uid="{000072FE-F66D-42D9-95FB-BEC8DF9792C8}"/>
    <cellStyle name="Note 2 7 2 6 2 3" xfId="25954" xr:uid="{FC1246E2-4445-4729-A6C1-83E4559F23B1}"/>
    <cellStyle name="Note 2 7 2 6 3" xfId="14108" xr:uid="{02AAA873-FA56-4EBB-9A4C-2777F392D9CB}"/>
    <cellStyle name="Note 2 7 2 6 3 2" xfId="23555" xr:uid="{005ABEBD-3551-45CA-AF4F-33794DB925AC}"/>
    <cellStyle name="Note 2 7 2 6 4" xfId="17825" xr:uid="{3B815B4A-C74B-4C79-B3E5-2457C8230799}"/>
    <cellStyle name="Note 2 7 2 7" xfId="8556" xr:uid="{33C221AF-A7B0-41A1-B80F-DDDC5840613B}"/>
    <cellStyle name="Note 2 7 2 7 2" xfId="12222" xr:uid="{67968277-7308-4F08-A2DF-2C4B762DC440}"/>
    <cellStyle name="Note 2 7 2 7 2 2" xfId="21669" xr:uid="{FFA40368-46C2-44D7-B1AF-85A0F2DC4122}"/>
    <cellStyle name="Note 2 7 2 7 2 3" xfId="26088" xr:uid="{D835AA8F-DDBB-4CF7-B694-96EBCA55FB16}"/>
    <cellStyle name="Note 2 7 2 7 3" xfId="14284" xr:uid="{79EAD939-322A-4D8E-9610-630F06F2872D}"/>
    <cellStyle name="Note 2 7 2 7 3 2" xfId="23731" xr:uid="{FC67721B-70A6-4ADC-88FC-27B59FB60AAA}"/>
    <cellStyle name="Note 2 7 2 7 4" xfId="18001" xr:uid="{1A3BB619-BF51-4FCB-8581-ACC1BFD2691D}"/>
    <cellStyle name="Note 2 7 2 8" xfId="8358" xr:uid="{15C5C521-83E8-45D2-9C89-EF2B295603BB}"/>
    <cellStyle name="Note 2 7 2 8 2" xfId="14086" xr:uid="{0581E3E8-D740-4434-93F2-8ADB115F4552}"/>
    <cellStyle name="Note 2 7 2 8 2 2" xfId="23533" xr:uid="{F13D2AEA-4991-4319-8173-EB9E147B4E4E}"/>
    <cellStyle name="Note 2 7 2 8 3" xfId="17803" xr:uid="{94B1E33B-8291-4146-AC9E-301B60785743}"/>
    <cellStyle name="Note 2 7 2 9" xfId="28376" xr:uid="{1983341F-9B42-4377-AA52-1E71AC713ABE}"/>
    <cellStyle name="Note 2 7 3" xfId="6294" xr:uid="{58F303A7-8DB7-433C-AA7F-2AE771123317}"/>
    <cellStyle name="Note 2 7 3 10" xfId="28741" xr:uid="{76168846-1A87-45A6-809C-7A0B49001888}"/>
    <cellStyle name="Note 2 7 3 2" xfId="7164" xr:uid="{C4E4CD2B-5CDE-41A2-B28F-ABA962A7ED0D}"/>
    <cellStyle name="Note 2 7 3 2 2" xfId="7833" xr:uid="{AD3BB893-3992-46FE-9C06-2A58E2CBF80A}"/>
    <cellStyle name="Note 2 7 3 2 2 2" xfId="11563" xr:uid="{729D81C6-3D1D-4017-A7A8-5FD081995364}"/>
    <cellStyle name="Note 2 7 3 2 2 2 2" xfId="21010" xr:uid="{87058E98-38DD-4BD0-B0E6-F7AE35E7F121}"/>
    <cellStyle name="Note 2 7 3 2 2 3" xfId="17281" xr:uid="{4B0BDB41-C2F9-422F-BB4A-355CD4D4F8CB}"/>
    <cellStyle name="Note 2 7 3 2 3" xfId="10894" xr:uid="{9E75C28C-CBE6-4094-AB95-100739BF33FC}"/>
    <cellStyle name="Note 2 7 3 2 3 2" xfId="20340" xr:uid="{94906A81-8F0C-4736-AE0B-08864F93F7B1}"/>
    <cellStyle name="Note 2 7 3 2 4" xfId="16611" xr:uid="{C8688C4F-8056-4174-9F1B-987F08FD41F6}"/>
    <cellStyle name="Note 2 7 3 2 5" xfId="29134" xr:uid="{0FFE874E-4E5B-4CCB-A045-B32C4B5486A3}"/>
    <cellStyle name="Note 2 7 3 2 6" xfId="27550" xr:uid="{6E9B891C-CA10-4D4A-84E1-F4E632EE157E}"/>
    <cellStyle name="Note 2 7 3 2 7" xfId="29640" xr:uid="{E6F0E320-DBCD-432A-9C97-5EFDAD057BE9}"/>
    <cellStyle name="Note 2 7 3 3" xfId="8019" xr:uid="{9A5A9E53-F0B2-4576-A4CB-4754B28410ED}"/>
    <cellStyle name="Note 2 7 3 3 2" xfId="11748" xr:uid="{F8AFB374-4B85-42F3-87B1-8357D0B6C2C0}"/>
    <cellStyle name="Note 2 7 3 3 2 2" xfId="21195" xr:uid="{1D551E92-6E00-4E57-954D-F9B8A966547C}"/>
    <cellStyle name="Note 2 7 3 3 2 3" xfId="25619" xr:uid="{C70109CE-FC43-4E32-88A3-9C85DED89810}"/>
    <cellStyle name="Note 2 7 3 3 3" xfId="13754" xr:uid="{3CAECEDE-3197-4D9A-B253-D569FB39CD36}"/>
    <cellStyle name="Note 2 7 3 3 3 2" xfId="23201" xr:uid="{0F56464C-269D-406A-BC90-5FB7EC3A0C31}"/>
    <cellStyle name="Note 2 7 3 3 4" xfId="17466" xr:uid="{33FA03FB-752B-4363-9169-9BF392D2230B}"/>
    <cellStyle name="Note 2 7 3 4" xfId="9931" xr:uid="{324EC6B2-EEB8-4D13-BBD7-5BE4BB81A15A}"/>
    <cellStyle name="Note 2 7 3 4 2" xfId="13390" xr:uid="{F69CC90C-C439-49D2-A233-647CE58C773B}"/>
    <cellStyle name="Note 2 7 3 4 2 2" xfId="22837" xr:uid="{24CD6D06-659D-4310-B5A8-3F525B1F1049}"/>
    <cellStyle name="Note 2 7 3 4 2 3" xfId="27228" xr:uid="{4A3D4CDC-BCEC-4187-BA47-2E7B9DC93757}"/>
    <cellStyle name="Note 2 7 3 4 3" xfId="15631" xr:uid="{4E40A70E-6F7D-4908-A6DA-059D79631ADC}"/>
    <cellStyle name="Note 2 7 3 4 3 2" xfId="25078" xr:uid="{3318660A-27A8-4579-823C-4F46AA64637C}"/>
    <cellStyle name="Note 2 7 3 4 4" xfId="19376" xr:uid="{4B08F40C-A667-49ED-B8B9-342890B2A10B}"/>
    <cellStyle name="Note 2 7 3 5" xfId="9982" xr:uid="{FA7C47CF-55DA-4BDC-9F37-03A9B83CEEC0}"/>
    <cellStyle name="Note 2 7 3 5 2" xfId="13434" xr:uid="{50B91D79-A57E-4CFF-BD30-BD385F79A1F1}"/>
    <cellStyle name="Note 2 7 3 5 2 2" xfId="22881" xr:uid="{DCE6E77E-79DB-4BBA-A09A-27DF546F0C9A}"/>
    <cellStyle name="Note 2 7 3 5 2 3" xfId="27271" xr:uid="{4F525CAF-444D-4C59-AA38-03B96395A73D}"/>
    <cellStyle name="Note 2 7 3 5 3" xfId="15681" xr:uid="{386CF857-AE45-4092-BD7D-BEDD87360B86}"/>
    <cellStyle name="Note 2 7 3 5 3 2" xfId="25128" xr:uid="{4FFB39E5-4EF0-4789-8B5D-6B4423F2B299}"/>
    <cellStyle name="Note 2 7 3 5 4" xfId="19427" xr:uid="{79582F62-171F-4866-88EC-6809E1A20C83}"/>
    <cellStyle name="Note 2 7 3 6" xfId="10075" xr:uid="{F2908FA7-4544-4D32-B3AF-AF84C0575B6B}"/>
    <cellStyle name="Note 2 7 3 6 2" xfId="13511" xr:uid="{72C4E498-F1EF-4A3E-8DA4-FE78CF75E8AD}"/>
    <cellStyle name="Note 2 7 3 6 2 2" xfId="22958" xr:uid="{A6ABC508-849F-4301-AEFF-BE15AAD827DB}"/>
    <cellStyle name="Note 2 7 3 6 2 3" xfId="27348" xr:uid="{2050C16A-B362-4347-B111-D2B5BDB4096E}"/>
    <cellStyle name="Note 2 7 3 6 3" xfId="15774" xr:uid="{AD2C40C3-7F26-4BF1-B266-023CE99027F1}"/>
    <cellStyle name="Note 2 7 3 6 3 2" xfId="25221" xr:uid="{2945AC6F-DE5A-4C73-86A1-0CE0480A58C2}"/>
    <cellStyle name="Note 2 7 3 6 4" xfId="19520" xr:uid="{BAF7DFCA-219A-4743-9832-AB7949D79A1B}"/>
    <cellStyle name="Note 2 7 3 7" xfId="8823" xr:uid="{8A1FB09D-AA2F-4A77-B40A-5DBE7C2563D9}"/>
    <cellStyle name="Note 2 7 3 7 2" xfId="12461" xr:uid="{6BE17AF3-E4F5-4F25-9ACA-B5E5C164338A}"/>
    <cellStyle name="Note 2 7 3 7 2 2" xfId="21908" xr:uid="{7867BFE7-0330-4E84-961F-65B7205264F0}"/>
    <cellStyle name="Note 2 7 3 7 2 3" xfId="26324" xr:uid="{F1EB2096-7A53-46DE-B1E6-807BE2509B85}"/>
    <cellStyle name="Note 2 7 3 7 3" xfId="14548" xr:uid="{108DA1DA-E0CD-4301-A5E8-2242FE1EDA48}"/>
    <cellStyle name="Note 2 7 3 7 3 2" xfId="23995" xr:uid="{917E26F9-8AFD-4336-9344-970175B6BE3D}"/>
    <cellStyle name="Note 2 7 3 7 4" xfId="18268" xr:uid="{A38ED4CE-626C-4497-B9A9-8EE672FE9FAF}"/>
    <cellStyle name="Note 2 7 3 8" xfId="10203" xr:uid="{D39BF3C8-088D-469E-A757-CC9E453C101A}"/>
    <cellStyle name="Note 2 7 3 8 2" xfId="15901" xr:uid="{516073AF-C1E8-4EA0-95BC-007CAB5FB981}"/>
    <cellStyle name="Note 2 7 3 8 2 2" xfId="25348" xr:uid="{DDB9B628-BEF6-4A81-9BAC-1D6295C65105}"/>
    <cellStyle name="Note 2 7 3 8 3" xfId="19648" xr:uid="{8D56EE76-C694-4A87-8F74-0914C237F09F}"/>
    <cellStyle name="Note 2 7 3 9" xfId="28685" xr:uid="{A79B78EF-FF46-47F7-A345-A8AD55E12511}"/>
    <cellStyle name="Note 2 7 4" xfId="6679" xr:uid="{8AF0256D-EEE3-418A-8228-AD3791EBFCF6}"/>
    <cellStyle name="Note 2 7 4 2" xfId="7347" xr:uid="{6516D43C-583B-4F7A-A6DA-ADEA61FC8D5A}"/>
    <cellStyle name="Note 2 7 4 2 2" xfId="11077" xr:uid="{8A260B78-93A6-4404-8A3B-02F8F2230CBD}"/>
    <cellStyle name="Note 2 7 4 2 2 2" xfId="20523" xr:uid="{42FA002A-9F71-44B7-9437-AF10A5E9BDBF}"/>
    <cellStyle name="Note 2 7 4 2 3" xfId="16794" xr:uid="{4FC3DCF2-3AA4-4FC3-861E-B40CA0E9564F}"/>
    <cellStyle name="Note 2 7 4 3" xfId="10408" xr:uid="{95E375C6-315D-4897-9080-9374FBD55739}"/>
    <cellStyle name="Note 2 7 4 3 2" xfId="19853" xr:uid="{7D602881-4278-46C6-BD41-62B585B0A29F}"/>
    <cellStyle name="Note 2 7 4 4" xfId="16124" xr:uid="{2A6A7A06-88E5-4150-B701-D8B82A88C422}"/>
    <cellStyle name="Note 2 7 4 5" xfId="28857" xr:uid="{D2939E33-E115-4048-8FE9-2818C5A7E172}"/>
    <cellStyle name="Note 2 7 4 6" xfId="27716" xr:uid="{F13FCBCA-1749-4F53-ABBA-B6827D93DDFA}"/>
    <cellStyle name="Note 2 7 4 7" xfId="29391" xr:uid="{366D8F7C-5E69-45BE-8AF7-F64794E28053}"/>
    <cellStyle name="Note 2 7 5" xfId="7993" xr:uid="{5AC80675-9208-458C-9CF3-0112CA1504AA}"/>
    <cellStyle name="Note 2 7 5 2" xfId="11722" xr:uid="{5FC4BE80-1B0F-455E-A35A-D4AB13E54F5C}"/>
    <cellStyle name="Note 2 7 5 2 2" xfId="21169" xr:uid="{988A25B9-16CC-43BB-9D85-A5C7A075C35A}"/>
    <cellStyle name="Note 2 7 5 2 3" xfId="25593" xr:uid="{7B27C020-618B-4D48-924C-FFA7F10F6A70}"/>
    <cellStyle name="Note 2 7 5 3" xfId="13728" xr:uid="{CC9568D3-1265-4663-9DAB-708F40163122}"/>
    <cellStyle name="Note 2 7 5 3 2" xfId="23175" xr:uid="{06CD5A0D-B187-43D8-991A-8C88F828E4FC}"/>
    <cellStyle name="Note 2 7 5 4" xfId="17440" xr:uid="{27BB0BAA-27EC-4AF5-9764-4030971471B1}"/>
    <cellStyle name="Note 2 7 6" xfId="8723" xr:uid="{FB638827-E6DF-400D-9069-08A2A0E5DFBF}"/>
    <cellStyle name="Note 2 7 6 2" xfId="12374" xr:uid="{AF290DFC-72E2-40AC-AC42-93357ADE6E3E}"/>
    <cellStyle name="Note 2 7 6 2 2" xfId="21821" xr:uid="{33E06FB1-69D0-4FCC-9485-BA0F2DA0F862}"/>
    <cellStyle name="Note 2 7 6 2 3" xfId="26239" xr:uid="{1AFE89EF-E90C-4525-BF8A-D47F57D0718F}"/>
    <cellStyle name="Note 2 7 6 3" xfId="14450" xr:uid="{E360C952-84D2-486A-8A55-20F30AE3BDCE}"/>
    <cellStyle name="Note 2 7 6 3 2" xfId="23897" xr:uid="{1B4BE1C6-66B5-45E0-8BD3-03EE10689570}"/>
    <cellStyle name="Note 2 7 6 4" xfId="18168" xr:uid="{EC01E58D-216B-4267-B20C-1E6168F15BAF}"/>
    <cellStyle name="Note 2 7 7" xfId="8518" xr:uid="{F3138B1B-4084-4985-AD28-C9B5E1CBAE5A}"/>
    <cellStyle name="Note 2 7 7 2" xfId="12192" xr:uid="{46745831-EA49-4623-B8FC-B126C2CDC15B}"/>
    <cellStyle name="Note 2 7 7 2 2" xfId="21639" xr:uid="{673980BA-ACC0-4578-B452-412DEF7221C4}"/>
    <cellStyle name="Note 2 7 7 2 3" xfId="26058" xr:uid="{F6AC36CB-2AE9-493E-886B-2753741A73BC}"/>
    <cellStyle name="Note 2 7 7 3" xfId="14246" xr:uid="{06CA54FC-5F1F-499F-8E7C-CA8075FEAADA}"/>
    <cellStyle name="Note 2 7 7 3 2" xfId="23693" xr:uid="{29A3EC17-7141-4BB7-BC7F-F223A62B6F99}"/>
    <cellStyle name="Note 2 7 7 4" xfId="17963" xr:uid="{2F5CC549-D71F-4369-894E-B79952E3A3A9}"/>
    <cellStyle name="Note 2 7 8" xfId="9418" xr:uid="{B9470E47-7685-40DE-8B27-407585EEA9C0}"/>
    <cellStyle name="Note 2 7 8 2" xfId="12951" xr:uid="{D1257987-C48F-4876-8FE5-3BA37446C12B}"/>
    <cellStyle name="Note 2 7 8 2 2" xfId="22398" xr:uid="{8C2E1E0E-975F-4683-BAF7-2F1E25138F16}"/>
    <cellStyle name="Note 2 7 8 2 3" xfId="26792" xr:uid="{1539DD8A-88F7-40EF-8FEB-FBEBE19DC232}"/>
    <cellStyle name="Note 2 7 8 3" xfId="15121" xr:uid="{8DEC6F64-594E-4CE7-B1B1-CC05FE4E5748}"/>
    <cellStyle name="Note 2 7 8 3 2" xfId="24568" xr:uid="{AAF232D5-325B-45B3-ADFB-882DE6821897}"/>
    <cellStyle name="Note 2 7 8 4" xfId="18863" xr:uid="{F30984B8-01D3-48A5-873E-AC713B4BFAB4}"/>
    <cellStyle name="Note 2 7 9" xfId="8784" xr:uid="{A3453475-C1AA-4D09-BCCB-3CF155470A3D}"/>
    <cellStyle name="Note 2 7 9 2" xfId="12426" xr:uid="{91BACDD7-100C-4E5A-9B51-9694670EA7D2}"/>
    <cellStyle name="Note 2 7 9 2 2" xfId="21873" xr:uid="{5CC3B20A-481C-47D3-BEEE-237F531E69EA}"/>
    <cellStyle name="Note 2 7 9 2 3" xfId="26289" xr:uid="{4540318A-EFA2-4920-8E13-48F24F31500D}"/>
    <cellStyle name="Note 2 7 9 3" xfId="14509" xr:uid="{2FF78C51-B039-4272-8512-56123B184197}"/>
    <cellStyle name="Note 2 7 9 3 2" xfId="23956" xr:uid="{464F5BBE-2C8E-4F7A-BF11-D471D86DBCC6}"/>
    <cellStyle name="Note 2 7 9 4" xfId="18229" xr:uid="{F53CDC82-1084-4D09-8423-571042AB18BC}"/>
    <cellStyle name="Note 2 8" xfId="2531" xr:uid="{729E9291-3F76-46B6-8BCC-8DCED6CB199F}"/>
    <cellStyle name="Note 2 8 10" xfId="8892" xr:uid="{772B71F9-351A-4984-A2D9-3C17B647D81C}"/>
    <cellStyle name="Note 2 8 10 2" xfId="14617" xr:uid="{5E2F012D-7EDE-469C-A14C-243DEC7ED955}"/>
    <cellStyle name="Note 2 8 10 2 2" xfId="24064" xr:uid="{6B11DF3B-F148-4A6F-8AF5-62A26EC2D9ED}"/>
    <cellStyle name="Note 2 8 10 3" xfId="18337" xr:uid="{8BA5E70D-318D-48EC-B971-A563D26C511A}"/>
    <cellStyle name="Note 2 8 11" xfId="27857" xr:uid="{B3158B8E-A8E9-4546-9ECA-099312140BF0}"/>
    <cellStyle name="Note 2 8 12" xfId="27766" xr:uid="{56A2CBD5-C823-47D3-85F4-CAEBFBC62512}"/>
    <cellStyle name="Note 2 8 2" xfId="4836" xr:uid="{B828D14F-A9E3-4C54-ABB5-02205F4DE6CB}"/>
    <cellStyle name="Note 2 8 2 10" xfId="27620" xr:uid="{966B10F7-7A61-4D28-A53A-A191974D522F}"/>
    <cellStyle name="Note 2 8 2 2" xfId="7027" xr:uid="{4492720F-A31F-4871-9424-A8F3528623C2}"/>
    <cellStyle name="Note 2 8 2 2 2" xfId="7695" xr:uid="{E754EB47-39DB-4CC7-931B-EE7C83C77DC3}"/>
    <cellStyle name="Note 2 8 2 2 2 2" xfId="11425" xr:uid="{43EBA485-0253-4365-A233-8FBEB62DCD16}"/>
    <cellStyle name="Note 2 8 2 2 2 2 2" xfId="20872" xr:uid="{D8CF2C23-211C-45B2-9BFE-A9F6675AC744}"/>
    <cellStyle name="Note 2 8 2 2 2 3" xfId="17143" xr:uid="{D9EAE8E2-E31B-42F3-9DAA-2CDAB012AA0A}"/>
    <cellStyle name="Note 2 8 2 2 3" xfId="10756" xr:uid="{3720892A-CC45-4734-8969-678171038AB7}"/>
    <cellStyle name="Note 2 8 2 2 3 2" xfId="20202" xr:uid="{585A1661-BDC6-4401-AF87-731C6E4BC67E}"/>
    <cellStyle name="Note 2 8 2 2 4" xfId="16473" xr:uid="{57AC8E93-4D87-4A85-8240-FDE46D5106E0}"/>
    <cellStyle name="Note 2 8 2 2 5" xfId="29035" xr:uid="{84A1D0EC-CD16-4161-98DA-65A088BF9E7B}"/>
    <cellStyle name="Note 2 8 2 2 6" xfId="28983" xr:uid="{A4344F47-93FD-4CF0-B1EE-262AC02FB69C}"/>
    <cellStyle name="Note 2 8 2 2 7" xfId="29543" xr:uid="{BA9C0CB9-F6D2-4769-9B02-DCDCDB2687A3}"/>
    <cellStyle name="Note 2 8 2 3" xfId="7938" xr:uid="{8DD81B60-7AF4-480C-8886-AD9422A79B1B}"/>
    <cellStyle name="Note 2 8 2 3 2" xfId="11667" xr:uid="{1B98932C-4EB6-411E-9915-735606B7C07B}"/>
    <cellStyle name="Note 2 8 2 3 2 2" xfId="21114" xr:uid="{CF4AF45E-6E41-4FC5-A944-5A975C02E867}"/>
    <cellStyle name="Note 2 8 2 3 2 3" xfId="25538" xr:uid="{02E53181-D48C-4619-A303-9F2314E48E8C}"/>
    <cellStyle name="Note 2 8 2 3 3" xfId="13673" xr:uid="{088ACFAB-9F19-4BFF-A75A-E4136D29418D}"/>
    <cellStyle name="Note 2 8 2 3 3 2" xfId="23120" xr:uid="{F0BDAE0D-B85E-41B4-B69E-32A5EA67FDB1}"/>
    <cellStyle name="Note 2 8 2 3 4" xfId="17385" xr:uid="{216D9546-58DF-4A14-B2FD-A2BE7A7F35DD}"/>
    <cellStyle name="Note 2 8 2 4" xfId="9634" xr:uid="{45E53002-41D4-4718-8DB7-BE6304F63182}"/>
    <cellStyle name="Note 2 8 2 4 2" xfId="13128" xr:uid="{98740D58-BA32-4155-B064-C233A02BC5E4}"/>
    <cellStyle name="Note 2 8 2 4 2 2" xfId="22575" xr:uid="{C1327098-AC29-4ED2-A692-A36CA31CB16D}"/>
    <cellStyle name="Note 2 8 2 4 2 3" xfId="26967" xr:uid="{7FB12EEE-432E-42D9-82C9-324AD2357CDF}"/>
    <cellStyle name="Note 2 8 2 4 3" xfId="15335" xr:uid="{CFBB51EA-F574-4166-819A-AFDAB95FDA76}"/>
    <cellStyle name="Note 2 8 2 4 3 2" xfId="24782" xr:uid="{8EC54FFC-73E8-4452-947A-4AAA9E5E91A7}"/>
    <cellStyle name="Note 2 8 2 4 4" xfId="19079" xr:uid="{59320984-50B1-493F-8950-3BE4C75667BE}"/>
    <cellStyle name="Note 2 8 2 5" xfId="9702" xr:uid="{21728AB5-6361-4533-AA1C-D115F6C7043E}"/>
    <cellStyle name="Note 2 8 2 5 2" xfId="13188" xr:uid="{2FB71841-76FA-414E-8AFB-C84544E36E1B}"/>
    <cellStyle name="Note 2 8 2 5 2 2" xfId="22635" xr:uid="{EE1BD257-A1E9-49AA-90FF-AC0675EBC11D}"/>
    <cellStyle name="Note 2 8 2 5 2 3" xfId="27027" xr:uid="{FB151F8B-2267-499D-8F74-A1AAD89EF4AA}"/>
    <cellStyle name="Note 2 8 2 5 3" xfId="15403" xr:uid="{069B73F9-5F8A-439A-AE30-322C80166069}"/>
    <cellStyle name="Note 2 8 2 5 3 2" xfId="24850" xr:uid="{64C67EE5-E47F-4F6C-BA6C-DD89C21A4140}"/>
    <cellStyle name="Note 2 8 2 5 4" xfId="19147" xr:uid="{6C8D0DFA-3CE2-4D0D-AD98-96A2FC6423E0}"/>
    <cellStyle name="Note 2 8 2 6" xfId="9109" xr:uid="{1D2EE65B-AE29-4BE1-B0DC-D16486BF5005}"/>
    <cellStyle name="Note 2 8 2 6 2" xfId="12694" xr:uid="{943FFB8E-42FB-4D89-8CB7-7393039B7334}"/>
    <cellStyle name="Note 2 8 2 6 2 2" xfId="22141" xr:uid="{5DF43953-0855-4BAA-A208-2F047507DBC8}"/>
    <cellStyle name="Note 2 8 2 6 2 3" xfId="26554" xr:uid="{479D13CB-4115-4DC6-9765-2FBDB100DC05}"/>
    <cellStyle name="Note 2 8 2 6 3" xfId="14831" xr:uid="{B6A069DB-3D26-4DDE-B6E3-ECC02CE15364}"/>
    <cellStyle name="Note 2 8 2 6 3 2" xfId="24278" xr:uid="{A9A7CEFE-5D9E-4666-9679-012A3487D099}"/>
    <cellStyle name="Note 2 8 2 6 4" xfId="18554" xr:uid="{14EEB1B6-E994-471B-985F-9FB13B932E85}"/>
    <cellStyle name="Note 2 8 2 7" xfId="10179" xr:uid="{009E4C5A-A34E-42E4-8298-E8C905B8276B}"/>
    <cellStyle name="Note 2 8 2 7 2" xfId="13578" xr:uid="{6B5582E0-DD5D-4DE6-97F6-09303F723A73}"/>
    <cellStyle name="Note 2 8 2 7 2 2" xfId="23025" xr:uid="{40BD6581-3901-4ACC-A841-ABFB12108DC2}"/>
    <cellStyle name="Note 2 8 2 7 2 3" xfId="27415" xr:uid="{0923BCD0-4AFE-4771-B950-2B7B25845FC8}"/>
    <cellStyle name="Note 2 8 2 7 3" xfId="15878" xr:uid="{4A144F60-FF99-4176-B7C2-EBE375B09CFF}"/>
    <cellStyle name="Note 2 8 2 7 3 2" xfId="25325" xr:uid="{015AE5C3-0988-433A-90E4-FFD05B12B766}"/>
    <cellStyle name="Note 2 8 2 7 4" xfId="19624" xr:uid="{0CB1604B-7768-48E1-9A00-5CFEB164F011}"/>
    <cellStyle name="Note 2 8 2 8" xfId="8381" xr:uid="{6D09A81A-5952-42EB-820C-9CFF4E3614F5}"/>
    <cellStyle name="Note 2 8 2 8 2" xfId="14109" xr:uid="{56CBCFFC-A0D1-41E5-AE74-A0F127AD4607}"/>
    <cellStyle name="Note 2 8 2 8 2 2" xfId="23556" xr:uid="{417654A9-DFC6-49B2-B431-A74FDC45C50F}"/>
    <cellStyle name="Note 2 8 2 8 3" xfId="17826" xr:uid="{A54849F1-FEAA-4AF0-8A1D-A308340A2987}"/>
    <cellStyle name="Note 2 8 2 9" xfId="28377" xr:uid="{41480043-F671-4724-97DA-AB6489AA8D90}"/>
    <cellStyle name="Note 2 8 3" xfId="6295" xr:uid="{ECCA8555-6C01-4F9C-982C-5A1A8AD5D720}"/>
    <cellStyle name="Note 2 8 3 10" xfId="28502" xr:uid="{1031A66A-B01A-41CE-A075-272E20514705}"/>
    <cellStyle name="Note 2 8 3 2" xfId="7165" xr:uid="{E6E09DB2-9FDE-4FBD-9811-FDB920CA7F0C}"/>
    <cellStyle name="Note 2 8 3 2 2" xfId="7834" xr:uid="{80001AEC-E585-4974-B06F-16AFC320658A}"/>
    <cellStyle name="Note 2 8 3 2 2 2" xfId="11564" xr:uid="{18609EB8-B807-42CF-AE23-57E667BDD5E9}"/>
    <cellStyle name="Note 2 8 3 2 2 2 2" xfId="21011" xr:uid="{1C22C452-E4E2-4848-8962-8CCEE529EDF5}"/>
    <cellStyle name="Note 2 8 3 2 2 3" xfId="17282" xr:uid="{29D2132C-3FD7-4FBD-A41F-372937547597}"/>
    <cellStyle name="Note 2 8 3 2 3" xfId="10895" xr:uid="{EF57710F-089A-475F-ACB1-5028FBB8249B}"/>
    <cellStyle name="Note 2 8 3 2 3 2" xfId="20341" xr:uid="{D6CF9B63-54B6-4216-9E67-634C6F29A7AF}"/>
    <cellStyle name="Note 2 8 3 2 4" xfId="16612" xr:uid="{0C2052D7-E655-4FE4-84D4-543F3C19D12D}"/>
    <cellStyle name="Note 2 8 3 2 5" xfId="29135" xr:uid="{A2DA2AE1-24B0-4765-B704-32E211CED992}"/>
    <cellStyle name="Note 2 8 3 2 6" xfId="28360" xr:uid="{48E8A491-AC83-49EA-B4D5-87D2AA7DFB93}"/>
    <cellStyle name="Note 2 8 3 2 7" xfId="29641" xr:uid="{D2297867-ADA8-4E70-BFD2-7C1A3F5E76E5}"/>
    <cellStyle name="Note 2 8 3 3" xfId="7893" xr:uid="{1BF7827D-53A7-442A-922D-C0D87458E9C2}"/>
    <cellStyle name="Note 2 8 3 3 2" xfId="11622" xr:uid="{9AC18A1E-34B1-43EA-BB76-2400190A5B3E}"/>
    <cellStyle name="Note 2 8 3 3 2 2" xfId="21069" xr:uid="{A6BACCAA-65C2-4868-B38B-030971110178}"/>
    <cellStyle name="Note 2 8 3 3 2 3" xfId="25493" xr:uid="{928483A5-3BAB-4AC7-B056-B25437DC029C}"/>
    <cellStyle name="Note 2 8 3 3 3" xfId="13628" xr:uid="{642BCF1B-BA6A-4EEF-AAF2-20DC7A2C69CF}"/>
    <cellStyle name="Note 2 8 3 3 3 2" xfId="23075" xr:uid="{E145CD27-6B8E-4E61-A161-17F332052D4C}"/>
    <cellStyle name="Note 2 8 3 3 4" xfId="17340" xr:uid="{8C0D435C-126B-4C2E-BFAB-6A4535A4AD9F}"/>
    <cellStyle name="Note 2 8 3 4" xfId="9568" xr:uid="{558C5F14-478C-46B6-A351-416C8A89A378}"/>
    <cellStyle name="Note 2 8 3 4 2" xfId="13078" xr:uid="{D221A59A-65E0-4156-A543-C0763463E65A}"/>
    <cellStyle name="Note 2 8 3 4 2 2" xfId="22525" xr:uid="{C928AA27-AD51-4453-B766-7153C2B5D497}"/>
    <cellStyle name="Note 2 8 3 4 2 3" xfId="26917" xr:uid="{77E3EF90-BD6C-4FE4-BF8D-F39D67FB97CB}"/>
    <cellStyle name="Note 2 8 3 4 3" xfId="15269" xr:uid="{FC9E7C6D-D238-4AA6-801F-B2C8F0800892}"/>
    <cellStyle name="Note 2 8 3 4 3 2" xfId="24716" xr:uid="{5A5E436F-0E02-4EF9-BC53-D135D9794413}"/>
    <cellStyle name="Note 2 8 3 4 4" xfId="19013" xr:uid="{22EC436F-EC60-419F-B75D-DA256DE966D9}"/>
    <cellStyle name="Note 2 8 3 5" xfId="9983" xr:uid="{2453E0B3-06E7-4BD9-883B-DF6B03B271E8}"/>
    <cellStyle name="Note 2 8 3 5 2" xfId="13435" xr:uid="{4EF9034C-4E07-4977-B276-361BD8E7B578}"/>
    <cellStyle name="Note 2 8 3 5 2 2" xfId="22882" xr:uid="{0BFC5DD8-DA8C-4637-9977-B5B2F9663C78}"/>
    <cellStyle name="Note 2 8 3 5 2 3" xfId="27272" xr:uid="{A1E3E1B5-E0E4-44CF-9DD1-5E01CE74DE5A}"/>
    <cellStyle name="Note 2 8 3 5 3" xfId="15682" xr:uid="{4E899F10-FC7C-463D-AF22-7E2DC0B75639}"/>
    <cellStyle name="Note 2 8 3 5 3 2" xfId="25129" xr:uid="{1CAF8760-B8C2-4A84-B9A8-0F016AD15221}"/>
    <cellStyle name="Note 2 8 3 5 4" xfId="19428" xr:uid="{71624E4E-FADB-4CE6-842E-477E6B1B786B}"/>
    <cellStyle name="Note 2 8 3 6" xfId="10076" xr:uid="{ECE9DBE1-37F4-49D0-A537-F1668EFE1AA7}"/>
    <cellStyle name="Note 2 8 3 6 2" xfId="13512" xr:uid="{26C51356-D1A2-47CE-B44D-93A4A55A0162}"/>
    <cellStyle name="Note 2 8 3 6 2 2" xfId="22959" xr:uid="{2DAD0B4B-A420-4A70-A46A-3F14BDC4449D}"/>
    <cellStyle name="Note 2 8 3 6 2 3" xfId="27349" xr:uid="{54741A89-8531-49F3-AC6D-D10042425DE7}"/>
    <cellStyle name="Note 2 8 3 6 3" xfId="15775" xr:uid="{74E1FBE8-9EBC-40B3-BA27-B3F29E39F251}"/>
    <cellStyle name="Note 2 8 3 6 3 2" xfId="25222" xr:uid="{B402717A-B8C9-443E-9580-0E85F05C7434}"/>
    <cellStyle name="Note 2 8 3 6 4" xfId="19521" xr:uid="{A1CF7F3D-9EB4-44C8-8267-BC0F825411FB}"/>
    <cellStyle name="Note 2 8 3 7" xfId="8629" xr:uid="{DE433D6B-5CC4-45C0-B311-84B5F51EACDF}"/>
    <cellStyle name="Note 2 8 3 7 2" xfId="12290" xr:uid="{29CAC089-323C-48D2-B827-A7F1EBD1FAFC}"/>
    <cellStyle name="Note 2 8 3 7 2 2" xfId="21737" xr:uid="{751768DF-7838-4754-A34B-AE8E2313F0AF}"/>
    <cellStyle name="Note 2 8 3 7 2 3" xfId="26155" xr:uid="{88C97A1C-543C-4C73-981F-85D5D6BD5349}"/>
    <cellStyle name="Note 2 8 3 7 3" xfId="14356" xr:uid="{7C6CB2BB-38D5-45BF-8731-F79EFD3E5C77}"/>
    <cellStyle name="Note 2 8 3 7 3 2" xfId="23803" xr:uid="{D689879A-37D3-4990-BA63-AC3E7A518594}"/>
    <cellStyle name="Note 2 8 3 7 4" xfId="18074" xr:uid="{8E854EC1-2393-4C15-A7B4-087AF78DB0E9}"/>
    <cellStyle name="Note 2 8 3 8" xfId="10204" xr:uid="{1F56E100-2C5E-48D8-82A4-05ADC5D0E846}"/>
    <cellStyle name="Note 2 8 3 8 2" xfId="15902" xr:uid="{3716556F-8D9E-42C8-ABAC-D59FC45E827E}"/>
    <cellStyle name="Note 2 8 3 8 2 2" xfId="25349" xr:uid="{C3C2C4B6-1754-495D-A6D7-AFD9C3CAACBE}"/>
    <cellStyle name="Note 2 8 3 8 3" xfId="19649" xr:uid="{2A07C160-290D-40D1-B748-3D7853BAEFC5}"/>
    <cellStyle name="Note 2 8 3 9" xfId="28686" xr:uid="{96E6EC36-AED8-439C-BDCF-8FB90CA739B9}"/>
    <cellStyle name="Note 2 8 4" xfId="6680" xr:uid="{1A204B9B-241A-451C-A85F-13662CA3336A}"/>
    <cellStyle name="Note 2 8 4 2" xfId="7348" xr:uid="{A5F18441-5A51-4903-A034-37DEB706C7FE}"/>
    <cellStyle name="Note 2 8 4 2 2" xfId="11078" xr:uid="{50DCE99F-266B-4418-9297-086166F7D9B5}"/>
    <cellStyle name="Note 2 8 4 2 2 2" xfId="20524" xr:uid="{C8189F50-B4F3-4E6F-AB48-1E8160E57AD1}"/>
    <cellStyle name="Note 2 8 4 2 3" xfId="16795" xr:uid="{860152FF-E931-41A3-815C-D4E31B4BC276}"/>
    <cellStyle name="Note 2 8 4 3" xfId="10409" xr:uid="{D26A4074-7163-4A23-A84D-2CC051E8C770}"/>
    <cellStyle name="Note 2 8 4 3 2" xfId="19854" xr:uid="{595FC730-DF84-49D4-9E4A-73C41AAE86FD}"/>
    <cellStyle name="Note 2 8 4 4" xfId="16125" xr:uid="{21C0DABD-15AD-487F-B9D8-C48148DED290}"/>
    <cellStyle name="Note 2 8 4 5" xfId="28858" xr:uid="{F1A731BB-51CC-4156-8C24-30ECCE5BAE70}"/>
    <cellStyle name="Note 2 8 4 6" xfId="28058" xr:uid="{4C0F902C-84BB-4B51-903A-7B9A882D417F}"/>
    <cellStyle name="Note 2 8 4 7" xfId="29392" xr:uid="{DE111679-14FA-43AE-A1B8-B5CAB4816A82}"/>
    <cellStyle name="Note 2 8 5" xfId="7992" xr:uid="{79E19F10-873E-4E7D-BF2C-4E14907C9827}"/>
    <cellStyle name="Note 2 8 5 2" xfId="11721" xr:uid="{208B3771-2A55-4799-9C3F-0B37B19F853C}"/>
    <cellStyle name="Note 2 8 5 2 2" xfId="21168" xr:uid="{4092AC14-9CD2-47F1-A295-FF6490C6DFAE}"/>
    <cellStyle name="Note 2 8 5 2 3" xfId="25592" xr:uid="{144AD0C2-BDC8-4B37-9A82-0046B3A5EE7A}"/>
    <cellStyle name="Note 2 8 5 3" xfId="13727" xr:uid="{C6751222-9C52-458C-B64E-58EE0C1402E8}"/>
    <cellStyle name="Note 2 8 5 3 2" xfId="23174" xr:uid="{F4FDDEBC-158F-4FF6-9FBB-1A99A677BDF1}"/>
    <cellStyle name="Note 2 8 5 4" xfId="17439" xr:uid="{1161A1DA-4C48-4C6D-82AC-CC6FC56759FE}"/>
    <cellStyle name="Note 2 8 6" xfId="8697" xr:uid="{4B5FE503-6E77-4770-939B-651B5BDBE97B}"/>
    <cellStyle name="Note 2 8 6 2" xfId="12349" xr:uid="{F90EEAAA-AAF2-4E22-AE46-094730BEF83B}"/>
    <cellStyle name="Note 2 8 6 2 2" xfId="21796" xr:uid="{61177206-FFF9-42E6-A580-D389842FE284}"/>
    <cellStyle name="Note 2 8 6 2 3" xfId="26214" xr:uid="{648A0B42-76A0-4C82-839B-235BFD6F6704}"/>
    <cellStyle name="Note 2 8 6 3" xfId="14424" xr:uid="{FF40FAF4-7AFC-4670-8CE0-0D5173CE9910}"/>
    <cellStyle name="Note 2 8 6 3 2" xfId="23871" xr:uid="{270D9B31-59EB-43BB-ACEA-E9A7A3AE6505}"/>
    <cellStyle name="Note 2 8 6 4" xfId="18142" xr:uid="{CD9B5BD7-743D-4352-9B26-14A558CD5F93}"/>
    <cellStyle name="Note 2 8 7" xfId="9798" xr:uid="{3522D34E-82E0-430F-8003-2C27013F08D7}"/>
    <cellStyle name="Note 2 8 7 2" xfId="13280" xr:uid="{0BC41BC5-4C8C-4774-9537-E3660A6F56EB}"/>
    <cellStyle name="Note 2 8 7 2 2" xfId="22727" xr:uid="{242E0B9C-0F1D-49D1-BA54-0B736D7613C1}"/>
    <cellStyle name="Note 2 8 7 2 3" xfId="27119" xr:uid="{F83BD945-CDD2-49EB-A066-C2E1A9C9D91C}"/>
    <cellStyle name="Note 2 8 7 3" xfId="15499" xr:uid="{3C4C335D-A52C-4638-A61C-D613DD89C277}"/>
    <cellStyle name="Note 2 8 7 3 2" xfId="24946" xr:uid="{8FB2F56F-CEC9-42EB-B318-7B8A32F6551F}"/>
    <cellStyle name="Note 2 8 7 4" xfId="19243" xr:uid="{ADEF8571-9EFD-49E3-B1F4-33C39FB0910F}"/>
    <cellStyle name="Note 2 8 8" xfId="9337" xr:uid="{539FF8F5-7BA3-4440-857E-732EEF1CBC09}"/>
    <cellStyle name="Note 2 8 8 2" xfId="12886" xr:uid="{F05F41F2-329B-404B-A6BC-84083D4B0905}"/>
    <cellStyle name="Note 2 8 8 2 2" xfId="22333" xr:uid="{1C26E80E-4EE6-4991-A536-8110A892919F}"/>
    <cellStyle name="Note 2 8 8 2 3" xfId="26727" xr:uid="{3DC10006-E294-43C8-8946-432BB475828F}"/>
    <cellStyle name="Note 2 8 8 3" xfId="15040" xr:uid="{507CCDF4-8476-467D-B1B6-0AEB096617D8}"/>
    <cellStyle name="Note 2 8 8 3 2" xfId="24487" xr:uid="{ECE3825D-FA77-4855-96F7-F55161D6D5D0}"/>
    <cellStyle name="Note 2 8 8 4" xfId="18782" xr:uid="{15CC8609-CDE1-4AB5-85CB-64B7C3CA14BE}"/>
    <cellStyle name="Note 2 8 9" xfId="9562" xr:uid="{834E9BE8-73BF-4989-A50E-A94995FFD78E}"/>
    <cellStyle name="Note 2 8 9 2" xfId="13072" xr:uid="{086B16F0-0D2F-422F-B56F-056770719752}"/>
    <cellStyle name="Note 2 8 9 2 2" xfId="22519" xr:uid="{30FB48EB-9692-4915-AADB-D93A9A715C57}"/>
    <cellStyle name="Note 2 8 9 2 3" xfId="26911" xr:uid="{06A63135-1A93-46B1-92F5-492AEB7E8F2B}"/>
    <cellStyle name="Note 2 8 9 3" xfId="15263" xr:uid="{9EA58351-AE26-498C-AAC6-E3989B299862}"/>
    <cellStyle name="Note 2 8 9 3 2" xfId="24710" xr:uid="{7FF087F8-8989-411C-B571-4D4CC1D8A718}"/>
    <cellStyle name="Note 2 8 9 4" xfId="19007" xr:uid="{36D56E3C-37A7-4F14-A961-20D11175AF75}"/>
    <cellStyle name="Note 2 9" xfId="2532" xr:uid="{E972EDAD-B187-4FAC-82A3-C895C4C0A3C7}"/>
    <cellStyle name="Note 2 9 10" xfId="10019" xr:uid="{1EB2511B-45B6-4335-B288-53C4E37DFF5C}"/>
    <cellStyle name="Note 2 9 10 2" xfId="15718" xr:uid="{453BA4CA-0934-4981-A5AA-1959740D9468}"/>
    <cellStyle name="Note 2 9 10 2 2" xfId="25165" xr:uid="{DE0FA874-2049-4BA9-AD15-ADACBFD25A67}"/>
    <cellStyle name="Note 2 9 10 3" xfId="19464" xr:uid="{F3BCCB9C-0689-4C03-9562-1D5D5FCD3680}"/>
    <cellStyle name="Note 2 9 11" xfId="27858" xr:uid="{20E5A439-13BB-4969-BC97-2C7FD806878C}"/>
    <cellStyle name="Note 2 9 12" xfId="28597" xr:uid="{AFEEAC3D-2B86-4B2A-BA0A-4B5958E5B3B9}"/>
    <cellStyle name="Note 2 9 2" xfId="4837" xr:uid="{50771480-BAFE-4086-8F0B-6B631C029428}"/>
    <cellStyle name="Note 2 9 2 10" xfId="27619" xr:uid="{2105D83B-A4A4-49D1-8720-2F60D18E10BA}"/>
    <cellStyle name="Note 2 9 2 2" xfId="7028" xr:uid="{732F9FED-E9FD-4ACC-85F3-4B7147A34DC8}"/>
    <cellStyle name="Note 2 9 2 2 2" xfId="7696" xr:uid="{44476F8A-3B78-40D7-BA4D-F2AD401ACDE8}"/>
    <cellStyle name="Note 2 9 2 2 2 2" xfId="11426" xr:uid="{C50DDC4B-17C7-4E76-9A52-DB8ADAAE7A70}"/>
    <cellStyle name="Note 2 9 2 2 2 2 2" xfId="20873" xr:uid="{7FE8F8BE-9FA3-4E54-B61B-58D6AC298E7D}"/>
    <cellStyle name="Note 2 9 2 2 2 3" xfId="17144" xr:uid="{4E97F6FE-FD70-4C7C-9DDF-45C95709901F}"/>
    <cellStyle name="Note 2 9 2 2 3" xfId="10757" xr:uid="{E058B37C-EFED-4DE7-B12F-1384EEE1C427}"/>
    <cellStyle name="Note 2 9 2 2 3 2" xfId="20203" xr:uid="{0B9E1593-B1ED-4CEF-8455-9E80EE5B5B3C}"/>
    <cellStyle name="Note 2 9 2 2 4" xfId="16474" xr:uid="{5CDA4BEB-13C3-4C1B-95E7-F2B51CE9A65F}"/>
    <cellStyle name="Note 2 9 2 2 5" xfId="29036" xr:uid="{E310FC4B-2C56-4159-B73A-8225E0830FCF}"/>
    <cellStyle name="Note 2 9 2 2 6" xfId="28529" xr:uid="{905B1028-7CFD-43D9-88A0-A90F1BCA1593}"/>
    <cellStyle name="Note 2 9 2 2 7" xfId="29544" xr:uid="{A9D21513-8863-4D24-8E81-C547F5B73673}"/>
    <cellStyle name="Note 2 9 2 3" xfId="8184" xr:uid="{7F5ED0D7-35F0-4830-BB15-02AABFEBC957}"/>
    <cellStyle name="Note 2 9 2 3 2" xfId="11913" xr:uid="{F75917D6-C7F7-4076-B26F-E1D1409431DE}"/>
    <cellStyle name="Note 2 9 2 3 2 2" xfId="21360" xr:uid="{8CDE5A24-0E02-41CB-8F85-E14102411ADC}"/>
    <cellStyle name="Note 2 9 2 3 2 3" xfId="25784" xr:uid="{52E15A96-E999-41F4-9694-8687715558D8}"/>
    <cellStyle name="Note 2 9 2 3 3" xfId="13919" xr:uid="{E12AEF31-D3E9-4C02-AFE3-C444CB823CD6}"/>
    <cellStyle name="Note 2 9 2 3 3 2" xfId="23366" xr:uid="{13858555-9511-424C-9134-99BDCE4612A4}"/>
    <cellStyle name="Note 2 9 2 3 4" xfId="17631" xr:uid="{063B71C5-1482-4CFA-99FE-C2D780488794}"/>
    <cellStyle name="Note 2 9 2 4" xfId="8996" xr:uid="{14493AA7-10E1-423D-AEC6-322846DC6448}"/>
    <cellStyle name="Note 2 9 2 4 2" xfId="12600" xr:uid="{AEA42A8A-328C-4726-89A9-5F508FBB3BAE}"/>
    <cellStyle name="Note 2 9 2 4 2 2" xfId="22047" xr:uid="{9578456E-5A4B-42B8-907E-831B8E1CA90A}"/>
    <cellStyle name="Note 2 9 2 4 2 3" xfId="26461" xr:uid="{67A736E4-0BC0-4A4C-AFCB-BA16E120760C}"/>
    <cellStyle name="Note 2 9 2 4 3" xfId="14719" xr:uid="{8C004EB0-F2F7-4EF8-9DBB-D66878DFD8FC}"/>
    <cellStyle name="Note 2 9 2 4 3 2" xfId="24166" xr:uid="{CE209864-2450-4D5E-B353-3E3BAA117196}"/>
    <cellStyle name="Note 2 9 2 4 4" xfId="18441" xr:uid="{3DD2FC3A-1EC1-4B30-9006-568D967DDA33}"/>
    <cellStyle name="Note 2 9 2 5" xfId="9876" xr:uid="{35471A41-7D40-4B87-86D0-ABE8DEBD23FE}"/>
    <cellStyle name="Note 2 9 2 5 2" xfId="13346" xr:uid="{C6582F9D-CF8F-4399-B7AB-5048289004BC}"/>
    <cellStyle name="Note 2 9 2 5 2 2" xfId="22793" xr:uid="{2ECC6F76-DF70-4817-92CD-49A3F2D5F3A6}"/>
    <cellStyle name="Note 2 9 2 5 2 3" xfId="27184" xr:uid="{3F7FA5CE-406A-4886-93B0-C961323810A9}"/>
    <cellStyle name="Note 2 9 2 5 3" xfId="15576" xr:uid="{652BD3E7-7794-4854-97F2-F3456D72F7D9}"/>
    <cellStyle name="Note 2 9 2 5 3 2" xfId="25023" xr:uid="{18AD45F1-917B-4E04-919C-AF77DA367277}"/>
    <cellStyle name="Note 2 9 2 5 4" xfId="19321" xr:uid="{1B79B675-78C0-427C-96C3-CE1218500AD5}"/>
    <cellStyle name="Note 2 9 2 6" xfId="8941" xr:uid="{2827412D-BEC3-4730-8BB0-BB917D823BA8}"/>
    <cellStyle name="Note 2 9 2 6 2" xfId="12553" xr:uid="{A07B45B8-1DE4-46F4-9814-9829974739D3}"/>
    <cellStyle name="Note 2 9 2 6 2 2" xfId="22000" xr:uid="{5EFE2BEA-F539-4AD4-AD4D-E86CA49B3972}"/>
    <cellStyle name="Note 2 9 2 6 2 3" xfId="26414" xr:uid="{1B9844CD-FFF6-4D0C-96BF-BBFBE7649E21}"/>
    <cellStyle name="Note 2 9 2 6 3" xfId="14664" xr:uid="{6B35687E-40C6-4C1C-B6B7-125DD3564C69}"/>
    <cellStyle name="Note 2 9 2 6 3 2" xfId="24111" xr:uid="{FCC15034-CB9F-4086-A05A-B415FEE01245}"/>
    <cellStyle name="Note 2 9 2 6 4" xfId="18386" xr:uid="{20B03175-3E53-474F-81FA-7BB0C8E72FC2}"/>
    <cellStyle name="Note 2 9 2 7" xfId="8413" xr:uid="{F2DB5850-80D7-4875-B4AF-C6B90AA1E702}"/>
    <cellStyle name="Note 2 9 2 7 2" xfId="12109" xr:uid="{BE7F1CCC-FF36-4AC0-8B5F-A4877996A91E}"/>
    <cellStyle name="Note 2 9 2 7 2 2" xfId="21556" xr:uid="{7FE060BC-47E9-4CBB-B2DF-1B929E5B1AC3}"/>
    <cellStyle name="Note 2 9 2 7 2 3" xfId="25975" xr:uid="{601EF652-BA02-4D31-B823-A8218822E31F}"/>
    <cellStyle name="Note 2 9 2 7 3" xfId="14141" xr:uid="{35839E3D-4EF1-44FA-9E8C-C2B54A7913B8}"/>
    <cellStyle name="Note 2 9 2 7 3 2" xfId="23588" xr:uid="{566D844B-72A7-4A39-A177-BCFD09587F6D}"/>
    <cellStyle name="Note 2 9 2 7 4" xfId="17858" xr:uid="{073D3BDD-ED54-4EC4-B481-BC7D5F2D254C}"/>
    <cellStyle name="Note 2 9 2 8" xfId="8308" xr:uid="{8DF837B0-B77A-402C-AD17-233930EBE43D}"/>
    <cellStyle name="Note 2 9 2 8 2" xfId="14037" xr:uid="{F01B7805-7F8C-4683-A483-BBB84F414AFD}"/>
    <cellStyle name="Note 2 9 2 8 2 2" xfId="23484" xr:uid="{43616363-92A4-46E4-B87C-525E24846FD3}"/>
    <cellStyle name="Note 2 9 2 8 3" xfId="17753" xr:uid="{FC8692EF-0F15-44C6-8895-DA5F2F96992E}"/>
    <cellStyle name="Note 2 9 2 9" xfId="28378" xr:uid="{1359AE09-6CD0-464E-8B67-661E8D473759}"/>
    <cellStyle name="Note 2 9 3" xfId="6296" xr:uid="{398D2FB6-EF61-4EEB-AB61-ADF56D9035D7}"/>
    <cellStyle name="Note 2 9 3 10" xfId="27979" xr:uid="{26B2FB43-D06F-4D66-A37B-156D90B51856}"/>
    <cellStyle name="Note 2 9 3 2" xfId="7166" xr:uid="{B2338957-6A48-456D-9CA4-948273FD8993}"/>
    <cellStyle name="Note 2 9 3 2 2" xfId="7835" xr:uid="{F3CB4439-26E4-4C56-9261-EA265FC8255D}"/>
    <cellStyle name="Note 2 9 3 2 2 2" xfId="11565" xr:uid="{FD8CB9A4-9197-4445-AE16-278BC9A13E51}"/>
    <cellStyle name="Note 2 9 3 2 2 2 2" xfId="21012" xr:uid="{BFEB10B2-F7C3-4570-AAB4-02D6FBAA1C54}"/>
    <cellStyle name="Note 2 9 3 2 2 3" xfId="17283" xr:uid="{758151B0-5719-4BA4-BE61-1199E7B159DB}"/>
    <cellStyle name="Note 2 9 3 2 3" xfId="10896" xr:uid="{11982656-2515-41C8-B466-4F719CAA934F}"/>
    <cellStyle name="Note 2 9 3 2 3 2" xfId="20342" xr:uid="{622BDF5A-DF1C-4D64-BE09-0D46A2013FAD}"/>
    <cellStyle name="Note 2 9 3 2 4" xfId="16613" xr:uid="{674BD5B2-E59B-4250-97EA-4351D483FFFF}"/>
    <cellStyle name="Note 2 9 3 2 5" xfId="29136" xr:uid="{FE4C6114-2F6E-419C-80F7-FD613B114829}"/>
    <cellStyle name="Note 2 9 3 2 6" xfId="28756" xr:uid="{01806AA8-8814-45DC-B530-4BD264DDFBDA}"/>
    <cellStyle name="Note 2 9 3 2 7" xfId="29642" xr:uid="{F5137E17-DB17-40C0-AFDB-57A8EBDF399C}"/>
    <cellStyle name="Note 2 9 3 3" xfId="7892" xr:uid="{493DF833-0F56-47B9-9F31-C19DD4691777}"/>
    <cellStyle name="Note 2 9 3 3 2" xfId="11621" xr:uid="{C6AD0034-F405-4F43-9EA9-0D4A48B547FF}"/>
    <cellStyle name="Note 2 9 3 3 2 2" xfId="21068" xr:uid="{93E8AEEF-6254-4B61-8334-81041EDAF891}"/>
    <cellStyle name="Note 2 9 3 3 2 3" xfId="25492" xr:uid="{4090D2BC-6605-4680-84B0-76EC38D4D259}"/>
    <cellStyle name="Note 2 9 3 3 3" xfId="13627" xr:uid="{DCC2F97B-7E10-4684-9840-88AC390E471D}"/>
    <cellStyle name="Note 2 9 3 3 3 2" xfId="23074" xr:uid="{DCCC136E-92A2-4E4B-B323-88E32D3DC7EA}"/>
    <cellStyle name="Note 2 9 3 3 4" xfId="17339" xr:uid="{9D173A92-FBB2-4286-A069-03E709C754CB}"/>
    <cellStyle name="Note 2 9 3 4" xfId="8808" xr:uid="{EA3FE9BF-A5C9-4EB4-8754-85A2504D0F38}"/>
    <cellStyle name="Note 2 9 3 4 2" xfId="12448" xr:uid="{74836024-E055-4167-99A2-CC3DAD41DD0B}"/>
    <cellStyle name="Note 2 9 3 4 2 2" xfId="21895" xr:uid="{A8847A38-37C8-45C3-B654-8A94DD25137D}"/>
    <cellStyle name="Note 2 9 3 4 2 3" xfId="26311" xr:uid="{F5B9790C-A219-4FAD-9BAA-AA0A2A69D38C}"/>
    <cellStyle name="Note 2 9 3 4 3" xfId="14533" xr:uid="{C08D25B6-54B5-4FC3-B0E0-66A24A4C14F8}"/>
    <cellStyle name="Note 2 9 3 4 3 2" xfId="23980" xr:uid="{FB565034-5BDB-41E8-8396-46DAAED380A0}"/>
    <cellStyle name="Note 2 9 3 4 4" xfId="18253" xr:uid="{5E64D1F3-4BCF-4731-BDCF-71DB6EE609F9}"/>
    <cellStyle name="Note 2 9 3 5" xfId="9984" xr:uid="{E33E0341-0E1C-4C79-B954-354584CD9EDA}"/>
    <cellStyle name="Note 2 9 3 5 2" xfId="13436" xr:uid="{37D63CF9-4C8A-4F81-8E3E-18A9986EAC95}"/>
    <cellStyle name="Note 2 9 3 5 2 2" xfId="22883" xr:uid="{85DF460B-4C50-48F9-B774-DA738626FBFA}"/>
    <cellStyle name="Note 2 9 3 5 2 3" xfId="27273" xr:uid="{504AAB9C-24DF-4233-B490-9DDC00D23458}"/>
    <cellStyle name="Note 2 9 3 5 3" xfId="15683" xr:uid="{F03AB318-6EF4-4E1C-AB9A-7A01B1FFCF20}"/>
    <cellStyle name="Note 2 9 3 5 3 2" xfId="25130" xr:uid="{3D1D207C-18FF-4447-9334-16A1A48DD2B6}"/>
    <cellStyle name="Note 2 9 3 5 4" xfId="19429" xr:uid="{244E9B5C-7A58-4ABC-B9A3-7E8A0B8AB10F}"/>
    <cellStyle name="Note 2 9 3 6" xfId="10077" xr:uid="{14250C53-F1A9-4FA1-9D99-58EE267A51D6}"/>
    <cellStyle name="Note 2 9 3 6 2" xfId="13513" xr:uid="{266F775C-59B2-4BA0-8C03-036E9AC6BC47}"/>
    <cellStyle name="Note 2 9 3 6 2 2" xfId="22960" xr:uid="{A6DC93DD-E9BC-4160-9648-EDDCE52A2268}"/>
    <cellStyle name="Note 2 9 3 6 2 3" xfId="27350" xr:uid="{39361841-2499-48AF-B182-0A5BB3645F81}"/>
    <cellStyle name="Note 2 9 3 6 3" xfId="15776" xr:uid="{BA6DF4B0-2A77-4B20-9B1A-3E54237660F2}"/>
    <cellStyle name="Note 2 9 3 6 3 2" xfId="25223" xr:uid="{C3B1CC3F-0398-4D5F-BFC3-FE349BD408A7}"/>
    <cellStyle name="Note 2 9 3 6 4" xfId="19522" xr:uid="{3A0D3B88-8B27-4611-B9AD-7B80A76CECC4}"/>
    <cellStyle name="Note 2 9 3 7" xfId="9171" xr:uid="{7745D651-509E-4F86-A484-33EF78A2DBA6}"/>
    <cellStyle name="Note 2 9 3 7 2" xfId="12745" xr:uid="{800A5FEE-8F1D-43F7-AFEC-7605413C8C40}"/>
    <cellStyle name="Note 2 9 3 7 2 2" xfId="22192" xr:uid="{FBAD9B99-8B75-4168-BF25-5BA5768273A8}"/>
    <cellStyle name="Note 2 9 3 7 2 3" xfId="26593" xr:uid="{7147FF2E-AB06-4243-A888-C35D0CDC4957}"/>
    <cellStyle name="Note 2 9 3 7 3" xfId="14881" xr:uid="{40C4497A-6F27-4F1D-9F01-1BD83BA43ADB}"/>
    <cellStyle name="Note 2 9 3 7 3 2" xfId="24328" xr:uid="{61B91BA9-9275-4A25-99A1-3F140F2EF463}"/>
    <cellStyle name="Note 2 9 3 7 4" xfId="18616" xr:uid="{3B81F744-E37A-4E40-AA6D-C567B2A3DA15}"/>
    <cellStyle name="Note 2 9 3 8" xfId="10205" xr:uid="{D0AA428E-1201-40E1-833F-9C5530B397F0}"/>
    <cellStyle name="Note 2 9 3 8 2" xfId="15903" xr:uid="{BC340228-6E1D-49DA-9199-1475278DE761}"/>
    <cellStyle name="Note 2 9 3 8 2 2" xfId="25350" xr:uid="{2DB7A231-6BA1-45C5-8AE1-C451132A8D42}"/>
    <cellStyle name="Note 2 9 3 8 3" xfId="19650" xr:uid="{76907FCD-C67F-493B-8E11-2AF28BB3B84A}"/>
    <cellStyle name="Note 2 9 3 9" xfId="28687" xr:uid="{6E3FCEF4-58EF-421A-A9DB-C72B87990525}"/>
    <cellStyle name="Note 2 9 4" xfId="6681" xr:uid="{4AD7BFF5-7FB1-4E4C-A7EA-913D4FB50EE7}"/>
    <cellStyle name="Note 2 9 4 2" xfId="7349" xr:uid="{C444F4F0-24FC-4D79-B43D-7A33293923A1}"/>
    <cellStyle name="Note 2 9 4 2 2" xfId="11079" xr:uid="{55E6E898-20E8-43D0-8707-97291994914E}"/>
    <cellStyle name="Note 2 9 4 2 2 2" xfId="20525" xr:uid="{AC45668B-F038-49A4-A1BD-4B3A095E9263}"/>
    <cellStyle name="Note 2 9 4 2 3" xfId="16796" xr:uid="{7F824B06-8D15-4A97-B6E2-8D7E7C7E5F23}"/>
    <cellStyle name="Note 2 9 4 3" xfId="10410" xr:uid="{83DBB06F-9BC9-4A50-8D9F-70724C67E85E}"/>
    <cellStyle name="Note 2 9 4 3 2" xfId="19855" xr:uid="{BDF4C783-B2B2-4051-B513-D6EC27BEFBA2}"/>
    <cellStyle name="Note 2 9 4 4" xfId="16126" xr:uid="{E1227A4D-BA76-4AA7-A234-E02361F39F86}"/>
    <cellStyle name="Note 2 9 4 5" xfId="28859" xr:uid="{95E5BAD2-6079-4189-8A3C-87B694BBA3D4}"/>
    <cellStyle name="Note 2 9 4 6" xfId="28488" xr:uid="{098D63AC-0DCD-47FB-83B1-EAA09180B611}"/>
    <cellStyle name="Note 2 9 4 7" xfId="29393" xr:uid="{668BB8D5-7D02-4FFD-AD65-A7BE0571AFC4}"/>
    <cellStyle name="Note 2 9 5" xfId="7991" xr:uid="{1D418C2E-9DB3-4CF0-8C5A-BC6D750F46FB}"/>
    <cellStyle name="Note 2 9 5 2" xfId="11720" xr:uid="{19A8F170-A2CA-4D5E-A424-BAEA334AD4FA}"/>
    <cellStyle name="Note 2 9 5 2 2" xfId="21167" xr:uid="{21F81A96-214B-457A-8FF1-6EE59ECDB852}"/>
    <cellStyle name="Note 2 9 5 2 3" xfId="25591" xr:uid="{DDFAE23E-29C4-4D1C-A938-964B2B22499C}"/>
    <cellStyle name="Note 2 9 5 3" xfId="13726" xr:uid="{E6DA0DDE-1FD5-42E2-AA82-8F5F28F83C44}"/>
    <cellStyle name="Note 2 9 5 3 2" xfId="23173" xr:uid="{4F8DE017-3B9E-47FA-8AD7-48096CB0C0E5}"/>
    <cellStyle name="Note 2 9 5 4" xfId="17438" xr:uid="{9CC6D20D-05B9-4AD7-8869-EAE717B322C9}"/>
    <cellStyle name="Note 2 9 6" xfId="9913" xr:uid="{2AC65676-C831-4BE6-8133-EF768B7D5E5C}"/>
    <cellStyle name="Note 2 9 6 2" xfId="13374" xr:uid="{8FC9F8C6-74E5-40C5-9C68-9EBE98748F40}"/>
    <cellStyle name="Note 2 9 6 2 2" xfId="22821" xr:uid="{53162C69-4D45-43EA-8309-37C008D56B07}"/>
    <cellStyle name="Note 2 9 6 2 3" xfId="27212" xr:uid="{73E7A737-240A-4222-AB32-4EA5981E901F}"/>
    <cellStyle name="Note 2 9 6 3" xfId="15613" xr:uid="{4769CBF6-1D7E-4009-9DDD-9AA4BDC7340F}"/>
    <cellStyle name="Note 2 9 6 3 2" xfId="25060" xr:uid="{35B03EA1-A62A-40B7-87D7-C7D106A481DB}"/>
    <cellStyle name="Note 2 9 6 4" xfId="19358" xr:uid="{79FFC7EA-A4AF-49C2-AAEA-511D5D185DFA}"/>
    <cellStyle name="Note 2 9 7" xfId="8346" xr:uid="{EE4D48EC-6EE5-4E17-9D89-57B9A489F43C}"/>
    <cellStyle name="Note 2 9 7 2" xfId="12059" xr:uid="{2BE2F23E-A959-4D2F-A1B3-D9D57C4FED91}"/>
    <cellStyle name="Note 2 9 7 2 2" xfId="21506" xr:uid="{B08C8C27-DF7E-4B92-B749-04B114C4A0E9}"/>
    <cellStyle name="Note 2 9 7 2 3" xfId="25925" xr:uid="{DDE29DDD-04EE-4EDB-AA8F-07702BD1DF57}"/>
    <cellStyle name="Note 2 9 7 3" xfId="14074" xr:uid="{DCA4C06C-D844-40AA-8AEE-F7AC2E5B666F}"/>
    <cellStyle name="Note 2 9 7 3 2" xfId="23521" xr:uid="{B8B1DA68-1B0D-4795-84E0-98D052B87A40}"/>
    <cellStyle name="Note 2 9 7 4" xfId="17791" xr:uid="{29C0D487-FD1B-41C1-9027-4EC5BF996624}"/>
    <cellStyle name="Note 2 9 8" xfId="9474" xr:uid="{80714C3B-F6F9-40E9-A1F7-C6CC758F3D35}"/>
    <cellStyle name="Note 2 9 8 2" xfId="12994" xr:uid="{004ADDF8-BC90-4A93-BA0E-7C9FF627EA2C}"/>
    <cellStyle name="Note 2 9 8 2 2" xfId="22441" xr:uid="{054CD4DA-10CE-49E4-9B64-58CB091782CF}"/>
    <cellStyle name="Note 2 9 8 2 3" xfId="26835" xr:uid="{8EBD2D95-29F2-4BFE-B784-10D98BCF7E06}"/>
    <cellStyle name="Note 2 9 8 3" xfId="15177" xr:uid="{D22FC0F9-E17F-4863-9BEA-DBA494D65ED1}"/>
    <cellStyle name="Note 2 9 8 3 2" xfId="24624" xr:uid="{703DE8F0-595C-4CEA-B0A3-79CF01B0A038}"/>
    <cellStyle name="Note 2 9 8 4" xfId="18919" xr:uid="{B66B1EB5-E68A-46E5-B1DE-E34548B70737}"/>
    <cellStyle name="Note 2 9 9" xfId="8760" xr:uid="{76A1ADE8-4371-452B-AA7A-43FD6BB3F749}"/>
    <cellStyle name="Note 2 9 9 2" xfId="12406" xr:uid="{1117D357-6CBF-4F30-B7F8-989930E8CB22}"/>
    <cellStyle name="Note 2 9 9 2 2" xfId="21853" xr:uid="{2FC06AA9-8EC0-4885-81A3-28094671F971}"/>
    <cellStyle name="Note 2 9 9 2 3" xfId="26271" xr:uid="{F8C8E65F-7E4A-4477-A0F0-F1B28BEF492A}"/>
    <cellStyle name="Note 2 9 9 3" xfId="14487" xr:uid="{BDF96235-0D8F-4410-B75D-1BD09BCA4093}"/>
    <cellStyle name="Note 2 9 9 3 2" xfId="23934" xr:uid="{CED2B2F2-29D5-48BB-9D7B-2ABAEE2244EA}"/>
    <cellStyle name="Note 2 9 9 4" xfId="18205" xr:uid="{8CAB33C6-E4C9-4781-8845-23A5998A6765}"/>
    <cellStyle name="Note 20" xfId="4838" xr:uid="{DC608308-3DD6-47F6-838F-AD3383FC0BFE}"/>
    <cellStyle name="Note 20 2" xfId="30145" xr:uid="{CF9A8A1F-566F-4A70-89F4-AF75567FC4F6}"/>
    <cellStyle name="Note 21" xfId="4839" xr:uid="{49A1C98F-6AA3-4E77-B74D-020E6306D303}"/>
    <cellStyle name="Note 21 2" xfId="30146" xr:uid="{C99A5D23-1DC9-449A-9344-E03ACDB6AFE5}"/>
    <cellStyle name="Note 22" xfId="4840" xr:uid="{6A8B5350-DF77-4835-80E1-CE7C8BB9DA1F}"/>
    <cellStyle name="Note 22 2" xfId="30147" xr:uid="{A2C372AD-871E-48E9-9A98-F17B9D59090C}"/>
    <cellStyle name="Note 23" xfId="4841" xr:uid="{63226F65-102C-41AD-832E-AA5D7C83C952}"/>
    <cellStyle name="Note 23 2" xfId="30148" xr:uid="{E80533EC-ACB0-4F3D-98E9-B1B99BEE170D}"/>
    <cellStyle name="Note 24" xfId="4842" xr:uid="{1A053A6A-B364-4CBA-BE3F-72C45171AC88}"/>
    <cellStyle name="Note 24 2" xfId="30149" xr:uid="{CC4BAF08-8951-4442-9F86-6347165A4571}"/>
    <cellStyle name="Note 25" xfId="4843" xr:uid="{FF86321F-D90C-46AC-A1FD-D86B11F9E672}"/>
    <cellStyle name="Note 25 2" xfId="30150" xr:uid="{68EC2592-89DF-489B-AED9-6F286E062763}"/>
    <cellStyle name="Note 26" xfId="4844" xr:uid="{ACAA8996-CBCF-44D8-ADA0-39EDE3354C7E}"/>
    <cellStyle name="Note 26 2" xfId="30151" xr:uid="{01387C09-0A79-499D-A23F-81E43361D638}"/>
    <cellStyle name="Note 27" xfId="4845" xr:uid="{0EB0B4CE-4078-40A2-884E-1561E11BC63A}"/>
    <cellStyle name="Note 27 2" xfId="30152" xr:uid="{EF3E04BC-5847-46A8-865B-AB3AE477645D}"/>
    <cellStyle name="Note 28" xfId="4846" xr:uid="{32D47946-320C-4420-9BF4-13B589FAB508}"/>
    <cellStyle name="Note 28 2" xfId="30153" xr:uid="{BA769E6F-F771-410F-9DC4-5E3B1EA5B752}"/>
    <cellStyle name="Note 29" xfId="4847" xr:uid="{C393B856-C924-48E4-A9E9-60EBB2450D05}"/>
    <cellStyle name="Note 29 2" xfId="30154" xr:uid="{D4789B59-0693-404A-9B5C-20065343FF94}"/>
    <cellStyle name="Note 3" xfId="951" xr:uid="{93B273CB-A4B4-4350-BAED-18F592D62EF9}"/>
    <cellStyle name="Note 3 10" xfId="2534" xr:uid="{331C0D2E-FCD4-4642-94DF-133AE854D0FF}"/>
    <cellStyle name="Note 3 10 10" xfId="27765" xr:uid="{9A656E13-174B-4189-BBD5-8A7F93F097EA}"/>
    <cellStyle name="Note 3 10 2" xfId="6683" xr:uid="{B7CF74CC-0DED-4B58-938C-4B884D4158A1}"/>
    <cellStyle name="Note 3 10 2 2" xfId="7351" xr:uid="{AC145C27-EC17-4E95-8E5F-B608FA3A8682}"/>
    <cellStyle name="Note 3 10 2 2 2" xfId="11081" xr:uid="{AE641C44-BB58-421C-96E6-5A862FAD8DBC}"/>
    <cellStyle name="Note 3 10 2 2 2 2" xfId="20527" xr:uid="{D88C5970-B18A-40A6-82B1-D27AFF862AEC}"/>
    <cellStyle name="Note 3 10 2 2 3" xfId="16798" xr:uid="{7ACD7478-3C5F-48E5-8E56-EFD9E851D869}"/>
    <cellStyle name="Note 3 10 2 3" xfId="10412" xr:uid="{0A2DF40D-2DAD-4A95-8B6B-08757766B3FB}"/>
    <cellStyle name="Note 3 10 2 3 2" xfId="19857" xr:uid="{336587C8-7C17-420B-988A-6F0B3152676A}"/>
    <cellStyle name="Note 3 10 2 4" xfId="16128" xr:uid="{41DE075B-5A5E-4B4A-A2C8-A8300A3F7552}"/>
    <cellStyle name="Note 3 10 2 5" xfId="28861" xr:uid="{A8D483DE-83D8-4E0E-819F-9D99D0FACBBE}"/>
    <cellStyle name="Note 3 10 2 6" xfId="27544" xr:uid="{0C42FCCA-8014-46F3-964C-BB59EE41DCFA}"/>
    <cellStyle name="Note 3 10 2 7" xfId="29395" xr:uid="{91FBF215-D496-492A-A410-E34FE51EC9F0}"/>
    <cellStyle name="Note 3 10 3" xfId="7990" xr:uid="{88330F88-6500-44AA-B2E6-F5825FC6495B}"/>
    <cellStyle name="Note 3 10 3 2" xfId="11719" xr:uid="{3FB36FE5-F0C8-45F9-8EA6-8686BA3E97CE}"/>
    <cellStyle name="Note 3 10 3 2 2" xfId="21166" xr:uid="{B3333CAA-4C32-4BF9-A171-E9CBEF7F6329}"/>
    <cellStyle name="Note 3 10 3 2 3" xfId="25590" xr:uid="{11D8E79B-B7A9-4ED3-B19F-41EFF08A7513}"/>
    <cellStyle name="Note 3 10 3 3" xfId="13725" xr:uid="{96FFD3FD-08C9-4827-94B2-F01FF556E03E}"/>
    <cellStyle name="Note 3 10 3 3 2" xfId="23172" xr:uid="{DBAD50AE-B39C-425C-B1A8-1F210B1ED1AD}"/>
    <cellStyle name="Note 3 10 3 4" xfId="17437" xr:uid="{BFFCC607-4238-4DF3-9C0E-DECE6B6B6D21}"/>
    <cellStyle name="Note 3 10 4" xfId="8721" xr:uid="{152C0090-E8F2-4DEC-B520-531A9E081507}"/>
    <cellStyle name="Note 3 10 4 2" xfId="12372" xr:uid="{8697D78F-78C5-46E6-B1D8-9337D430B1C4}"/>
    <cellStyle name="Note 3 10 4 2 2" xfId="21819" xr:uid="{175A28CD-6775-4447-9350-7319D6E1B879}"/>
    <cellStyle name="Note 3 10 4 2 3" xfId="26237" xr:uid="{E48E6364-3B7E-4004-8C9C-7040D1FF9EA4}"/>
    <cellStyle name="Note 3 10 4 3" xfId="14448" xr:uid="{EF1F9039-4BD0-4222-B494-EE391CC9F094}"/>
    <cellStyle name="Note 3 10 4 3 2" xfId="23895" xr:uid="{D805AF73-3601-4874-B560-726381078B00}"/>
    <cellStyle name="Note 3 10 4 4" xfId="18166" xr:uid="{051AE6E0-F388-4EC9-AC35-A9D5F5447938}"/>
    <cellStyle name="Note 3 10 5" xfId="9799" xr:uid="{FCAE9A0B-C314-43A3-A14D-1F3023A4E8D4}"/>
    <cellStyle name="Note 3 10 5 2" xfId="13281" xr:uid="{505F387E-4747-4F5F-B6E3-6092EF2E3D84}"/>
    <cellStyle name="Note 3 10 5 2 2" xfId="22728" xr:uid="{4D04E372-7E8F-4936-B897-CB6A025DC848}"/>
    <cellStyle name="Note 3 10 5 2 3" xfId="27120" xr:uid="{E0329106-CD20-4B0E-9F70-6CFCC13AE834}"/>
    <cellStyle name="Note 3 10 5 3" xfId="15500" xr:uid="{37468B14-6BD0-4AE5-BE2C-3632DFA949A3}"/>
    <cellStyle name="Note 3 10 5 3 2" xfId="24947" xr:uid="{719CD6C4-2D63-4015-8F23-2CE13FD11D41}"/>
    <cellStyle name="Note 3 10 5 4" xfId="19244" xr:uid="{B3794F68-718B-42A3-A909-B20D12A62686}"/>
    <cellStyle name="Note 3 10 6" xfId="9033" xr:uid="{B2BD6224-57DF-47A3-B9E7-FE15BCCF52D2}"/>
    <cellStyle name="Note 3 10 6 2" xfId="12630" xr:uid="{8FE5A0F0-27FB-4C67-BB79-D5D9BB5E16E4}"/>
    <cellStyle name="Note 3 10 6 2 2" xfId="22077" xr:uid="{DB753CCC-594E-4646-9C32-91F1127656F0}"/>
    <cellStyle name="Note 3 10 6 2 3" xfId="26491" xr:uid="{DC0A7E48-127D-452B-80C9-536BBAA267A9}"/>
    <cellStyle name="Note 3 10 6 3" xfId="14756" xr:uid="{FB44C82A-95B4-40BA-81A9-6DC1220D163F}"/>
    <cellStyle name="Note 3 10 6 3 2" xfId="24203" xr:uid="{621B4032-BC5F-4761-8008-7F715FB2CEF2}"/>
    <cellStyle name="Note 3 10 6 4" xfId="18478" xr:uid="{74A3D581-C528-4120-A18D-4CE3986780DF}"/>
    <cellStyle name="Note 3 10 7" xfId="8323" xr:uid="{D307BB59-A102-494E-8BC1-5F4DC53CFDE9}"/>
    <cellStyle name="Note 3 10 7 2" xfId="12038" xr:uid="{EBEF8484-2FD0-45C8-97AF-0ECBF5A85812}"/>
    <cellStyle name="Note 3 10 7 2 2" xfId="21485" xr:uid="{A141B52B-A04F-4644-B468-4772BD162B27}"/>
    <cellStyle name="Note 3 10 7 2 3" xfId="25904" xr:uid="{1BFD63F8-02A2-4D20-9D63-2A628EFF21AE}"/>
    <cellStyle name="Note 3 10 7 3" xfId="14051" xr:uid="{180A38E8-0195-4CD6-9E70-268291B5B7AA}"/>
    <cellStyle name="Note 3 10 7 3 2" xfId="23498" xr:uid="{660F79FF-BE6C-4B95-A025-16F14A1C7DD4}"/>
    <cellStyle name="Note 3 10 7 4" xfId="17768" xr:uid="{5A891F1D-2D42-42A7-AB87-6B45DA94CBEB}"/>
    <cellStyle name="Note 3 10 8" xfId="9371" xr:uid="{69F7D5C0-6E40-4559-9097-F352360887CE}"/>
    <cellStyle name="Note 3 10 8 2" xfId="15074" xr:uid="{F5663125-C791-45E2-A758-5F7F03BD1A3E}"/>
    <cellStyle name="Note 3 10 8 2 2" xfId="24521" xr:uid="{723420DC-2CB5-4011-A3AA-BC6FB2151528}"/>
    <cellStyle name="Note 3 10 8 3" xfId="18816" xr:uid="{0C85AD11-B301-4553-A569-BCC48A47135B}"/>
    <cellStyle name="Note 3 10 9" xfId="27860" xr:uid="{916221A4-D93E-4508-9A69-5F119B45C906}"/>
    <cellStyle name="Note 3 11" xfId="2535" xr:uid="{F0332CB4-A6FC-4114-8649-3E1AB5FA6229}"/>
    <cellStyle name="Note 3 11 10" xfId="28596" xr:uid="{98C8ED9B-5749-42FD-9ACF-997FEFBB8BD1}"/>
    <cellStyle name="Note 3 11 2" xfId="6684" xr:uid="{768D75B6-3C0D-43A1-B9D4-D791F1D1CBD4}"/>
    <cellStyle name="Note 3 11 2 2" xfId="7352" xr:uid="{1609582F-8068-420C-A8C9-28FE03FC8D88}"/>
    <cellStyle name="Note 3 11 2 2 2" xfId="11082" xr:uid="{0F2FE1B7-3DFC-4E81-8EBB-126325A0B7E9}"/>
    <cellStyle name="Note 3 11 2 2 2 2" xfId="20528" xr:uid="{6AD0E138-F23A-4C98-BAA9-8DF72D26AD34}"/>
    <cellStyle name="Note 3 11 2 2 3" xfId="16799" xr:uid="{9F95F3B0-D7CD-47F7-BED4-5958365688DB}"/>
    <cellStyle name="Note 3 11 2 3" xfId="10413" xr:uid="{93929037-94C7-45E9-994E-59A46D450177}"/>
    <cellStyle name="Note 3 11 2 3 2" xfId="19858" xr:uid="{09776AF7-84F0-43BA-B1A3-A87070246E23}"/>
    <cellStyle name="Note 3 11 2 4" xfId="16129" xr:uid="{21BD6F26-80CD-4AF4-95AB-58C74BFA4A8F}"/>
    <cellStyle name="Note 3 11 2 5" xfId="28862" xr:uid="{7E9D5075-EAA4-4321-926E-8179E7B0448B}"/>
    <cellStyle name="Note 3 11 2 6" xfId="28105" xr:uid="{9B4DF037-C55F-49D6-8986-E320138446DE}"/>
    <cellStyle name="Note 3 11 2 7" xfId="29396" xr:uid="{ECA28024-8759-4514-94C0-90EC1634B296}"/>
    <cellStyle name="Note 3 11 3" xfId="8207" xr:uid="{A710FC61-3FA9-4BF3-9C2A-50A6E9577711}"/>
    <cellStyle name="Note 3 11 3 2" xfId="11936" xr:uid="{58719D84-2B4A-45BB-A6A6-9C01A03929A6}"/>
    <cellStyle name="Note 3 11 3 2 2" xfId="21383" xr:uid="{12A439CF-9EF2-4807-97CE-6B7147CA6F3D}"/>
    <cellStyle name="Note 3 11 3 2 3" xfId="25807" xr:uid="{176EEFD9-F4DB-4DC6-A040-C718E9B1F9BC}"/>
    <cellStyle name="Note 3 11 3 3" xfId="13942" xr:uid="{4315D6A5-7DBB-4C1D-A263-ED93CD052378}"/>
    <cellStyle name="Note 3 11 3 3 2" xfId="23389" xr:uid="{C82F8F7F-EA4C-4717-8D44-BAED3333D14A}"/>
    <cellStyle name="Note 3 11 3 4" xfId="17654" xr:uid="{B51FC587-17B7-4F7A-B910-8E8B698FBA40}"/>
    <cellStyle name="Note 3 11 4" xfId="8720" xr:uid="{9EF14DF1-6BDF-4F7D-B550-01E3BD7FF9D0}"/>
    <cellStyle name="Note 3 11 4 2" xfId="12371" xr:uid="{BF77FF2B-B6D9-494D-8C47-74BEDC1D5164}"/>
    <cellStyle name="Note 3 11 4 2 2" xfId="21818" xr:uid="{FCCA3AFC-1BC1-4075-A28D-601362233328}"/>
    <cellStyle name="Note 3 11 4 2 3" xfId="26236" xr:uid="{C4CA5D63-CDC5-40B5-8FC4-5B4D1EF09CB8}"/>
    <cellStyle name="Note 3 11 4 3" xfId="14447" xr:uid="{42E8EDA7-4FFE-46B7-A50A-CD6B0BAFCEEF}"/>
    <cellStyle name="Note 3 11 4 3 2" xfId="23894" xr:uid="{0087511F-9775-4695-8A78-A4D9607778E4}"/>
    <cellStyle name="Note 3 11 4 4" xfId="18165" xr:uid="{573E60C6-630E-41D1-B90F-D0CEAAB0360C}"/>
    <cellStyle name="Note 3 11 5" xfId="8347" xr:uid="{52F2EED2-C67A-4D94-A2CD-0D0AE320A04D}"/>
    <cellStyle name="Note 3 11 5 2" xfId="12060" xr:uid="{A3198FC4-7F81-49F5-BEB9-58EE98DA6004}"/>
    <cellStyle name="Note 3 11 5 2 2" xfId="21507" xr:uid="{6FBE0EF9-0F18-4F60-B1AE-2E64D820F9B9}"/>
    <cellStyle name="Note 3 11 5 2 3" xfId="25926" xr:uid="{77F6CF3A-BFDD-472F-9DF9-78B6AD2B9BFD}"/>
    <cellStyle name="Note 3 11 5 3" xfId="14075" xr:uid="{528E7B2E-C90D-49CA-853F-DCB5EFBA51F3}"/>
    <cellStyle name="Note 3 11 5 3 2" xfId="23522" xr:uid="{1FCAA6D5-B225-4B1F-87CA-FADC0BA921B3}"/>
    <cellStyle name="Note 3 11 5 4" xfId="17792" xr:uid="{566EAD91-AAA1-4D50-8FE7-8CF1DE2FFD9A}"/>
    <cellStyle name="Note 3 11 6" xfId="8768" xr:uid="{2F14254B-CCC2-41B7-A30F-8E147449796B}"/>
    <cellStyle name="Note 3 11 6 2" xfId="12413" xr:uid="{54825A9A-5037-477B-BD7D-0E760C832B72}"/>
    <cellStyle name="Note 3 11 6 2 2" xfId="21860" xr:uid="{8005E8B0-158D-4905-BC80-A3D0BB6C1869}"/>
    <cellStyle name="Note 3 11 6 2 3" xfId="26278" xr:uid="{449FE1CC-D43A-45C3-A4FD-0F7432F60A74}"/>
    <cellStyle name="Note 3 11 6 3" xfId="14495" xr:uid="{F608DB5D-E839-4A16-8DE9-803FC86A4C9C}"/>
    <cellStyle name="Note 3 11 6 3 2" xfId="23942" xr:uid="{C4254249-4D71-46D4-8586-848B10B33380}"/>
    <cellStyle name="Note 3 11 6 4" xfId="18213" xr:uid="{6B093935-7566-4BA2-A415-E28E0F21F65E}"/>
    <cellStyle name="Note 3 11 7" xfId="8821" xr:uid="{58E34D4A-AC24-43AD-9FDA-779008258E58}"/>
    <cellStyle name="Note 3 11 7 2" xfId="12459" xr:uid="{5ACB4B9D-72B1-4B65-830B-B2E6523FF5B8}"/>
    <cellStyle name="Note 3 11 7 2 2" xfId="21906" xr:uid="{65D07FE1-3C39-41F9-962D-B44222F0A879}"/>
    <cellStyle name="Note 3 11 7 2 3" xfId="26322" xr:uid="{C1A39A50-5042-495A-B21F-F7416DE6E22E}"/>
    <cellStyle name="Note 3 11 7 3" xfId="14546" xr:uid="{56F65138-58EB-4CAF-81EB-4FBFA16911A7}"/>
    <cellStyle name="Note 3 11 7 3 2" xfId="23993" xr:uid="{D617677F-501F-4D9E-AFC6-A4B10511C398}"/>
    <cellStyle name="Note 3 11 7 4" xfId="18266" xr:uid="{C987F627-79EB-44A0-A4D0-400A7D1471EB}"/>
    <cellStyle name="Note 3 11 8" xfId="8415" xr:uid="{15B0F658-B107-4DB7-B6B8-6783519D5360}"/>
    <cellStyle name="Note 3 11 8 2" xfId="14143" xr:uid="{D2036266-0406-422E-A163-2756ADCECCFA}"/>
    <cellStyle name="Note 3 11 8 2 2" xfId="23590" xr:uid="{8A6B6666-A791-48A9-9C48-4C1169F90AEA}"/>
    <cellStyle name="Note 3 11 8 3" xfId="17860" xr:uid="{1AC6FCD5-0D99-4E1A-B745-E1079A04BDA2}"/>
    <cellStyle name="Note 3 11 9" xfId="27861" xr:uid="{AA0D38A9-2290-40E8-B82C-9F7335750AC2}"/>
    <cellStyle name="Note 3 12" xfId="4848" xr:uid="{BE9F5323-24D3-455F-BFBE-3DFD8B3F2189}"/>
    <cellStyle name="Note 3 12 10" xfId="27617" xr:uid="{A38210D3-A9CA-4847-8668-1FE2F50447EE}"/>
    <cellStyle name="Note 3 12 2" xfId="7029" xr:uid="{841C3485-3DCF-4DC5-8B3E-016E309414F8}"/>
    <cellStyle name="Note 3 12 2 2" xfId="7697" xr:uid="{81EA8D13-DA0B-47FC-9CF7-A085AF97BE97}"/>
    <cellStyle name="Note 3 12 2 2 2" xfId="11427" xr:uid="{41D993D2-0545-4713-A1C1-EA888E2A7A1E}"/>
    <cellStyle name="Note 3 12 2 2 2 2" xfId="20874" xr:uid="{90D1A91E-88DF-4B90-BD36-3CFC6B6A6140}"/>
    <cellStyle name="Note 3 12 2 2 3" xfId="17145" xr:uid="{3324E244-2FEF-4F65-AC9E-4C3435A81F11}"/>
    <cellStyle name="Note 3 12 2 3" xfId="10758" xr:uid="{282E17E9-1382-4850-8187-026FEF14B2B3}"/>
    <cellStyle name="Note 3 12 2 3 2" xfId="20204" xr:uid="{FFA168EB-0234-4A1C-B05B-93F4520F23C4}"/>
    <cellStyle name="Note 3 12 2 4" xfId="16475" xr:uid="{F2BE7181-5999-45A2-BFE0-7709A2A0DCFA}"/>
    <cellStyle name="Note 3 12 2 5" xfId="29037" xr:uid="{32E21229-B174-4E94-AE63-25DFBBC865F2}"/>
    <cellStyle name="Note 3 12 2 6" xfId="28067" xr:uid="{3A7E56B2-E3D3-4649-9370-F4ACF5DCCFF3}"/>
    <cellStyle name="Note 3 12 2 7" xfId="29545" xr:uid="{D109EFB4-B1FF-4B02-A1EF-3550375EB163}"/>
    <cellStyle name="Note 3 12 3" xfId="8160" xr:uid="{21DA97C8-2669-43A2-9CE3-66B5C82387F6}"/>
    <cellStyle name="Note 3 12 3 2" xfId="11889" xr:uid="{FF7817C0-398E-4CD9-BC7E-A0456AAFB293}"/>
    <cellStyle name="Note 3 12 3 2 2" xfId="21336" xr:uid="{DAE4FBFD-CB26-48EF-AB3E-D8DD7987E847}"/>
    <cellStyle name="Note 3 12 3 2 3" xfId="25760" xr:uid="{73F58B39-4C36-468C-AF2D-22995EFC7E7F}"/>
    <cellStyle name="Note 3 12 3 3" xfId="13895" xr:uid="{6D17766F-61C3-4262-8A7E-F05D51DF26E1}"/>
    <cellStyle name="Note 3 12 3 3 2" xfId="23342" xr:uid="{DC396B73-B095-48BD-A1C0-621DB7A6A5D1}"/>
    <cellStyle name="Note 3 12 3 4" xfId="17607" xr:uid="{8382734A-2726-410D-9CA2-AFDDA6C3D5A2}"/>
    <cellStyle name="Note 3 12 4" xfId="8995" xr:uid="{7E45FC26-5D42-48B1-9A74-5E281EA89528}"/>
    <cellStyle name="Note 3 12 4 2" xfId="12599" xr:uid="{52878676-28F1-43C2-9D8B-ACD10199B526}"/>
    <cellStyle name="Note 3 12 4 2 2" xfId="22046" xr:uid="{1026780D-16EB-466B-AC59-7BF8453439FF}"/>
    <cellStyle name="Note 3 12 4 2 3" xfId="26460" xr:uid="{46CE7E55-E2A7-4F6B-917A-34846AD586E8}"/>
    <cellStyle name="Note 3 12 4 3" xfId="14718" xr:uid="{3DF49E42-E9E9-4231-A165-4D200387AECA}"/>
    <cellStyle name="Note 3 12 4 3 2" xfId="24165" xr:uid="{899672BF-B20F-48FD-A938-37347629DB57}"/>
    <cellStyle name="Note 3 12 4 4" xfId="18440" xr:uid="{56B15FE3-75CD-429E-B260-451807F51098}"/>
    <cellStyle name="Note 3 12 5" xfId="9434" xr:uid="{FEC5627D-A1A2-452B-A4A4-1C37B47DCFD8}"/>
    <cellStyle name="Note 3 12 5 2" xfId="12963" xr:uid="{607057C1-1D5C-473D-B517-63392B85C75E}"/>
    <cellStyle name="Note 3 12 5 2 2" xfId="22410" xr:uid="{A107AFAE-A74C-476C-90FB-68C863398650}"/>
    <cellStyle name="Note 3 12 5 2 3" xfId="26804" xr:uid="{EC431737-968C-4CC8-9898-2B8B9922C64A}"/>
    <cellStyle name="Note 3 12 5 3" xfId="15137" xr:uid="{DFDC4372-8A0B-4C7F-933D-64F1A0455292}"/>
    <cellStyle name="Note 3 12 5 3 2" xfId="24584" xr:uid="{8E33F269-D19C-4F7D-B1CB-0822BA39C113}"/>
    <cellStyle name="Note 3 12 5 4" xfId="18879" xr:uid="{B8D0C65A-DA36-4821-9E78-BB37A0CAF1A3}"/>
    <cellStyle name="Note 3 12 6" xfId="8307" xr:uid="{76094420-ABFE-4B2D-9927-E57E8F2A7929}"/>
    <cellStyle name="Note 3 12 6 2" xfId="12029" xr:uid="{4B3FBE3F-E533-4E14-8664-F0129BC9550D}"/>
    <cellStyle name="Note 3 12 6 2 2" xfId="21476" xr:uid="{AC3B5AD1-7B6E-46D6-AF2D-78D2EB41F681}"/>
    <cellStyle name="Note 3 12 6 2 3" xfId="25896" xr:uid="{FF62D533-341C-4277-852C-4C769F4CD58E}"/>
    <cellStyle name="Note 3 12 6 3" xfId="14036" xr:uid="{D2F76476-B39D-419C-BCA1-0261C3BE070A}"/>
    <cellStyle name="Note 3 12 6 3 2" xfId="23483" xr:uid="{C9EE2E5E-2761-41A0-A1E1-95BFC06186A8}"/>
    <cellStyle name="Note 3 12 6 4" xfId="17752" xr:uid="{70A9AE8E-366A-4227-A3F0-C2DC450C9B03}"/>
    <cellStyle name="Note 3 12 7" xfId="9716" xr:uid="{519FAB9D-DB9C-4293-AFC7-37C464A105AF}"/>
    <cellStyle name="Note 3 12 7 2" xfId="13200" xr:uid="{22D2B506-9F9E-417F-A9BE-2CE52D2C0E7F}"/>
    <cellStyle name="Note 3 12 7 2 2" xfId="22647" xr:uid="{3A53EF0D-A97B-434B-B71E-EF9993B79F72}"/>
    <cellStyle name="Note 3 12 7 2 3" xfId="27039" xr:uid="{4FD22297-59C9-4853-8E36-22E5A90EF434}"/>
    <cellStyle name="Note 3 12 7 3" xfId="15417" xr:uid="{018654D8-416F-46A3-A677-EEE0B6BE2821}"/>
    <cellStyle name="Note 3 12 7 3 2" xfId="24864" xr:uid="{89B062EF-436F-4E62-95DC-7BCB005C67D3}"/>
    <cellStyle name="Note 3 12 7 4" xfId="19161" xr:uid="{B9C3D1FC-B41E-40E6-8C74-3C3F8F0D7E6A}"/>
    <cellStyle name="Note 3 12 8" xfId="8901" xr:uid="{18771F66-98CE-4193-A2EA-A2840DFE25A9}"/>
    <cellStyle name="Note 3 12 8 2" xfId="14624" xr:uid="{ABFAB273-246C-41BE-AD60-A5442B2A4642}"/>
    <cellStyle name="Note 3 12 8 2 2" xfId="24071" xr:uid="{072216D1-3D2A-4CDD-A7C3-1DCA728C892A}"/>
    <cellStyle name="Note 3 12 8 3" xfId="18346" xr:uid="{6B872F3D-88C7-49CE-BAFB-418DC713AA24}"/>
    <cellStyle name="Note 3 12 9" xfId="28380" xr:uid="{5054DA9F-70E1-411F-896F-AC084D8025FB}"/>
    <cellStyle name="Note 3 13" xfId="5178" xr:uid="{35786A3B-637B-43F2-BD7E-0B0947A84FD7}"/>
    <cellStyle name="Note 3 13 2" xfId="5292" xr:uid="{A44D298A-4C98-4CBC-958A-8BC450181E1B}"/>
    <cellStyle name="Note 3 14" xfId="6297" xr:uid="{CA060F5C-CD4D-4245-B12E-DDC939CE3E52}"/>
    <cellStyle name="Note 3 14 10" xfId="27992" xr:uid="{A0E50A24-70B5-4A16-A924-57F21A571BE1}"/>
    <cellStyle name="Note 3 14 2" xfId="7167" xr:uid="{3717B34D-79B4-4B68-A974-8DB5EE6D8A1D}"/>
    <cellStyle name="Note 3 14 2 2" xfId="7836" xr:uid="{0485E4F0-68C9-4BC0-9297-1E20ACE0C74E}"/>
    <cellStyle name="Note 3 14 2 2 2" xfId="11566" xr:uid="{F43E4ED6-307A-4D57-85CF-A42F544771AC}"/>
    <cellStyle name="Note 3 14 2 2 2 2" xfId="21013" xr:uid="{395F2183-9397-43A0-B37A-86C0C23252C5}"/>
    <cellStyle name="Note 3 14 2 2 3" xfId="17284" xr:uid="{5CEE445E-AD6C-48FA-852F-EE314A686CC8}"/>
    <cellStyle name="Note 3 14 2 3" xfId="10897" xr:uid="{7A0343A9-89DF-4BA1-B099-BEAD48B7D892}"/>
    <cellStyle name="Note 3 14 2 3 2" xfId="20343" xr:uid="{736A8CC2-CC47-43A1-8CCA-804BC5C814BF}"/>
    <cellStyle name="Note 3 14 2 4" xfId="16614" xr:uid="{D801F4CC-35C1-4FAE-BB9A-082413532D11}"/>
    <cellStyle name="Note 3 14 2 5" xfId="29137" xr:uid="{35FFE879-53E1-444F-9ADB-0AC577304016}"/>
    <cellStyle name="Note 3 14 2 6" xfId="27718" xr:uid="{23B49CD1-8188-4EC6-9961-27D9AF2F1990}"/>
    <cellStyle name="Note 3 14 2 7" xfId="29643" xr:uid="{B5B83C9C-AC86-441E-BF2A-7DCE8B1BEA7F}"/>
    <cellStyle name="Note 3 14 3" xfId="7891" xr:uid="{26A64F7A-13AF-40F1-8468-6D0524F878AD}"/>
    <cellStyle name="Note 3 14 3 2" xfId="11620" xr:uid="{A95358CE-A562-42C6-B2CE-8918ECCC4F97}"/>
    <cellStyle name="Note 3 14 3 2 2" xfId="21067" xr:uid="{65BDE94A-93ED-434C-807E-4C19CE322656}"/>
    <cellStyle name="Note 3 14 3 2 3" xfId="25491" xr:uid="{D8195F9B-97EA-49D5-A3EF-D78D677122C8}"/>
    <cellStyle name="Note 3 14 3 3" xfId="13626" xr:uid="{08F102C2-9D34-4893-8B12-C736F13EDB2B}"/>
    <cellStyle name="Note 3 14 3 3 2" xfId="23073" xr:uid="{6D843B6A-6DCD-481F-A8FC-6B0305C262D7}"/>
    <cellStyle name="Note 3 14 3 4" xfId="17338" xr:uid="{FC4A6275-3CA8-4E0B-AAFD-A4CB6513C43B}"/>
    <cellStyle name="Note 3 14 4" xfId="8298" xr:uid="{4B44CCC5-9D4B-435F-ABDC-30D9AA172A0A}"/>
    <cellStyle name="Note 3 14 4 2" xfId="12020" xr:uid="{25007F18-6D67-412A-8E5E-E9AA8247FFB2}"/>
    <cellStyle name="Note 3 14 4 2 2" xfId="21467" xr:uid="{1BB0C2D6-41AB-45CB-9B0B-C66F3E4E31E1}"/>
    <cellStyle name="Note 3 14 4 2 3" xfId="25887" xr:uid="{29BFD76A-DED3-4851-AF78-799EF671FC75}"/>
    <cellStyle name="Note 3 14 4 3" xfId="14027" xr:uid="{5F6A0DA7-14AA-426C-AE14-11BA3E98603F}"/>
    <cellStyle name="Note 3 14 4 3 2" xfId="23474" xr:uid="{A4443ED2-121A-424A-B281-1444D80F1ECA}"/>
    <cellStyle name="Note 3 14 4 4" xfId="17743" xr:uid="{0B90F061-5F42-445B-84C4-A999D5510159}"/>
    <cellStyle name="Note 3 14 5" xfId="9985" xr:uid="{56550DB8-3F51-4348-89FF-72F033418FC4}"/>
    <cellStyle name="Note 3 14 5 2" xfId="13437" xr:uid="{C30B4C96-9745-4A11-9F62-94DB20E5A7DB}"/>
    <cellStyle name="Note 3 14 5 2 2" xfId="22884" xr:uid="{43337F1C-A882-41D1-802D-36FD2F7D9E20}"/>
    <cellStyle name="Note 3 14 5 2 3" xfId="27274" xr:uid="{88393FE1-FBCB-42E8-B9B4-C10217EACF1C}"/>
    <cellStyle name="Note 3 14 5 3" xfId="15684" xr:uid="{724BC2F8-C7CB-4F06-8C0A-FA789C038A69}"/>
    <cellStyle name="Note 3 14 5 3 2" xfId="25131" xr:uid="{BDDAC2AA-C382-4D70-B242-712135BDF67C}"/>
    <cellStyle name="Note 3 14 5 4" xfId="19430" xr:uid="{2524489B-A9DE-41CE-BC8F-4A9E92C62D89}"/>
    <cellStyle name="Note 3 14 6" xfId="10078" xr:uid="{31B26709-4448-4060-B9BD-2E172834D6ED}"/>
    <cellStyle name="Note 3 14 6 2" xfId="13514" xr:uid="{EFBD9C1E-6F4A-423A-B419-D084B37FFC0E}"/>
    <cellStyle name="Note 3 14 6 2 2" xfId="22961" xr:uid="{F3F7DD99-46B3-44B5-9084-35AFC7183759}"/>
    <cellStyle name="Note 3 14 6 2 3" xfId="27351" xr:uid="{AC53235F-E4F3-4034-BACA-9399A2666BA9}"/>
    <cellStyle name="Note 3 14 6 3" xfId="15777" xr:uid="{B006BD7B-A970-4FAB-8322-7CBA23AEF061}"/>
    <cellStyle name="Note 3 14 6 3 2" xfId="25224" xr:uid="{32038B4C-B1DF-450E-84FB-EEBD27B86168}"/>
    <cellStyle name="Note 3 14 6 4" xfId="19523" xr:uid="{339F85F6-1D13-4D3A-813D-0B3EDF5EA327}"/>
    <cellStyle name="Note 3 14 7" xfId="8661" xr:uid="{D8E8775D-FD51-4E22-AD09-FE18A3B88C92}"/>
    <cellStyle name="Note 3 14 7 2" xfId="12319" xr:uid="{6D8998A9-A402-441A-AE95-5D280EC8B527}"/>
    <cellStyle name="Note 3 14 7 2 2" xfId="21766" xr:uid="{4F84F63D-A093-418C-A0A3-0DE709E9B06C}"/>
    <cellStyle name="Note 3 14 7 2 3" xfId="26184" xr:uid="{12912D0E-A72A-4C0B-9C2F-6E65CB451404}"/>
    <cellStyle name="Note 3 14 7 3" xfId="14388" xr:uid="{AE7CDF2F-06D6-47C8-9406-38F63E12681F}"/>
    <cellStyle name="Note 3 14 7 3 2" xfId="23835" xr:uid="{26394B45-911A-467D-9255-BE032DDA81B2}"/>
    <cellStyle name="Note 3 14 7 4" xfId="18106" xr:uid="{2848931B-AAED-4C11-9FB5-60E01EC9A9A1}"/>
    <cellStyle name="Note 3 14 8" xfId="10206" xr:uid="{618B2042-477D-439C-9FC3-475EBAD52330}"/>
    <cellStyle name="Note 3 14 8 2" xfId="15904" xr:uid="{901C4716-4C62-40C0-8009-940E4BF3185B}"/>
    <cellStyle name="Note 3 14 8 2 2" xfId="25351" xr:uid="{B01F9548-99DB-4923-9812-D04D6393003D}"/>
    <cellStyle name="Note 3 14 8 3" xfId="19651" xr:uid="{3554A119-4DAA-4547-A958-B3F3DECF2B9D}"/>
    <cellStyle name="Note 3 14 9" xfId="28688" xr:uid="{207B96D7-D2B6-457E-BD22-CAEF1CB5D2DC}"/>
    <cellStyle name="Note 3 15" xfId="6682" xr:uid="{894B06E9-2115-4B2E-9E64-5ED52BE2EDFE}"/>
    <cellStyle name="Note 3 15 2" xfId="7350" xr:uid="{8F044DD2-9998-4543-A706-C6F78FC144D2}"/>
    <cellStyle name="Note 3 15 2 2" xfId="11080" xr:uid="{3D4C3BA0-7304-4363-9CED-831EACB3280C}"/>
    <cellStyle name="Note 3 15 2 2 2" xfId="20526" xr:uid="{00335E0E-6EA2-4258-8F9E-68F7B1B46A38}"/>
    <cellStyle name="Note 3 15 2 3" xfId="16797" xr:uid="{55BB54D6-8CFA-48A9-9D5E-53DCF44903F6}"/>
    <cellStyle name="Note 3 15 3" xfId="10411" xr:uid="{731A53D0-A8B5-4A25-A91D-CBF7571CB008}"/>
    <cellStyle name="Note 3 15 3 2" xfId="19856" xr:uid="{46B3B51C-950C-40C4-A462-23FA010F3B89}"/>
    <cellStyle name="Note 3 15 4" xfId="16127" xr:uid="{01E7EAFC-BA4F-4E56-B3B1-43807608E041}"/>
    <cellStyle name="Note 3 15 5" xfId="28860" xr:uid="{744B0B27-D356-47E5-9654-D4CA51B2AA1D}"/>
    <cellStyle name="Note 3 15 6" xfId="29182" xr:uid="{CD450373-DA02-4B25-9B48-6AE6E7EF5211}"/>
    <cellStyle name="Note 3 15 7" xfId="29394" xr:uid="{26CA26CA-FABB-463E-9D73-5803CC2007E4}"/>
    <cellStyle name="Note 3 16" xfId="8126" xr:uid="{EDCB3682-7810-4EFF-9ADF-D19A92422E85}"/>
    <cellStyle name="Note 3 16 2" xfId="11855" xr:uid="{C0282A91-79FF-488B-AA43-7FD6B857D39B}"/>
    <cellStyle name="Note 3 16 2 2" xfId="21302" xr:uid="{EEDBF0FA-B37D-4F57-8A41-6296745B1676}"/>
    <cellStyle name="Note 3 16 2 3" xfId="25726" xr:uid="{E52EE27E-DF22-4348-9FE6-BC07463CEEC3}"/>
    <cellStyle name="Note 3 16 3" xfId="13861" xr:uid="{B4D7C001-1505-4DBD-B62B-B62AE3E0CEDA}"/>
    <cellStyle name="Note 3 16 3 2" xfId="23308" xr:uid="{B23D9722-B436-4012-9856-242DE5F7E2F7}"/>
    <cellStyle name="Note 3 16 4" xfId="17573" xr:uid="{711CCC76-0E94-4FBF-9553-1A567CD3708F}"/>
    <cellStyle name="Note 3 17" xfId="8722" xr:uid="{6FD29340-3BA7-469E-B82A-3385EAA564D6}"/>
    <cellStyle name="Note 3 17 2" xfId="12373" xr:uid="{773B48EE-D6D3-4DD5-81CD-81ABDCCCD809}"/>
    <cellStyle name="Note 3 17 2 2" xfId="21820" xr:uid="{BB93CE41-2EB5-41E1-8D39-70CCBF48F39D}"/>
    <cellStyle name="Note 3 17 2 3" xfId="26238" xr:uid="{3CD6C22F-55DC-4C06-A3AD-D94BBA97D25C}"/>
    <cellStyle name="Note 3 17 3" xfId="14449" xr:uid="{6DF98F7D-B115-4B8F-86BC-EBDE6C9FA03B}"/>
    <cellStyle name="Note 3 17 3 2" xfId="23896" xr:uid="{98E7FD51-E5AE-4E13-B1BA-8E0F8A5B6713}"/>
    <cellStyle name="Note 3 17 4" xfId="18167" xr:uid="{6689D8B8-1729-4D69-AF84-879FBF820442}"/>
    <cellStyle name="Note 3 18" xfId="9919" xr:uid="{C16EF488-B8EA-40F4-B73A-C982E1FD1CE3}"/>
    <cellStyle name="Note 3 18 2" xfId="13380" xr:uid="{48018E48-EE15-4C59-83D2-1C5BD1D9EFB1}"/>
    <cellStyle name="Note 3 18 2 2" xfId="22827" xr:uid="{B8349219-4AD6-4D04-92EA-2919192552AD}"/>
    <cellStyle name="Note 3 18 2 3" xfId="27218" xr:uid="{E6118989-D14F-42D9-B3D8-174362E35797}"/>
    <cellStyle name="Note 3 18 3" xfId="15619" xr:uid="{00F33AA7-ECB0-4F42-A12A-2EA8201D49E4}"/>
    <cellStyle name="Note 3 18 3 2" xfId="25066" xr:uid="{3E722CB0-0CF6-41D4-899E-A19C2286FB5C}"/>
    <cellStyle name="Note 3 18 4" xfId="19364" xr:uid="{1BD8BB73-2D8C-4E97-8956-E82C621C4F0F}"/>
    <cellStyle name="Note 3 19" xfId="9199" xr:uid="{130DA4DE-48E1-46A1-ACBF-AEEFECA5A56A}"/>
    <cellStyle name="Note 3 19 2" xfId="12766" xr:uid="{1B991D3B-5A2C-4AE8-BA5F-0E1866E62DBF}"/>
    <cellStyle name="Note 3 19 2 2" xfId="22213" xr:uid="{2B0C1499-13AE-4E0E-B0E7-0F2D9341F470}"/>
    <cellStyle name="Note 3 19 2 3" xfId="26608" xr:uid="{47208991-5EBF-4B44-AD40-46FFFD3EA39F}"/>
    <cellStyle name="Note 3 19 3" xfId="14903" xr:uid="{F0E04942-CD0F-4260-98B5-697F8199B0F6}"/>
    <cellStyle name="Note 3 19 3 2" xfId="24350" xr:uid="{9E77CC9D-A23C-4CCF-B9A4-677D4EFE1F23}"/>
    <cellStyle name="Note 3 19 4" xfId="18644" xr:uid="{F2F1170E-0EA8-4DCF-8B56-2500DF51AB42}"/>
    <cellStyle name="Note 3 2" xfId="2536" xr:uid="{CDF0EEE5-AB5E-43F8-AD7E-1D0315BB51A3}"/>
    <cellStyle name="Note 3 2 10" xfId="9929" xr:uid="{1E9F277A-4528-4213-BDFD-D1767EA7EC56}"/>
    <cellStyle name="Note 3 2 10 2" xfId="13388" xr:uid="{32FDC8E7-2286-4276-B606-3C97ACA919B5}"/>
    <cellStyle name="Note 3 2 10 2 2" xfId="22835" xr:uid="{48C2951D-F45E-40E2-ACA6-A0D10FAD2A04}"/>
    <cellStyle name="Note 3 2 10 2 3" xfId="27226" xr:uid="{90B405E6-A943-485F-BC4C-4C606DA7B134}"/>
    <cellStyle name="Note 3 2 10 3" xfId="15629" xr:uid="{EBCD2BB1-ECF8-40A4-896F-006D9D352DB2}"/>
    <cellStyle name="Note 3 2 10 3 2" xfId="25076" xr:uid="{D9364E6A-C595-425A-A089-78E017D4695A}"/>
    <cellStyle name="Note 3 2 10 4" xfId="19374" xr:uid="{F8D5A9F7-D7AD-4F25-B445-4E99FA4B4F0B}"/>
    <cellStyle name="Note 3 2 11" xfId="8396" xr:uid="{A9D14075-E4A6-4FF7-8FEA-DAD28A6DDC83}"/>
    <cellStyle name="Note 3 2 11 2" xfId="14124" xr:uid="{D46B41F9-91A2-47D1-8B3B-B13CABDF729E}"/>
    <cellStyle name="Note 3 2 11 2 2" xfId="23571" xr:uid="{37E4E8DE-5FD9-458A-8363-5808ED6CC86B}"/>
    <cellStyle name="Note 3 2 11 3" xfId="17841" xr:uid="{374EF5AC-3F0C-457C-8A91-49413723AE1C}"/>
    <cellStyle name="Note 3 2 12" xfId="27862" xr:uid="{97598086-4F3F-4E88-A51D-EF99B0E3F6BA}"/>
    <cellStyle name="Note 3 2 13" xfId="28260" xr:uid="{9B6E9BDA-2F8F-4C2E-9457-C801A3A2C24D}"/>
    <cellStyle name="Note 3 2 14" xfId="30156" xr:uid="{D7CFCA53-C804-409D-B716-3AAD4169DBA1}"/>
    <cellStyle name="Note 3 2 2" xfId="4849" xr:uid="{86D32F93-A483-4E9F-8026-A2BB86223ACE}"/>
    <cellStyle name="Note 3 2 2 10" xfId="28088" xr:uid="{F18BC442-70CB-4128-8D8F-D8B22CEE9ADD}"/>
    <cellStyle name="Note 3 2 2 11" xfId="30699" xr:uid="{A416AFCB-8069-44C1-B774-2528DC147B4D}"/>
    <cellStyle name="Note 3 2 2 2" xfId="7030" xr:uid="{20A6067C-B70A-4E70-A0DE-F8FB5532A989}"/>
    <cellStyle name="Note 3 2 2 2 2" xfId="7698" xr:uid="{FB3EBF2B-4736-4AAA-A69F-B8271247FC05}"/>
    <cellStyle name="Note 3 2 2 2 2 2" xfId="11428" xr:uid="{743528A8-ACD0-4313-B118-15064F296AFF}"/>
    <cellStyle name="Note 3 2 2 2 2 2 2" xfId="20875" xr:uid="{003641A7-CE5E-411E-B721-54E2D82CFB26}"/>
    <cellStyle name="Note 3 2 2 2 2 3" xfId="17146" xr:uid="{451C921C-6110-4F1B-99BA-F1811518D790}"/>
    <cellStyle name="Note 3 2 2 2 3" xfId="10759" xr:uid="{70A33DBC-6E59-4800-89F0-E4DE66C3699D}"/>
    <cellStyle name="Note 3 2 2 2 3 2" xfId="20205" xr:uid="{88EF831A-4C1E-497F-AB5E-FC02A9E1877C}"/>
    <cellStyle name="Note 3 2 2 2 4" xfId="16476" xr:uid="{58FE2932-061B-4B29-944A-9340576C7634}"/>
    <cellStyle name="Note 3 2 2 2 5" xfId="29038" xr:uid="{2C7B2C3B-CAF4-437B-A355-D6231AB92A91}"/>
    <cellStyle name="Note 3 2 2 2 6" xfId="28303" xr:uid="{122605E5-85EE-4097-9965-12A9161305B6}"/>
    <cellStyle name="Note 3 2 2 2 7" xfId="29546" xr:uid="{53C8A35A-0A6E-4A42-B08A-7204F569E82F}"/>
    <cellStyle name="Note 3 2 2 2 8" xfId="31008" xr:uid="{C0333DC3-D5F6-4155-B549-FA1222B2C249}"/>
    <cellStyle name="Note 3 2 2 3" xfId="8057" xr:uid="{1833A243-EFE8-43D3-A658-8A8AF49C21BF}"/>
    <cellStyle name="Note 3 2 2 3 2" xfId="11786" xr:uid="{31188B80-8548-45D8-9774-FC2DA8DCA2EE}"/>
    <cellStyle name="Note 3 2 2 3 2 2" xfId="21233" xr:uid="{CEAFFDB3-515A-4694-9B37-EB982C277248}"/>
    <cellStyle name="Note 3 2 2 3 2 3" xfId="25657" xr:uid="{64C862DA-978C-413C-A5EF-95EEADDEF7BD}"/>
    <cellStyle name="Note 3 2 2 3 3" xfId="13792" xr:uid="{7E1968FE-FB25-409C-936E-9D8D05400A30}"/>
    <cellStyle name="Note 3 2 2 3 3 2" xfId="23239" xr:uid="{5A4CC65B-16AF-42E5-B8A2-EE8FBA2485FD}"/>
    <cellStyle name="Note 3 2 2 3 4" xfId="17504" xr:uid="{799581D4-1CBB-4B81-B834-5FD282A0BBF8}"/>
    <cellStyle name="Note 3 2 2 4" xfId="8994" xr:uid="{D4D649E2-5B8D-4EFD-986C-DCF54C4E1CF2}"/>
    <cellStyle name="Note 3 2 2 4 2" xfId="12598" xr:uid="{FA6FD241-CDA0-4BDF-9C02-C0C633A0D7D8}"/>
    <cellStyle name="Note 3 2 2 4 2 2" xfId="22045" xr:uid="{1840C1B6-F4A1-4B89-BA58-4D992D378DA0}"/>
    <cellStyle name="Note 3 2 2 4 2 3" xfId="26459" xr:uid="{D75D98BD-05B7-4532-A697-0F0CB0286AF8}"/>
    <cellStyle name="Note 3 2 2 4 3" xfId="14717" xr:uid="{1177B276-86EA-4900-997B-C2B00D0C20FA}"/>
    <cellStyle name="Note 3 2 2 4 3 2" xfId="24164" xr:uid="{CE1A2657-C124-4CC3-A0EE-DF8AC1DCB854}"/>
    <cellStyle name="Note 3 2 2 4 4" xfId="18439" xr:uid="{E2CD9254-16D7-448B-AFFB-1880A72BF323}"/>
    <cellStyle name="Note 3 2 2 5" xfId="8641" xr:uid="{09673871-3BF3-41D6-B0F6-BE95C77F8E60}"/>
    <cellStyle name="Note 3 2 2 5 2" xfId="12301" xr:uid="{406E4B1A-BFF6-44B1-89D6-A7DD24FBC758}"/>
    <cellStyle name="Note 3 2 2 5 2 2" xfId="21748" xr:uid="{A5D04EDF-C57F-4FA4-BC5A-A4677D91A85F}"/>
    <cellStyle name="Note 3 2 2 5 2 3" xfId="26166" xr:uid="{D5DAF673-B2E6-4BDA-A514-DEB2033485E0}"/>
    <cellStyle name="Note 3 2 2 5 3" xfId="14368" xr:uid="{9E43E87E-2A72-46AE-A9E6-8197D0EEBB6E}"/>
    <cellStyle name="Note 3 2 2 5 3 2" xfId="23815" xr:uid="{DD94D00A-898B-41C9-8806-5D2EA8DAC59B}"/>
    <cellStyle name="Note 3 2 2 5 4" xfId="18086" xr:uid="{3A5399E4-17CF-4914-AD3E-F813D57386A1}"/>
    <cellStyle name="Note 3 2 2 6" xfId="8782" xr:uid="{615CE492-4789-4706-91A9-91155022FCBA}"/>
    <cellStyle name="Note 3 2 2 6 2" xfId="12424" xr:uid="{A3C0426A-E6DE-4497-B3F4-C8AF2E28E147}"/>
    <cellStyle name="Note 3 2 2 6 2 2" xfId="21871" xr:uid="{1E629E9D-4FDF-42DE-A5A8-1C0FC82E0CC1}"/>
    <cellStyle name="Note 3 2 2 6 2 3" xfId="26288" xr:uid="{B23DEE99-2544-48B2-8A6A-0CAAD43F6416}"/>
    <cellStyle name="Note 3 2 2 6 3" xfId="14508" xr:uid="{E04D71F6-E795-4EE5-A122-10CBC6652EF5}"/>
    <cellStyle name="Note 3 2 2 6 3 2" xfId="23955" xr:uid="{E2B81E8B-7E68-4A3A-B4E3-FED431136DDA}"/>
    <cellStyle name="Note 3 2 2 6 4" xfId="18227" xr:uid="{1DD99F46-2181-47D6-856F-B58C22936D5C}"/>
    <cellStyle name="Note 3 2 2 7" xfId="8389" xr:uid="{DD78A1AB-85FC-4261-B9E5-EF876A4E6672}"/>
    <cellStyle name="Note 3 2 2 7 2" xfId="12093" xr:uid="{C78710A7-3FA2-4F8A-8B3D-2467764F4DAA}"/>
    <cellStyle name="Note 3 2 2 7 2 2" xfId="21540" xr:uid="{08E10D9B-C47E-4C77-B6AC-823DBDE2F2FF}"/>
    <cellStyle name="Note 3 2 2 7 2 3" xfId="25959" xr:uid="{78C804AF-8F1B-47DC-9B06-2EF7659B63EC}"/>
    <cellStyle name="Note 3 2 2 7 3" xfId="14117" xr:uid="{17EA7FED-08AD-4D5C-93C6-4628F6D13F93}"/>
    <cellStyle name="Note 3 2 2 7 3 2" xfId="23564" xr:uid="{A2708FE5-6520-4903-8312-1E02297CA643}"/>
    <cellStyle name="Note 3 2 2 7 4" xfId="17834" xr:uid="{9167E6F1-DD8B-4983-A7F2-476154B6564E}"/>
    <cellStyle name="Note 3 2 2 8" xfId="9279" xr:uid="{E13A3876-821A-4365-B0EF-2E5AACC44A7B}"/>
    <cellStyle name="Note 3 2 2 8 2" xfId="14982" xr:uid="{60683546-8B97-402C-B0B8-0C2E584B8AA6}"/>
    <cellStyle name="Note 3 2 2 8 2 2" xfId="24429" xr:uid="{B13EC523-C102-4C63-8D1E-5B4C7651602E}"/>
    <cellStyle name="Note 3 2 2 8 3" xfId="18724" xr:uid="{3E1448E9-C664-4814-A30C-5A16DE7C1112}"/>
    <cellStyle name="Note 3 2 2 9" xfId="28381" xr:uid="{C97079D5-ECEF-4120-81AC-25A659406424}"/>
    <cellStyle name="Note 3 2 3" xfId="5213" xr:uid="{130A30BE-A64D-4252-8098-C5F957E8EEEA}"/>
    <cellStyle name="Note 3 2 3 2" xfId="5323" xr:uid="{18D9D153-6CFF-4D72-9387-6B3CE0A60824}"/>
    <cellStyle name="Note 3 2 4" xfId="6298" xr:uid="{0E991B26-8E61-434D-9AE4-B8D12689875A}"/>
    <cellStyle name="Note 3 2 4 10" xfId="27991" xr:uid="{BEE1E7D1-8341-4282-A5CA-7A3FB3749C73}"/>
    <cellStyle name="Note 3 2 4 2" xfId="7168" xr:uid="{412EA105-EA8F-4E5A-9C79-69D5ECAACE8B}"/>
    <cellStyle name="Note 3 2 4 2 2" xfId="7837" xr:uid="{64435AE1-EF89-4815-B432-94A62FA2F242}"/>
    <cellStyle name="Note 3 2 4 2 2 2" xfId="11567" xr:uid="{76A7612F-87F1-4AF5-AF38-1441E083763C}"/>
    <cellStyle name="Note 3 2 4 2 2 2 2" xfId="21014" xr:uid="{785846EC-F31F-406E-839B-F3C9A4C55072}"/>
    <cellStyle name="Note 3 2 4 2 2 3" xfId="17285" xr:uid="{3787F8EC-24F3-4BDF-A566-AEB0FDCEFFAA}"/>
    <cellStyle name="Note 3 2 4 2 3" xfId="10898" xr:uid="{BC96012C-CE82-4C5C-8A61-237BCC8A5580}"/>
    <cellStyle name="Note 3 2 4 2 3 2" xfId="20344" xr:uid="{0FE33744-DB96-4652-BAAC-DB87E4D75F28}"/>
    <cellStyle name="Note 3 2 4 2 4" xfId="16615" xr:uid="{E6183D49-BFAB-47EB-91AD-D0772A606BE2}"/>
    <cellStyle name="Note 3 2 4 2 5" xfId="29138" xr:uid="{A59E57D0-005F-4439-91B8-D567C4B3E300}"/>
    <cellStyle name="Note 3 2 4 2 6" xfId="28167" xr:uid="{4A8E5962-1BBD-4F15-BD82-CE3600E22E56}"/>
    <cellStyle name="Note 3 2 4 2 7" xfId="29644" xr:uid="{6CE7D39F-4AD4-4040-B082-EE0382BA93F2}"/>
    <cellStyle name="Note 3 2 4 3" xfId="8254" xr:uid="{535A72E8-FBE3-4CF4-B762-790BB2E0DF80}"/>
    <cellStyle name="Note 3 2 4 3 2" xfId="11983" xr:uid="{2848AD3E-9F14-4E69-9310-3B72BAB89219}"/>
    <cellStyle name="Note 3 2 4 3 2 2" xfId="21430" xr:uid="{1D86DFC4-44FC-46C5-A0AF-EE37C916B7AF}"/>
    <cellStyle name="Note 3 2 4 3 2 3" xfId="25854" xr:uid="{215A52B6-AD06-4D1E-8A6B-A6405D891729}"/>
    <cellStyle name="Note 3 2 4 3 3" xfId="13989" xr:uid="{214E40C9-A036-4A56-8BD2-0B655FC19699}"/>
    <cellStyle name="Note 3 2 4 3 3 2" xfId="23436" xr:uid="{4AC2A1E9-9692-46B8-AB11-EC6E2BC0F5C1}"/>
    <cellStyle name="Note 3 2 4 3 4" xfId="17701" xr:uid="{E0DB1DC4-04F7-4599-ADD4-F1278364E907}"/>
    <cellStyle name="Note 3 2 4 4" xfId="9567" xr:uid="{6D1D11D8-B4A2-4162-8971-4D053485F38A}"/>
    <cellStyle name="Note 3 2 4 4 2" xfId="13077" xr:uid="{BCBC343A-7069-4D08-87DD-3257E30CCC5D}"/>
    <cellStyle name="Note 3 2 4 4 2 2" xfId="22524" xr:uid="{C483D3FE-CB9F-4864-BB8E-F79455120B01}"/>
    <cellStyle name="Note 3 2 4 4 2 3" xfId="26916" xr:uid="{879B4C80-9017-48B2-B966-089C7D0AF2D7}"/>
    <cellStyle name="Note 3 2 4 4 3" xfId="15268" xr:uid="{66E58FE1-5B56-49C2-AE37-42663B81DCEF}"/>
    <cellStyle name="Note 3 2 4 4 3 2" xfId="24715" xr:uid="{6A4C3E50-A21C-40A1-866A-186BF6FAB420}"/>
    <cellStyle name="Note 3 2 4 4 4" xfId="19012" xr:uid="{6BAA92B4-5CE7-4EE3-B7F9-455146683D93}"/>
    <cellStyle name="Note 3 2 4 5" xfId="9986" xr:uid="{C06AF97B-E043-450E-B748-97658302B753}"/>
    <cellStyle name="Note 3 2 4 5 2" xfId="13438" xr:uid="{598F3654-402C-4588-A74F-755B9FB08FE6}"/>
    <cellStyle name="Note 3 2 4 5 2 2" xfId="22885" xr:uid="{B3EB7A7C-857B-400D-82C8-AF2463932EF9}"/>
    <cellStyle name="Note 3 2 4 5 2 3" xfId="27275" xr:uid="{5D597F17-3ED9-4CDE-B3BA-46F725BE8510}"/>
    <cellStyle name="Note 3 2 4 5 3" xfId="15685" xr:uid="{E50A25A3-20FC-4604-AAB2-4866F60188FB}"/>
    <cellStyle name="Note 3 2 4 5 3 2" xfId="25132" xr:uid="{88AEE2F7-643B-42B4-B197-86C3C0BD474B}"/>
    <cellStyle name="Note 3 2 4 5 4" xfId="19431" xr:uid="{67643C4B-2D4B-4D87-ABD0-6E0526A12863}"/>
    <cellStyle name="Note 3 2 4 6" xfId="10079" xr:uid="{E01C5D6A-9078-4BC5-996C-625811AB90F8}"/>
    <cellStyle name="Note 3 2 4 6 2" xfId="13515" xr:uid="{7977B77A-F59C-4570-9A63-E6B887CF12D1}"/>
    <cellStyle name="Note 3 2 4 6 2 2" xfId="22962" xr:uid="{EFC5494D-00CC-47A1-B1C1-3F04000D621C}"/>
    <cellStyle name="Note 3 2 4 6 2 3" xfId="27352" xr:uid="{9621DADE-7A71-410A-B723-3497DBB81648}"/>
    <cellStyle name="Note 3 2 4 6 3" xfId="15778" xr:uid="{DC2C2586-4E0D-4067-A12F-EF9386E037CA}"/>
    <cellStyle name="Note 3 2 4 6 3 2" xfId="25225" xr:uid="{025B67B7-B56A-4EBC-919C-37E6F4443807}"/>
    <cellStyle name="Note 3 2 4 6 4" xfId="19524" xr:uid="{9A612F3E-D4D5-4BD0-81DF-53156E06F9F3}"/>
    <cellStyle name="Note 3 2 4 7" xfId="8655" xr:uid="{75D63455-0231-4729-AC72-A1C06343671B}"/>
    <cellStyle name="Note 3 2 4 7 2" xfId="12315" xr:uid="{2A1EF4A3-35CF-46BF-9B24-208E44B8F9A1}"/>
    <cellStyle name="Note 3 2 4 7 2 2" xfId="21762" xr:uid="{D6A98A36-C786-4CFE-BD70-2DB10BFD08EE}"/>
    <cellStyle name="Note 3 2 4 7 2 3" xfId="26180" xr:uid="{B5D3B447-D637-4170-83E7-6780995D1F26}"/>
    <cellStyle name="Note 3 2 4 7 3" xfId="14382" xr:uid="{CDEFAE81-929D-43A2-882C-903D6EB1DA44}"/>
    <cellStyle name="Note 3 2 4 7 3 2" xfId="23829" xr:uid="{E4862399-8577-4C52-A28B-E7A2F21D349A}"/>
    <cellStyle name="Note 3 2 4 7 4" xfId="18100" xr:uid="{D0D815A8-0108-4548-B837-129C3BA0EBD9}"/>
    <cellStyle name="Note 3 2 4 8" xfId="10207" xr:uid="{85E73FF5-9249-4733-97E6-2D2FD215A7B1}"/>
    <cellStyle name="Note 3 2 4 8 2" xfId="15905" xr:uid="{837C2E88-300D-4453-BC01-F4272B22A6C0}"/>
    <cellStyle name="Note 3 2 4 8 2 2" xfId="25352" xr:uid="{63108074-12A1-436D-ADAC-B38209B87B72}"/>
    <cellStyle name="Note 3 2 4 8 3" xfId="19652" xr:uid="{8E550D43-146A-4625-A042-5D62F67EBA2B}"/>
    <cellStyle name="Note 3 2 4 9" xfId="28689" xr:uid="{3E9D65C5-1E43-469D-81E7-FC8EEA5A5A82}"/>
    <cellStyle name="Note 3 2 5" xfId="6685" xr:uid="{79F4E8D2-439C-4F5D-B231-82B35BA954E9}"/>
    <cellStyle name="Note 3 2 5 2" xfId="7353" xr:uid="{D20D962B-EBA5-44F6-86B4-60CE6C5DC0F7}"/>
    <cellStyle name="Note 3 2 5 2 2" xfId="11083" xr:uid="{46F2965A-F120-443F-B8F7-F638BE2467A6}"/>
    <cellStyle name="Note 3 2 5 2 2 2" xfId="20529" xr:uid="{A1ABF80C-C7A8-4349-9DFE-B2AB62FA9FDC}"/>
    <cellStyle name="Note 3 2 5 2 3" xfId="16800" xr:uid="{C1053E8D-A59B-4F74-80EA-745C5DB64D56}"/>
    <cellStyle name="Note 3 2 5 3" xfId="10414" xr:uid="{F6F1AC59-4963-4CC9-BDE0-FD8DD70D59B8}"/>
    <cellStyle name="Note 3 2 5 3 2" xfId="19859" xr:uid="{F5CE4AFD-2723-4522-B09D-D4DA72A9531E}"/>
    <cellStyle name="Note 3 2 5 4" xfId="16130" xr:uid="{8C7087C4-79D9-45CB-AA40-035BFBBBF497}"/>
    <cellStyle name="Note 3 2 5 5" xfId="28863" xr:uid="{3CFE7EA5-ED15-484D-B186-D3D6947FE735}"/>
    <cellStyle name="Note 3 2 5 6" xfId="27589" xr:uid="{EB991928-DBFF-4DCA-B1D1-8FFB00F95E1A}"/>
    <cellStyle name="Note 3 2 5 7" xfId="29397" xr:uid="{2CF4D66C-3B1C-4983-8FB9-64698CB94DDF}"/>
    <cellStyle name="Note 3 2 6" xfId="8125" xr:uid="{E95CA74D-F097-40B0-84A8-BB1372270F26}"/>
    <cellStyle name="Note 3 2 6 2" xfId="11854" xr:uid="{E641C152-01C1-4115-99E0-D34EC154782F}"/>
    <cellStyle name="Note 3 2 6 2 2" xfId="21301" xr:uid="{476C63BE-55FE-4C43-852D-CD657C3960E2}"/>
    <cellStyle name="Note 3 2 6 2 3" xfId="25725" xr:uid="{EE97599E-EF70-428E-B3DA-B811EBC67A16}"/>
    <cellStyle name="Note 3 2 6 3" xfId="13860" xr:uid="{1B4809B4-6ED8-45FE-A858-73CFF4908D6D}"/>
    <cellStyle name="Note 3 2 6 3 2" xfId="23307" xr:uid="{85215B98-A5D1-4400-A71D-EF884E0B7744}"/>
    <cellStyle name="Note 3 2 6 4" xfId="17572" xr:uid="{35E8BB01-D1B5-475E-84BD-63C09824B227}"/>
    <cellStyle name="Note 3 2 7" xfId="8719" xr:uid="{EFAB129F-FD5B-499A-8184-D93FA0508055}"/>
    <cellStyle name="Note 3 2 7 2" xfId="12370" xr:uid="{39AE013C-3AC5-47B4-9233-2C49A0DCAFE3}"/>
    <cellStyle name="Note 3 2 7 2 2" xfId="21817" xr:uid="{B8246F4D-97D0-4B5E-AB7B-7866A278D6F4}"/>
    <cellStyle name="Note 3 2 7 2 3" xfId="26235" xr:uid="{05DE3871-0DAF-4232-A2FE-7F64456ACE77}"/>
    <cellStyle name="Note 3 2 7 3" xfId="14446" xr:uid="{D7F3B035-7848-4577-9713-A9324DE5DD79}"/>
    <cellStyle name="Note 3 2 7 3 2" xfId="23893" xr:uid="{3DF45C97-601D-449C-8000-50015CFFE58A}"/>
    <cellStyle name="Note 3 2 7 4" xfId="18164" xr:uid="{DD9C9FC4-9B74-4F4E-8947-9D4820EAEEBC}"/>
    <cellStyle name="Note 3 2 8" xfId="8500" xr:uid="{C9C2B533-C075-4BCC-B011-1E992171C353}"/>
    <cellStyle name="Note 3 2 8 2" xfId="12174" xr:uid="{80B651F7-C53E-41DE-9958-F7630C7D99C0}"/>
    <cellStyle name="Note 3 2 8 2 2" xfId="21621" xr:uid="{C2BD5004-5A50-4B48-A57A-859A0E98F8C7}"/>
    <cellStyle name="Note 3 2 8 2 3" xfId="26040" xr:uid="{AF75D190-0F9D-4ACE-9AEB-4C0691FF9566}"/>
    <cellStyle name="Note 3 2 8 3" xfId="14228" xr:uid="{AC9D3C95-58CC-4DCC-A92B-2D3558BD50D9}"/>
    <cellStyle name="Note 3 2 8 3 2" xfId="23675" xr:uid="{88327328-4832-4FD4-A801-24395997F1BF}"/>
    <cellStyle name="Note 3 2 8 4" xfId="17945" xr:uid="{1F66ADD5-CC52-429C-9BFB-FD33FCFF096F}"/>
    <cellStyle name="Note 3 2 9" xfId="8895" xr:uid="{ED59EDCF-A04B-4445-90BE-3A1D6B79DFF9}"/>
    <cellStyle name="Note 3 2 9 2" xfId="12520" xr:uid="{0BFEB6CE-D1BB-40C0-BE0A-4DA1D0798A65}"/>
    <cellStyle name="Note 3 2 9 2 2" xfId="21967" xr:uid="{3B9734C4-A83B-41D8-BF12-6DE8684A2137}"/>
    <cellStyle name="Note 3 2 9 2 3" xfId="26383" xr:uid="{B53BD16D-48E3-451F-8646-002426D40DB9}"/>
    <cellStyle name="Note 3 2 9 3" xfId="14620" xr:uid="{10262E4D-EEEA-472B-9866-419F4E1DA795}"/>
    <cellStyle name="Note 3 2 9 3 2" xfId="24067" xr:uid="{AF3379E6-A3AC-4AEA-B8F3-78F77D014876}"/>
    <cellStyle name="Note 3 2 9 4" xfId="18340" xr:uid="{FE161746-FC74-4275-8468-FFEFF960A4AF}"/>
    <cellStyle name="Note 3 20" xfId="8273" xr:uid="{97DB9CE6-5D76-4B50-8176-51CB77D9CA49}"/>
    <cellStyle name="Note 3 20 2" xfId="11997" xr:uid="{46957038-F9B8-4096-B6BF-A1B97516C580}"/>
    <cellStyle name="Note 3 20 2 2" xfId="21444" xr:uid="{6495F87D-21C9-4635-B6DC-6F7CB8060B0C}"/>
    <cellStyle name="Note 3 20 2 3" xfId="25864" xr:uid="{832C612A-98B3-4395-BBFA-DB9D9EA1FA06}"/>
    <cellStyle name="Note 3 20 3" xfId="14002" xr:uid="{1CAC71CA-F8A0-4B78-9568-AF58756C6AA0}"/>
    <cellStyle name="Note 3 20 3 2" xfId="23449" xr:uid="{63250FA1-179E-49DB-89CB-9506781FD1C4}"/>
    <cellStyle name="Note 3 20 4" xfId="17718" xr:uid="{33ECE262-8A74-47EE-A03B-2700FA97B380}"/>
    <cellStyle name="Note 3 21" xfId="9886" xr:uid="{1F4D19F8-FC40-4EB8-97FC-81F6CEBEF25A}"/>
    <cellStyle name="Note 3 21 2" xfId="15586" xr:uid="{BF6BAB45-CABF-488B-9D21-03CEC8620DE6}"/>
    <cellStyle name="Note 3 21 2 2" xfId="25033" xr:uid="{93DF4CF6-A520-4918-8C39-D85892016376}"/>
    <cellStyle name="Note 3 21 3" xfId="19331" xr:uid="{543D97B6-5C52-436D-A6F1-3C845F9ED6A3}"/>
    <cellStyle name="Note 3 22" xfId="27859" xr:uid="{17C8CEDC-7337-4A0B-ABB8-0B8BB5F92830}"/>
    <cellStyle name="Note 3 23" xfId="28261" xr:uid="{E467F6F7-F1EB-4A39-B5A9-B30EB2DC8358}"/>
    <cellStyle name="Note 3 24" xfId="29798" xr:uid="{66064127-CA32-419B-84B1-DEE1152B9327}"/>
    <cellStyle name="Note 3 25" xfId="2533" xr:uid="{85544135-7167-4C95-9D20-C01E495830AD}"/>
    <cellStyle name="Note 3 26" xfId="30155" xr:uid="{263E11BB-C71A-4BB6-AEF1-A67E08602389}"/>
    <cellStyle name="Note 3 3" xfId="2537" xr:uid="{79563BDE-6A2E-4DBA-ACB4-3DF46A57CDFA}"/>
    <cellStyle name="Note 3 3 10" xfId="9522" xr:uid="{756C2D0B-7FE4-49A1-B9CC-3BAD998F9F93}"/>
    <cellStyle name="Note 3 3 10 2" xfId="15223" xr:uid="{DAD9AE96-88E8-4BAE-8807-5ADDACEB37B6}"/>
    <cellStyle name="Note 3 3 10 2 2" xfId="24670" xr:uid="{4093D12E-3067-4F28-AA16-CA0E695BBB21}"/>
    <cellStyle name="Note 3 3 10 3" xfId="18967" xr:uid="{FDE0B309-18A3-4925-8F7B-2E7A42C2896A}"/>
    <cellStyle name="Note 3 3 11" xfId="27863" xr:uid="{33AA901B-51B1-42AD-A6B2-384B1251B3D3}"/>
    <cellStyle name="Note 3 3 12" xfId="27764" xr:uid="{8B8F82D8-5F8F-4A25-B9A0-3372451ACAA7}"/>
    <cellStyle name="Note 3 3 13" xfId="30698" xr:uid="{931144D6-02F8-409D-9A02-838F0292652F}"/>
    <cellStyle name="Note 3 3 2" xfId="4850" xr:uid="{0A831AA5-C01A-427B-AEB0-C69ECAD65BCF}"/>
    <cellStyle name="Note 3 3 2 10" xfId="27616" xr:uid="{06B3FDA8-BE27-4B80-BE35-D44BDA9CB28F}"/>
    <cellStyle name="Note 3 3 2 11" xfId="31007" xr:uid="{84D8CD5A-2A18-48E3-8EAF-90CF13D7CCB5}"/>
    <cellStyle name="Note 3 3 2 2" xfId="7031" xr:uid="{BA630A4C-6D82-42F0-8275-9243C8B48DA2}"/>
    <cellStyle name="Note 3 3 2 2 2" xfId="7699" xr:uid="{43B30D7C-5FBA-4F5C-9C98-A62674752F87}"/>
    <cellStyle name="Note 3 3 2 2 2 2" xfId="11429" xr:uid="{EEBD98DC-4D97-4477-A591-C84E138DDA9F}"/>
    <cellStyle name="Note 3 3 2 2 2 2 2" xfId="20876" xr:uid="{640E51B7-9DCE-4721-9578-93DE30132A53}"/>
    <cellStyle name="Note 3 3 2 2 2 3" xfId="17147" xr:uid="{A61FCEA8-8F92-414A-92B3-79E5A02DA9C4}"/>
    <cellStyle name="Note 3 3 2 2 3" xfId="10760" xr:uid="{27CFA3E9-D1A5-4822-B9BD-0361B5D64248}"/>
    <cellStyle name="Note 3 3 2 2 3 2" xfId="20206" xr:uid="{2D62E633-8931-4A3C-9E5B-D56C52BA6095}"/>
    <cellStyle name="Note 3 3 2 2 4" xfId="16477" xr:uid="{2D04CD6A-F090-4C8F-8623-426ED1133E9D}"/>
    <cellStyle name="Note 3 3 2 2 5" xfId="29039" xr:uid="{CF0B7D7B-36E3-4572-984E-79D173CEAA57}"/>
    <cellStyle name="Note 3 3 2 2 6" xfId="29170" xr:uid="{BBCDFCCF-D430-461B-81C8-C6AEFAF1A122}"/>
    <cellStyle name="Note 3 3 2 2 7" xfId="29547" xr:uid="{594553E4-D374-4ECE-8534-51EC96111D83}"/>
    <cellStyle name="Note 3 3 2 3" xfId="7937" xr:uid="{D31B2D3B-59E1-4B33-98D6-B0F17947F65E}"/>
    <cellStyle name="Note 3 3 2 3 2" xfId="11666" xr:uid="{16326A86-CC9C-4309-BF7B-308C59DDF430}"/>
    <cellStyle name="Note 3 3 2 3 2 2" xfId="21113" xr:uid="{999AF906-D626-4619-A60D-06C835560116}"/>
    <cellStyle name="Note 3 3 2 3 2 3" xfId="25537" xr:uid="{864EADBC-6936-4F65-AC3A-3B2745783B99}"/>
    <cellStyle name="Note 3 3 2 3 3" xfId="13672" xr:uid="{A00A12B7-E557-4FBD-BE33-26B8B1F79377}"/>
    <cellStyle name="Note 3 3 2 3 3 2" xfId="23119" xr:uid="{50D699AC-D3AD-4076-A89B-5511A9A3CF67}"/>
    <cellStyle name="Note 3 3 2 3 4" xfId="17384" xr:uid="{F5D3E143-7D70-45E3-A49F-D790247A747C}"/>
    <cellStyle name="Note 3 3 2 4" xfId="8993" xr:uid="{7324C69F-8014-4608-BE41-47BD045C0607}"/>
    <cellStyle name="Note 3 3 2 4 2" xfId="12597" xr:uid="{89EED732-1737-4ADE-AEC7-E749DE8F4A61}"/>
    <cellStyle name="Note 3 3 2 4 2 2" xfId="22044" xr:uid="{4DAF8552-E60C-4C7F-9160-1FC88EC2166C}"/>
    <cellStyle name="Note 3 3 2 4 2 3" xfId="26458" xr:uid="{FB366030-C09C-4702-B02F-B5CCA1644971}"/>
    <cellStyle name="Note 3 3 2 4 3" xfId="14716" xr:uid="{C18727CF-643C-423F-A824-7684F5881F08}"/>
    <cellStyle name="Note 3 3 2 4 3 2" xfId="24163" xr:uid="{DDE04DDD-5F02-4E95-A4F7-0604564B3B0C}"/>
    <cellStyle name="Note 3 3 2 4 4" xfId="18438" xr:uid="{FF557653-5930-47C8-A667-67F80BEE4391}"/>
    <cellStyle name="Note 3 3 2 5" xfId="9878" xr:uid="{89998F22-CFAA-400D-B644-7F6F39C6A0F3}"/>
    <cellStyle name="Note 3 3 2 5 2" xfId="13347" xr:uid="{5F2ABEEE-7C20-4F15-B0B7-B4B11AC3054D}"/>
    <cellStyle name="Note 3 3 2 5 2 2" xfId="22794" xr:uid="{48743562-19C9-402C-AC23-AF9A1713E15E}"/>
    <cellStyle name="Note 3 3 2 5 2 3" xfId="27185" xr:uid="{2E16E744-7977-4613-92D8-4505E84033B2}"/>
    <cellStyle name="Note 3 3 2 5 3" xfId="15578" xr:uid="{FCD05D15-5B56-469A-B9CD-52BC1838BFBA}"/>
    <cellStyle name="Note 3 3 2 5 3 2" xfId="25025" xr:uid="{C6D2CEBC-835F-4C27-8E31-04EAEE35A0AD}"/>
    <cellStyle name="Note 3 3 2 5 4" xfId="19323" xr:uid="{F90AE59C-C40F-4ACF-8E40-D1E74B5D5476}"/>
    <cellStyle name="Note 3 3 2 6" xfId="8306" xr:uid="{045EFDFE-45A3-4DA2-ABAC-27934A6D7FCF}"/>
    <cellStyle name="Note 3 3 2 6 2" xfId="12028" xr:uid="{0A39F493-7A02-4213-9769-FA9AC995AD18}"/>
    <cellStyle name="Note 3 3 2 6 2 2" xfId="21475" xr:uid="{941D86A5-6E3B-4998-A1B1-B36B30AB1304}"/>
    <cellStyle name="Note 3 3 2 6 2 3" xfId="25895" xr:uid="{416F3872-F449-41E2-A2EF-E26EBC546DB8}"/>
    <cellStyle name="Note 3 3 2 6 3" xfId="14035" xr:uid="{BDB81558-CC60-4D63-8698-F5BC225F8C3D}"/>
    <cellStyle name="Note 3 3 2 6 3 2" xfId="23482" xr:uid="{17199E0E-9554-4B52-88DB-D6886D46A48C}"/>
    <cellStyle name="Note 3 3 2 6 4" xfId="17751" xr:uid="{574C470C-FB13-4782-AEBD-0398C716FD3D}"/>
    <cellStyle name="Note 3 3 2 7" xfId="10163" xr:uid="{1BD26226-B1B4-4257-8FB7-CAE5E3BEC4DF}"/>
    <cellStyle name="Note 3 3 2 7 2" xfId="13569" xr:uid="{11AF21FF-A345-4F02-AD40-67D9966361ED}"/>
    <cellStyle name="Note 3 3 2 7 2 2" xfId="23016" xr:uid="{074DEFA0-1C76-437B-B7F1-15F68A12802A}"/>
    <cellStyle name="Note 3 3 2 7 2 3" xfId="27406" xr:uid="{0C1BF87B-119D-4E1A-934B-2B07F720C3FD}"/>
    <cellStyle name="Note 3 3 2 7 3" xfId="15862" xr:uid="{6D939CED-E93A-43AB-8578-FEA8C3AC7782}"/>
    <cellStyle name="Note 3 3 2 7 3 2" xfId="25309" xr:uid="{32CF82C2-ACAC-45DE-89F0-F66A38DE44B3}"/>
    <cellStyle name="Note 3 3 2 7 4" xfId="19608" xr:uid="{7791D5EC-3D45-4947-99A4-C355DA4AF88C}"/>
    <cellStyle name="Note 3 3 2 8" xfId="8831" xr:uid="{ED0BAF7A-815C-4A9A-89C5-DC61DF674CF6}"/>
    <cellStyle name="Note 3 3 2 8 2" xfId="14556" xr:uid="{F5F45B9A-A19A-4651-A997-4C489D226CCF}"/>
    <cellStyle name="Note 3 3 2 8 2 2" xfId="24003" xr:uid="{ABBB950C-0C6F-41CF-B70B-15A8513605CA}"/>
    <cellStyle name="Note 3 3 2 8 3" xfId="18276" xr:uid="{C10E4A78-FFC2-4FBD-9D47-FFE65FA5F920}"/>
    <cellStyle name="Note 3 3 2 9" xfId="28382" xr:uid="{BC7EF21D-C284-4C8C-BB94-21FDA88DA31F}"/>
    <cellStyle name="Note 3 3 3" xfId="6299" xr:uid="{AE1B9320-2B5F-4D71-ABC9-A6B8B3AAD9CB}"/>
    <cellStyle name="Note 3 3 3 10" xfId="27990" xr:uid="{EEE7FC95-3DA4-454D-BDF8-85502AA2367B}"/>
    <cellStyle name="Note 3 3 3 2" xfId="7169" xr:uid="{45D749F1-C54C-4E3D-B4BC-15EADBF92480}"/>
    <cellStyle name="Note 3 3 3 2 2" xfId="7838" xr:uid="{A72F9151-DBA5-479C-8B63-9358E42485BF}"/>
    <cellStyle name="Note 3 3 3 2 2 2" xfId="11568" xr:uid="{D6176A62-E310-4296-AD5F-D7D106BCE1AE}"/>
    <cellStyle name="Note 3 3 3 2 2 2 2" xfId="21015" xr:uid="{5437DE2B-BAAF-4907-9481-BBD4F620E89E}"/>
    <cellStyle name="Note 3 3 3 2 2 3" xfId="17286" xr:uid="{83C023A8-41BB-4A47-ACA9-1A92F9E6D96F}"/>
    <cellStyle name="Note 3 3 3 2 3" xfId="10899" xr:uid="{AD1BE5AB-7BA2-4A23-B234-1AEF4EC39BF0}"/>
    <cellStyle name="Note 3 3 3 2 3 2" xfId="20345" xr:uid="{70511410-E15D-41FF-8F92-7686596AE6A4}"/>
    <cellStyle name="Note 3 3 3 2 4" xfId="16616" xr:uid="{77A85DC5-EA03-4F2A-86DF-29CB348302E5}"/>
    <cellStyle name="Note 3 3 3 2 5" xfId="29139" xr:uid="{4C2ECC7A-6F95-4701-8856-3A5B99206892}"/>
    <cellStyle name="Note 3 3 3 2 6" xfId="27572" xr:uid="{234D54A6-D269-48DF-B17E-71BB266532B2}"/>
    <cellStyle name="Note 3 3 3 2 7" xfId="29645" xr:uid="{EA01AD68-CCDA-491F-92B1-9A00D57F55BB}"/>
    <cellStyle name="Note 3 3 3 3" xfId="8170" xr:uid="{154D592E-34F5-484C-B4CD-BB407C4162A7}"/>
    <cellStyle name="Note 3 3 3 3 2" xfId="11899" xr:uid="{034BCD95-D9F8-4F65-84D1-EA08A9CD7DA7}"/>
    <cellStyle name="Note 3 3 3 3 2 2" xfId="21346" xr:uid="{26076B4D-5D61-40C1-8BE5-22C817DC9697}"/>
    <cellStyle name="Note 3 3 3 3 2 3" xfId="25770" xr:uid="{46295DAE-A510-4330-B305-624FBC71C4A6}"/>
    <cellStyle name="Note 3 3 3 3 3" xfId="13905" xr:uid="{7E716C20-E621-4A31-85EE-5897CF6C122C}"/>
    <cellStyle name="Note 3 3 3 3 3 2" xfId="23352" xr:uid="{85E43B9F-D201-4842-B5E2-ED2F1AEFF9B7}"/>
    <cellStyle name="Note 3 3 3 3 4" xfId="17617" xr:uid="{F60099CA-4851-479D-B997-D34A81BB95FA}"/>
    <cellStyle name="Note 3 3 3 4" xfId="8807" xr:uid="{399EB44A-1763-4B51-9706-32D4C8C23CF0}"/>
    <cellStyle name="Note 3 3 3 4 2" xfId="12447" xr:uid="{1CE33491-697E-4CDF-9935-FE148F5E64E9}"/>
    <cellStyle name="Note 3 3 3 4 2 2" xfId="21894" xr:uid="{96A7BC05-C4A2-408A-B3C4-D1A36D6BE6E4}"/>
    <cellStyle name="Note 3 3 3 4 2 3" xfId="26310" xr:uid="{BDE3DB8B-C67A-431D-A199-AC2E8DC268DA}"/>
    <cellStyle name="Note 3 3 3 4 3" xfId="14532" xr:uid="{D31575EA-A7BF-430A-9958-CA4748E1BDD0}"/>
    <cellStyle name="Note 3 3 3 4 3 2" xfId="23979" xr:uid="{00EF7ECD-FFC2-4A91-929E-2C01C2E761A7}"/>
    <cellStyle name="Note 3 3 3 4 4" xfId="18252" xr:uid="{70CD615C-70D7-4D41-9749-CFD0D60BB949}"/>
    <cellStyle name="Note 3 3 3 5" xfId="9987" xr:uid="{6930D1D5-A5B0-49FC-A40A-88BBFE6EC69E}"/>
    <cellStyle name="Note 3 3 3 5 2" xfId="13439" xr:uid="{6603834B-1B9D-4B31-B467-B0F6849E7308}"/>
    <cellStyle name="Note 3 3 3 5 2 2" xfId="22886" xr:uid="{9253D105-4C61-402F-BD45-D4426BC2D6CB}"/>
    <cellStyle name="Note 3 3 3 5 2 3" xfId="27276" xr:uid="{98D1A074-186B-44EA-83AE-E29855070439}"/>
    <cellStyle name="Note 3 3 3 5 3" xfId="15686" xr:uid="{77A46BD2-69F2-4FD7-8F45-B231E363AC2E}"/>
    <cellStyle name="Note 3 3 3 5 3 2" xfId="25133" xr:uid="{FCCE8C80-DA19-45A8-80D2-C0412553E04C}"/>
    <cellStyle name="Note 3 3 3 5 4" xfId="19432" xr:uid="{D990FD8E-9753-4B7D-A49A-4DF55AD7D6B5}"/>
    <cellStyle name="Note 3 3 3 6" xfId="10080" xr:uid="{60762F06-EDCF-4401-916C-B0911A4E466F}"/>
    <cellStyle name="Note 3 3 3 6 2" xfId="13516" xr:uid="{9785F21F-AB8E-4E0E-A963-97BF8C95CDBF}"/>
    <cellStyle name="Note 3 3 3 6 2 2" xfId="22963" xr:uid="{6B84AF59-7BA6-49AD-9DF8-BE8E0A98BD72}"/>
    <cellStyle name="Note 3 3 3 6 2 3" xfId="27353" xr:uid="{F07F7086-B356-4A05-B499-FE914465847A}"/>
    <cellStyle name="Note 3 3 3 6 3" xfId="15779" xr:uid="{F44F3670-41FD-44E4-A8F3-CFBF84F2DA7D}"/>
    <cellStyle name="Note 3 3 3 6 3 2" xfId="25226" xr:uid="{31366320-2A1D-40DD-A20B-735474C7488E}"/>
    <cellStyle name="Note 3 3 3 6 4" xfId="19525" xr:uid="{F4B96954-753D-44EF-AFD7-D8AEBE510AA4}"/>
    <cellStyle name="Note 3 3 3 7" xfId="9697" xr:uid="{633D23BD-75C2-4845-BB1A-60E812EEDA4E}"/>
    <cellStyle name="Note 3 3 3 7 2" xfId="13183" xr:uid="{6587FD5D-DD0C-4903-A74E-FDFA8BE19866}"/>
    <cellStyle name="Note 3 3 3 7 2 2" xfId="22630" xr:uid="{EDBADA91-8091-4BA7-AC30-64C92BF90142}"/>
    <cellStyle name="Note 3 3 3 7 2 3" xfId="27022" xr:uid="{BE4CFD34-C7D8-4CD9-AB66-9AAD1E5A1619}"/>
    <cellStyle name="Note 3 3 3 7 3" xfId="15398" xr:uid="{D14F91AA-7BBC-4C16-9AA2-912BE9207808}"/>
    <cellStyle name="Note 3 3 3 7 3 2" xfId="24845" xr:uid="{028763B5-23E0-4609-AFEB-0FB426EB0044}"/>
    <cellStyle name="Note 3 3 3 7 4" xfId="19142" xr:uid="{68EEB7FC-3A91-4EEE-BD14-44952B5CB5F1}"/>
    <cellStyle name="Note 3 3 3 8" xfId="10208" xr:uid="{A95A387D-BD1C-476F-ABA9-B87E53830D25}"/>
    <cellStyle name="Note 3 3 3 8 2" xfId="15906" xr:uid="{1B6BDD12-CB56-405D-BE89-F6B0D840891D}"/>
    <cellStyle name="Note 3 3 3 8 2 2" xfId="25353" xr:uid="{1DB5F753-BE28-4EF6-8299-07EFDFBB65BB}"/>
    <cellStyle name="Note 3 3 3 8 3" xfId="19653" xr:uid="{7359AF77-AB31-4A2C-9A33-4E2C272042CD}"/>
    <cellStyle name="Note 3 3 3 9" xfId="28690" xr:uid="{DDAC4391-2DB2-4AB2-BE69-23A5D4063D2A}"/>
    <cellStyle name="Note 3 3 4" xfId="6686" xr:uid="{F3758786-B614-47C6-B0E7-81E08E9329F2}"/>
    <cellStyle name="Note 3 3 4 2" xfId="7354" xr:uid="{239FB583-ABC1-4A36-9BD4-FD1B71CA9967}"/>
    <cellStyle name="Note 3 3 4 2 2" xfId="11084" xr:uid="{FACA1D77-C535-4936-847D-092FAAAB0374}"/>
    <cellStyle name="Note 3 3 4 2 2 2" xfId="20530" xr:uid="{1A619E12-4BCA-4CCE-B9AC-1B08CEFCEDA5}"/>
    <cellStyle name="Note 3 3 4 2 3" xfId="16801" xr:uid="{ABA60353-F9E1-4225-BDD5-1234DAD3C41E}"/>
    <cellStyle name="Note 3 3 4 3" xfId="10415" xr:uid="{6C29E5CB-C2BF-46E1-8C81-0DFAFA7E7498}"/>
    <cellStyle name="Note 3 3 4 3 2" xfId="19860" xr:uid="{C88E277D-1AF9-4417-8AA3-EA42FBE19A06}"/>
    <cellStyle name="Note 3 3 4 4" xfId="16131" xr:uid="{3D96C8E6-284F-47D4-8201-D412D6868869}"/>
    <cellStyle name="Note 3 3 4 5" xfId="28864" xr:uid="{AEE524ED-A7E3-4552-88BB-03363E609F83}"/>
    <cellStyle name="Note 3 3 4 6" xfId="28343" xr:uid="{4A956DD1-9FE9-4820-9196-BD8AF6786AB0}"/>
    <cellStyle name="Note 3 3 4 7" xfId="29398" xr:uid="{EA1CE553-D16D-4D45-9F4E-EEDD270DD339}"/>
    <cellStyle name="Note 3 3 5" xfId="7989" xr:uid="{D56D6315-96E8-4B0D-B82F-5587F29342CB}"/>
    <cellStyle name="Note 3 3 5 2" xfId="11718" xr:uid="{D4A8B8D3-E5AE-44B2-BA2C-E079AAB64DD1}"/>
    <cellStyle name="Note 3 3 5 2 2" xfId="21165" xr:uid="{9703D7EF-BB6C-4244-AC19-ACF1509FFD4C}"/>
    <cellStyle name="Note 3 3 5 2 3" xfId="25589" xr:uid="{9ECD10B1-1967-4627-8926-D90FBE43D8D2}"/>
    <cellStyle name="Note 3 3 5 3" xfId="13724" xr:uid="{3F4503C9-7B3E-42F4-962A-6FEA61530A2C}"/>
    <cellStyle name="Note 3 3 5 3 2" xfId="23171" xr:uid="{81BA2D21-9DD6-4776-A658-DECFE81CAE7F}"/>
    <cellStyle name="Note 3 3 5 4" xfId="17436" xr:uid="{AF0462FA-2714-4743-8E33-7C290DFFBED8}"/>
    <cellStyle name="Note 3 3 6" xfId="8718" xr:uid="{EE7E10A6-0DBB-484B-8097-9BA131868BCE}"/>
    <cellStyle name="Note 3 3 6 2" xfId="12369" xr:uid="{326F22C7-68B7-4C24-B597-3A81CEA066DF}"/>
    <cellStyle name="Note 3 3 6 2 2" xfId="21816" xr:uid="{F454A527-45CA-459A-A3F1-C2438DD7BCC2}"/>
    <cellStyle name="Note 3 3 6 2 3" xfId="26234" xr:uid="{96679A88-B346-437C-A6E7-B5514BB933C5}"/>
    <cellStyle name="Note 3 3 6 3" xfId="14445" xr:uid="{9EE0F4C7-37A4-4C12-82C7-5DB7BB429961}"/>
    <cellStyle name="Note 3 3 6 3 2" xfId="23892" xr:uid="{6947AC44-5B33-47C5-91B4-721BC324F027}"/>
    <cellStyle name="Note 3 3 6 4" xfId="18163" xr:uid="{C2572D86-32F6-470B-B443-0C76452295A6}"/>
    <cellStyle name="Note 3 3 7" xfId="9800" xr:uid="{0089A28D-7835-4E75-923D-98E16A7E3A4E}"/>
    <cellStyle name="Note 3 3 7 2" xfId="13282" xr:uid="{C29BA805-15FF-4777-991F-46DADEA5441C}"/>
    <cellStyle name="Note 3 3 7 2 2" xfId="22729" xr:uid="{F81FF8D0-58D8-40AE-BFB8-6A1356DB2DB8}"/>
    <cellStyle name="Note 3 3 7 2 3" xfId="27121" xr:uid="{C27953CF-9BFF-45A7-A6CF-8ECE4A1561C5}"/>
    <cellStyle name="Note 3 3 7 3" xfId="15501" xr:uid="{6716D968-F9CF-4CB7-AEB1-0CB197A2C6CA}"/>
    <cellStyle name="Note 3 3 7 3 2" xfId="24948" xr:uid="{1A1005CB-3E59-45EC-A8A7-C324F987D7C6}"/>
    <cellStyle name="Note 3 3 7 4" xfId="19245" xr:uid="{96C8157B-54FF-4DA4-978C-3F65D444B772}"/>
    <cellStyle name="Note 3 3 8" xfId="9753" xr:uid="{FCA00A42-A3BD-4142-8099-01492D477683}"/>
    <cellStyle name="Note 3 3 8 2" xfId="13235" xr:uid="{C0628C17-F076-4921-A1D6-35500E31EDF5}"/>
    <cellStyle name="Note 3 3 8 2 2" xfId="22682" xr:uid="{1852DBD3-A3B3-4E9D-8C47-A9562445EA32}"/>
    <cellStyle name="Note 3 3 8 2 3" xfId="27074" xr:uid="{968F6BA6-5D40-44FD-A1FD-01DB2EC57DD8}"/>
    <cellStyle name="Note 3 3 8 3" xfId="15454" xr:uid="{CCB0DA8C-5223-4E23-8C44-84E1A0494C1D}"/>
    <cellStyle name="Note 3 3 8 3 2" xfId="24901" xr:uid="{F2FD4F4B-3ADD-4F26-A591-08088005AFAF}"/>
    <cellStyle name="Note 3 3 8 4" xfId="19198" xr:uid="{DF397A98-B73D-490E-865E-B4D54D646A18}"/>
    <cellStyle name="Note 3 3 9" xfId="8563" xr:uid="{EA392E26-E6E5-4859-AD82-2DAF0E3153C3}"/>
    <cellStyle name="Note 3 3 9 2" xfId="12228" xr:uid="{4D3D129C-1DE8-4B64-B9EA-02F696F54A9E}"/>
    <cellStyle name="Note 3 3 9 2 2" xfId="21675" xr:uid="{DD2D7EA9-7AEA-4154-BE64-81AD7650D342}"/>
    <cellStyle name="Note 3 3 9 2 3" xfId="26094" xr:uid="{56649510-5BA9-4B6C-A86A-E3DB4E2A2C92}"/>
    <cellStyle name="Note 3 3 9 3" xfId="14291" xr:uid="{B31C99C8-C0CE-4A85-A645-57216064A70B}"/>
    <cellStyle name="Note 3 3 9 3 2" xfId="23738" xr:uid="{42B8BF48-9EC0-4EC6-B971-F6B795B80DD9}"/>
    <cellStyle name="Note 3 3 9 4" xfId="18008" xr:uid="{04425A94-8A64-4B50-AD72-42543BE1C985}"/>
    <cellStyle name="Note 3 4" xfId="2538" xr:uid="{6C4965EF-9B6E-42A3-8BD5-7277730A028C}"/>
    <cellStyle name="Note 3 4 10" xfId="9850" xr:uid="{0B199925-90A9-4DEE-8C13-5ECBFB54D44F}"/>
    <cellStyle name="Note 3 4 10 2" xfId="15551" xr:uid="{DCDBF815-BB9C-4FAA-8D49-1F09E39B49BF}"/>
    <cellStyle name="Note 3 4 10 2 2" xfId="24998" xr:uid="{D31AF6EA-A909-48BF-8A83-CD5BDDAF0E7A}"/>
    <cellStyle name="Note 3 4 10 3" xfId="19295" xr:uid="{AE64A662-93A3-482A-A36C-6D45F856E5F9}"/>
    <cellStyle name="Note 3 4 11" xfId="27864" xr:uid="{58BAEDBF-C52D-402B-9966-6AF8E39D2331}"/>
    <cellStyle name="Note 3 4 12" xfId="28595" xr:uid="{642E93A9-A476-4618-810A-4D9162F4A92A}"/>
    <cellStyle name="Note 3 4 2" xfId="4851" xr:uid="{3AA59BB4-2F7C-483C-A2E6-935B292B63C2}"/>
    <cellStyle name="Note 3 4 2 10" xfId="28087" xr:uid="{454C3531-3440-4E57-B2D9-A9A5EC46AF3A}"/>
    <cellStyle name="Note 3 4 2 2" xfId="7032" xr:uid="{4399DE00-1815-481B-9A8A-41FF67757844}"/>
    <cellStyle name="Note 3 4 2 2 2" xfId="7700" xr:uid="{59E72261-F5D9-493A-8EE2-5533C63C3B4C}"/>
    <cellStyle name="Note 3 4 2 2 2 2" xfId="11430" xr:uid="{B1653C2D-BFED-47FE-A348-949A2A2C36DF}"/>
    <cellStyle name="Note 3 4 2 2 2 2 2" xfId="20877" xr:uid="{87C0EE32-7B38-40F8-9FEB-C193A5BB45F8}"/>
    <cellStyle name="Note 3 4 2 2 2 3" xfId="17148" xr:uid="{8E2BAE0C-C8ED-4C62-B89A-717B861500AD}"/>
    <cellStyle name="Note 3 4 2 2 3" xfId="10761" xr:uid="{B6607DA9-9BF6-4FDD-8624-2E9140FE667A}"/>
    <cellStyle name="Note 3 4 2 2 3 2" xfId="20207" xr:uid="{F38D716B-5545-4B8E-90B3-ADBC043A3FD0}"/>
    <cellStyle name="Note 3 4 2 2 4" xfId="16478" xr:uid="{ECF503D1-898C-40CA-8B55-5E5E30F2E022}"/>
    <cellStyle name="Note 3 4 2 2 5" xfId="29040" xr:uid="{61A647CC-6606-4F80-AFC5-B35024B6DE38}"/>
    <cellStyle name="Note 3 4 2 2 6" xfId="28669" xr:uid="{DA968BA8-2229-4771-B146-334D7A4CB0CC}"/>
    <cellStyle name="Note 3 4 2 2 7" xfId="29548" xr:uid="{656AEDFF-1A58-420F-BB37-54889418FE3B}"/>
    <cellStyle name="Note 3 4 2 3" xfId="7936" xr:uid="{6CF8A6F2-532D-4859-830D-80F844D93399}"/>
    <cellStyle name="Note 3 4 2 3 2" xfId="11665" xr:uid="{FF47620F-343A-4C04-A5F2-2489B919202A}"/>
    <cellStyle name="Note 3 4 2 3 2 2" xfId="21112" xr:uid="{6D04C59F-3951-40A0-94E7-57A0291DDCD7}"/>
    <cellStyle name="Note 3 4 2 3 2 3" xfId="25536" xr:uid="{0BF9BC83-D5B1-4B23-B843-2CA81861AA45}"/>
    <cellStyle name="Note 3 4 2 3 3" xfId="13671" xr:uid="{FDF3C491-5A6C-4B47-822A-7F68AE785826}"/>
    <cellStyle name="Note 3 4 2 3 3 2" xfId="23118" xr:uid="{0283A9AD-B35C-4395-81C4-7B714B4A903A}"/>
    <cellStyle name="Note 3 4 2 3 4" xfId="17383" xr:uid="{EDFBEA1B-E7AC-4DA3-AE6E-51045B59B17D}"/>
    <cellStyle name="Note 3 4 2 4" xfId="8446" xr:uid="{A85C010D-4B8D-4AD5-8483-213FCE82A6C2}"/>
    <cellStyle name="Note 3 4 2 4 2" xfId="12135" xr:uid="{A7529FA3-5AE3-4DC6-AD7F-9A6BD9011488}"/>
    <cellStyle name="Note 3 4 2 4 2 2" xfId="21582" xr:uid="{D72351C1-420B-4EF0-9EDA-6194773D7562}"/>
    <cellStyle name="Note 3 4 2 4 2 3" xfId="26001" xr:uid="{C354F124-4257-48D6-92A2-063678929FC0}"/>
    <cellStyle name="Note 3 4 2 4 3" xfId="14174" xr:uid="{8F9BB90F-80AE-47BE-8AC8-5636C1E42F9A}"/>
    <cellStyle name="Note 3 4 2 4 3 2" xfId="23621" xr:uid="{7888BF74-49D9-4BCB-9744-E04B0254CBB3}"/>
    <cellStyle name="Note 3 4 2 4 4" xfId="17891" xr:uid="{409BBEFF-87E8-4F02-B112-FF55FAD72E84}"/>
    <cellStyle name="Note 3 4 2 5" xfId="9216" xr:uid="{B0BCF7CF-1E1A-45E4-9508-860CBEE5FDCB}"/>
    <cellStyle name="Note 3 4 2 5 2" xfId="12782" xr:uid="{48CBC140-D7B1-470B-9706-9D513E5EB07B}"/>
    <cellStyle name="Note 3 4 2 5 2 2" xfId="22229" xr:uid="{68C50562-F73D-4384-88BD-7C1B295FFE36}"/>
    <cellStyle name="Note 3 4 2 5 2 3" xfId="26624" xr:uid="{5FDF5701-A37E-41F4-A9A2-DE8577A94481}"/>
    <cellStyle name="Note 3 4 2 5 3" xfId="14920" xr:uid="{1015F3C9-81FC-4E7D-847A-CBFF67B93368}"/>
    <cellStyle name="Note 3 4 2 5 3 2" xfId="24367" xr:uid="{54AB9679-9913-49DA-9E30-17B8AAA90D4C}"/>
    <cellStyle name="Note 3 4 2 5 4" xfId="18661" xr:uid="{88079F1D-EF0C-461C-90BF-E240A7B0A2ED}"/>
    <cellStyle name="Note 3 4 2 6" xfId="9827" xr:uid="{7CA7254F-6919-4A00-906B-64B65F64AFF4}"/>
    <cellStyle name="Note 3 4 2 6 2" xfId="13306" xr:uid="{B19ED19E-D545-4F6F-BF2D-16F49EA274DE}"/>
    <cellStyle name="Note 3 4 2 6 2 2" xfId="22753" xr:uid="{16167FDA-F5A3-4850-B211-96FE9AEB04EC}"/>
    <cellStyle name="Note 3 4 2 6 2 3" xfId="27145" xr:uid="{002F1AD8-E99B-4404-9683-21C1B4ED069A}"/>
    <cellStyle name="Note 3 4 2 6 3" xfId="15528" xr:uid="{52243F3C-9140-464A-95B2-9C0D70931A70}"/>
    <cellStyle name="Note 3 4 2 6 3 2" xfId="24975" xr:uid="{EADDB13D-19C5-498F-BDE9-D56975574606}"/>
    <cellStyle name="Note 3 4 2 6 4" xfId="19272" xr:uid="{CB182632-9D08-438E-9C97-E8F26A018CB2}"/>
    <cellStyle name="Note 3 4 2 7" xfId="10030" xr:uid="{3D9D4498-2699-4A67-B93F-EEE76CF40C2F}"/>
    <cellStyle name="Note 3 4 2 7 2" xfId="13475" xr:uid="{6E6BE6CE-558A-491B-8FAA-292A4CD76629}"/>
    <cellStyle name="Note 3 4 2 7 2 2" xfId="22922" xr:uid="{90BC3495-5716-458E-AB6E-2A8228CA6F18}"/>
    <cellStyle name="Note 3 4 2 7 2 3" xfId="27312" xr:uid="{B4BFFB62-40E1-47DA-A71D-BE070229FD07}"/>
    <cellStyle name="Note 3 4 2 7 3" xfId="15729" xr:uid="{F9B4AFD4-FCCA-4D83-AC24-129A5C354D33}"/>
    <cellStyle name="Note 3 4 2 7 3 2" xfId="25176" xr:uid="{C9D10DC6-4BF1-4666-AE54-C31C4A2900BA}"/>
    <cellStyle name="Note 3 4 2 7 4" xfId="19475" xr:uid="{391D7021-A1F4-42A4-94AF-72AD260AEB85}"/>
    <cellStyle name="Note 3 4 2 8" xfId="9081" xr:uid="{8541CD81-B911-42AD-AF22-5B5B3FD52868}"/>
    <cellStyle name="Note 3 4 2 8 2" xfId="14804" xr:uid="{E8B63112-4EAE-4257-8E83-7FD548B4606D}"/>
    <cellStyle name="Note 3 4 2 8 2 2" xfId="24251" xr:uid="{F0F3E704-87B8-4A11-8455-7632CCA6E7CF}"/>
    <cellStyle name="Note 3 4 2 8 3" xfId="18526" xr:uid="{421A3B27-EBD3-433D-9B44-5C93FFD90398}"/>
    <cellStyle name="Note 3 4 2 9" xfId="28383" xr:uid="{621C5B3C-41D1-437F-A29D-7D32F38D1C98}"/>
    <cellStyle name="Note 3 4 3" xfId="6300" xr:uid="{D5D8EFC5-E621-4DEC-AA19-F6FF3C14EC99}"/>
    <cellStyle name="Note 3 4 3 10" xfId="27989" xr:uid="{C4846C09-CCB1-43D7-BB6B-C69273A95CEB}"/>
    <cellStyle name="Note 3 4 3 2" xfId="7170" xr:uid="{576D8457-9A18-4335-BA8A-C8B79CEF941C}"/>
    <cellStyle name="Note 3 4 3 2 2" xfId="7839" xr:uid="{FBDAFBB2-0476-445A-8C26-FA2694DA36A4}"/>
    <cellStyle name="Note 3 4 3 2 2 2" xfId="11569" xr:uid="{AF245559-897A-4AA7-8D11-487DACDC2AA2}"/>
    <cellStyle name="Note 3 4 3 2 2 2 2" xfId="21016" xr:uid="{7B37CD01-EA6B-4FF2-BE8D-ED853E9230C7}"/>
    <cellStyle name="Note 3 4 3 2 2 3" xfId="17287" xr:uid="{9C418675-E0C2-4F2E-BB0E-5CC20750F04E}"/>
    <cellStyle name="Note 3 4 3 2 3" xfId="10900" xr:uid="{8271B8AD-629A-41E8-8417-09184ED0CC73}"/>
    <cellStyle name="Note 3 4 3 2 3 2" xfId="20346" xr:uid="{FF509E76-7BFB-4BCC-9521-F319B24AFF77}"/>
    <cellStyle name="Note 3 4 3 2 4" xfId="16617" xr:uid="{58CF323F-84C6-4894-9D71-E9CDF309D12D}"/>
    <cellStyle name="Note 3 4 3 2 5" xfId="29140" xr:uid="{1CB8760A-3937-46BE-9A96-6E3147FB0916}"/>
    <cellStyle name="Note 3 4 3 2 6" xfId="29183" xr:uid="{374C846A-E23A-4F2D-B2F0-FA221E9216D8}"/>
    <cellStyle name="Note 3 4 3 2 7" xfId="29646" xr:uid="{5021346C-DC26-4DFD-B923-17A51D72AC12}"/>
    <cellStyle name="Note 3 4 3 3" xfId="8005" xr:uid="{73797F98-E4F5-4E79-B5EC-E25BD6964D49}"/>
    <cellStyle name="Note 3 4 3 3 2" xfId="11734" xr:uid="{4AA2AD88-5902-4558-904B-91CE6015EFAF}"/>
    <cellStyle name="Note 3 4 3 3 2 2" xfId="21181" xr:uid="{1A565AFD-E53D-47E9-A566-1D1481EABBD5}"/>
    <cellStyle name="Note 3 4 3 3 2 3" xfId="25605" xr:uid="{7FCC2E70-3C8C-4086-A27C-5B5968800128}"/>
    <cellStyle name="Note 3 4 3 3 3" xfId="13740" xr:uid="{1008D437-5BD5-4977-82A8-CB0B9B7ECC30}"/>
    <cellStyle name="Note 3 4 3 3 3 2" xfId="23187" xr:uid="{3CA0D3F7-17A7-4837-8344-CB74A39EB4BF}"/>
    <cellStyle name="Note 3 4 3 3 4" xfId="17452" xr:uid="{F284FD66-B1FA-47B5-84AF-3F5569314EF3}"/>
    <cellStyle name="Note 3 4 3 4" xfId="8297" xr:uid="{35502552-815F-4803-BDB8-3996AD3830FA}"/>
    <cellStyle name="Note 3 4 3 4 2" xfId="12019" xr:uid="{85E75EBE-F365-4A31-BE69-36D58C1B51ED}"/>
    <cellStyle name="Note 3 4 3 4 2 2" xfId="21466" xr:uid="{C731CB82-D1FB-40F9-87F7-6C5AB532379F}"/>
    <cellStyle name="Note 3 4 3 4 2 3" xfId="25886" xr:uid="{2496EF9B-5D89-44C4-9C87-39D27652A4A4}"/>
    <cellStyle name="Note 3 4 3 4 3" xfId="14026" xr:uid="{944F48F6-243D-445C-8E86-6F31D3D0E202}"/>
    <cellStyle name="Note 3 4 3 4 3 2" xfId="23473" xr:uid="{709A4DAD-3241-43CA-B974-30C7A74380E3}"/>
    <cellStyle name="Note 3 4 3 4 4" xfId="17742" xr:uid="{9D3AAF64-C6E3-485C-9664-BB9B5345EB23}"/>
    <cellStyle name="Note 3 4 3 5" xfId="9988" xr:uid="{69963E9D-42BA-4BFE-A0B3-72EA1DE4EFAD}"/>
    <cellStyle name="Note 3 4 3 5 2" xfId="13440" xr:uid="{D3B3D449-F591-4366-AE48-1F621946B3AB}"/>
    <cellStyle name="Note 3 4 3 5 2 2" xfId="22887" xr:uid="{DB41B179-CDEB-4683-AECE-A2D36FCD9695}"/>
    <cellStyle name="Note 3 4 3 5 2 3" xfId="27277" xr:uid="{234C6343-8691-4B26-BEB2-1755563C28DB}"/>
    <cellStyle name="Note 3 4 3 5 3" xfId="15687" xr:uid="{4A92BF44-2268-4E9D-B3DC-2462357712E9}"/>
    <cellStyle name="Note 3 4 3 5 3 2" xfId="25134" xr:uid="{37C4D3FE-3E9C-4F9A-80A1-F87732FF0A87}"/>
    <cellStyle name="Note 3 4 3 5 4" xfId="19433" xr:uid="{D638B103-D92D-4443-82FC-997B4B59E1F0}"/>
    <cellStyle name="Note 3 4 3 6" xfId="10081" xr:uid="{C1C54A79-83B0-4D47-A673-E5EC99657B7F}"/>
    <cellStyle name="Note 3 4 3 6 2" xfId="13517" xr:uid="{B3B8078A-A96C-4E47-8C7A-457CCF7BA030}"/>
    <cellStyle name="Note 3 4 3 6 2 2" xfId="22964" xr:uid="{AC3E797D-55D9-4797-9F65-503CD3CE8EE5}"/>
    <cellStyle name="Note 3 4 3 6 2 3" xfId="27354" xr:uid="{B2DAAB6F-28B8-4B13-B65D-19B21D2305D3}"/>
    <cellStyle name="Note 3 4 3 6 3" xfId="15780" xr:uid="{6CBFFA9A-EFC4-4A12-B280-808A2E16DAE5}"/>
    <cellStyle name="Note 3 4 3 6 3 2" xfId="25227" xr:uid="{6DCBAAAD-54AC-4B5E-8D8D-BD6A912A351C}"/>
    <cellStyle name="Note 3 4 3 6 4" xfId="19526" xr:uid="{94ABC26F-0F59-4FB5-9879-3C5A280AC794}"/>
    <cellStyle name="Note 3 4 3 7" xfId="10180" xr:uid="{49E3071C-95D1-4180-A57F-CA98B51FFDE5}"/>
    <cellStyle name="Note 3 4 3 7 2" xfId="13579" xr:uid="{5F1B381C-15C9-475F-AD71-53B8FB1ED031}"/>
    <cellStyle name="Note 3 4 3 7 2 2" xfId="23026" xr:uid="{BCFD6A50-5C82-44D9-A7F1-4D5EF37CEB1A}"/>
    <cellStyle name="Note 3 4 3 7 2 3" xfId="27416" xr:uid="{5EADB6DB-E2F0-47EC-90ED-EE56E5D89DF5}"/>
    <cellStyle name="Note 3 4 3 7 3" xfId="15879" xr:uid="{4834D73C-0765-41E5-A22A-E56E7DDB2D37}"/>
    <cellStyle name="Note 3 4 3 7 3 2" xfId="25326" xr:uid="{824D5BBC-64AE-4B06-B865-AE7D89E2A9E9}"/>
    <cellStyle name="Note 3 4 3 7 4" xfId="19625" xr:uid="{61D26878-14D4-4136-9616-8004FDB57895}"/>
    <cellStyle name="Note 3 4 3 8" xfId="10209" xr:uid="{D2C355E7-5AAE-406C-BF13-6D1858C25EC4}"/>
    <cellStyle name="Note 3 4 3 8 2" xfId="15907" xr:uid="{DC5BA099-BE2A-41A5-BAB2-61A29A2D1F7A}"/>
    <cellStyle name="Note 3 4 3 8 2 2" xfId="25354" xr:uid="{23F7E7DE-6D84-4606-9634-845CC8334A36}"/>
    <cellStyle name="Note 3 4 3 8 3" xfId="19654" xr:uid="{2270BB84-34AF-45BE-A360-6DE5DA444034}"/>
    <cellStyle name="Note 3 4 3 9" xfId="28691" xr:uid="{44A8DF78-9AFE-43F9-B264-A1025F2EEFC7}"/>
    <cellStyle name="Note 3 4 4" xfId="6687" xr:uid="{6CE23BC2-4807-446D-AD38-9D2BA4F22612}"/>
    <cellStyle name="Note 3 4 4 2" xfId="7355" xr:uid="{FDE746CD-9A4F-4BFB-A5F3-0EE0F5E30B82}"/>
    <cellStyle name="Note 3 4 4 2 2" xfId="11085" xr:uid="{AE7CF5AF-40A1-4EB0-A215-2D67817D754B}"/>
    <cellStyle name="Note 3 4 4 2 2 2" xfId="20531" xr:uid="{70EC6E7C-9316-480A-8778-1BB53D400C07}"/>
    <cellStyle name="Note 3 4 4 2 3" xfId="16802" xr:uid="{AD566169-4374-4D1F-96C9-6FB36254CE9F}"/>
    <cellStyle name="Note 3 4 4 3" xfId="10416" xr:uid="{493FFAD8-56C4-4852-98F5-24D4A0AE4308}"/>
    <cellStyle name="Note 3 4 4 3 2" xfId="19861" xr:uid="{8D33F5BB-952F-4C64-9C30-F5D36B94A65D}"/>
    <cellStyle name="Note 3 4 4 4" xfId="16132" xr:uid="{E7A524F7-6E09-47AD-8A1E-F522A062B44A}"/>
    <cellStyle name="Note 3 4 4 5" xfId="28865" xr:uid="{219B8B94-95E2-4B39-97A5-E388A6C02450}"/>
    <cellStyle name="Note 3 4 4 6" xfId="27810" xr:uid="{0619691F-1BCE-4589-AAA0-CCFAC2239A22}"/>
    <cellStyle name="Note 3 4 4 7" xfId="29399" xr:uid="{1917ACB7-B3F9-4EE7-8349-7A364A61F090}"/>
    <cellStyle name="Note 3 4 5" xfId="7988" xr:uid="{8440BF61-1293-4E21-A09B-53043E647732}"/>
    <cellStyle name="Note 3 4 5 2" xfId="11717" xr:uid="{F48389B5-2E55-4996-B63D-51E3F9820B52}"/>
    <cellStyle name="Note 3 4 5 2 2" xfId="21164" xr:uid="{5D0FFCDE-16F0-4137-BC2E-B7BDA9775DA9}"/>
    <cellStyle name="Note 3 4 5 2 3" xfId="25588" xr:uid="{AF2A108F-A1E8-47E9-86EF-ACDF69A0FBD7}"/>
    <cellStyle name="Note 3 4 5 3" xfId="13723" xr:uid="{0EAF9AD7-B39F-4FD9-B37F-4D3337E763BC}"/>
    <cellStyle name="Note 3 4 5 3 2" xfId="23170" xr:uid="{96A417DF-203E-4382-9195-FB2277714597}"/>
    <cellStyle name="Note 3 4 5 4" xfId="17435" xr:uid="{19F1D877-5CD8-4999-AEF0-FE224418596B}"/>
    <cellStyle name="Note 3 4 6" xfId="8717" xr:uid="{444EA0C2-9C9C-4551-A18E-03E945FEBC23}"/>
    <cellStyle name="Note 3 4 6 2" xfId="12368" xr:uid="{6FAE2FD0-873D-4B48-B59A-20C10DF1FA2F}"/>
    <cellStyle name="Note 3 4 6 2 2" xfId="21815" xr:uid="{2CE88C38-C11B-4C73-866C-1AE7E4B5CB97}"/>
    <cellStyle name="Note 3 4 6 2 3" xfId="26233" xr:uid="{C2A30D5B-E9B5-4FDB-B284-99146A4EDA64}"/>
    <cellStyle name="Note 3 4 6 3" xfId="14444" xr:uid="{3AA8B058-90A3-4AA5-9816-35CC6EF4F2F8}"/>
    <cellStyle name="Note 3 4 6 3 2" xfId="23891" xr:uid="{A23F61B6-7A63-4E08-89C7-BAD1EE56FFA9}"/>
    <cellStyle name="Note 3 4 6 4" xfId="18162" xr:uid="{67499D81-F58A-489F-ABA8-3C0AB7704644}"/>
    <cellStyle name="Note 3 4 7" xfId="8348" xr:uid="{EAD5F201-0342-4F02-8AFA-B66D107B29FA}"/>
    <cellStyle name="Note 3 4 7 2" xfId="12061" xr:uid="{5FD28A4B-CAFE-4C26-B88A-A05C4F963989}"/>
    <cellStyle name="Note 3 4 7 2 2" xfId="21508" xr:uid="{8A320E62-49B7-4006-81F0-2CCE008F1C1D}"/>
    <cellStyle name="Note 3 4 7 2 3" xfId="25927" xr:uid="{81705C2C-817D-422B-8ECC-51AA6C1FB624}"/>
    <cellStyle name="Note 3 4 7 3" xfId="14076" xr:uid="{00955B7A-FA8A-4750-A856-95E127C37E1A}"/>
    <cellStyle name="Note 3 4 7 3 2" xfId="23523" xr:uid="{AEBBD234-B224-4F29-AC70-72F04BED9F31}"/>
    <cellStyle name="Note 3 4 7 4" xfId="17793" xr:uid="{ADE585DE-686B-4F65-A43D-B54A0985D334}"/>
    <cellStyle name="Note 3 4 8" xfId="8767" xr:uid="{5CD35765-54A8-476C-8CC6-4E9C676BD9A6}"/>
    <cellStyle name="Note 3 4 8 2" xfId="12412" xr:uid="{57AF2AD8-DF39-4FD6-B954-C04872B7C57B}"/>
    <cellStyle name="Note 3 4 8 2 2" xfId="21859" xr:uid="{2A4D7D2C-6969-4DBC-9BF4-9632EEB90660}"/>
    <cellStyle name="Note 3 4 8 2 3" xfId="26277" xr:uid="{4E9E3556-AEA8-4F52-B2F0-5F5781999E31}"/>
    <cellStyle name="Note 3 4 8 3" xfId="14494" xr:uid="{ED7A2D1A-8FED-499F-97FB-35ED50E53E14}"/>
    <cellStyle name="Note 3 4 8 3 2" xfId="23941" xr:uid="{380E2BEE-6E46-4745-B6E8-22EADF7ED779}"/>
    <cellStyle name="Note 3 4 8 4" xfId="18212" xr:uid="{068C3AC5-E390-4B9F-A601-C289A95EEDCE}"/>
    <cellStyle name="Note 3 4 9" xfId="9884" xr:uid="{BFC3F347-3024-4640-98EE-9F563B046DB8}"/>
    <cellStyle name="Note 3 4 9 2" xfId="13351" xr:uid="{74C95192-E7D6-410F-976C-9149102BA479}"/>
    <cellStyle name="Note 3 4 9 2 2" xfId="22798" xr:uid="{2332F544-65E4-4D95-8F4A-446098D03B1C}"/>
    <cellStyle name="Note 3 4 9 2 3" xfId="27189" xr:uid="{E201F46E-2621-4691-87C6-A04643028CB5}"/>
    <cellStyle name="Note 3 4 9 3" xfId="15584" xr:uid="{89C8B63B-037B-4570-9271-807685B7E61F}"/>
    <cellStyle name="Note 3 4 9 3 2" xfId="25031" xr:uid="{F0AC1160-6275-484B-944D-30F74FE28323}"/>
    <cellStyle name="Note 3 4 9 4" xfId="19329" xr:uid="{21DAEAAE-5C68-467D-A979-4058BDB7335D}"/>
    <cellStyle name="Note 3 5" xfId="2539" xr:uid="{67EFD836-EF18-4DBB-824E-6D60C1851036}"/>
    <cellStyle name="Note 3 5 10" xfId="8952" xr:uid="{035046A4-C715-4ECB-80B5-2491E3942287}"/>
    <cellStyle name="Note 3 5 10 2" xfId="14675" xr:uid="{38346047-663D-4444-81B4-38D09592B1D9}"/>
    <cellStyle name="Note 3 5 10 2 2" xfId="24122" xr:uid="{3686730F-73FB-4B37-9FE5-A75A1E9A7EB3}"/>
    <cellStyle name="Note 3 5 10 3" xfId="18397" xr:uid="{20BD7468-FE1E-4555-8FF7-9206A3EC527D}"/>
    <cellStyle name="Note 3 5 11" xfId="27865" xr:uid="{28148503-67F1-431C-9657-74263DDEC3AB}"/>
    <cellStyle name="Note 3 5 12" xfId="28259" xr:uid="{5DDC4885-8084-4430-B924-3110EF40EC86}"/>
    <cellStyle name="Note 3 5 2" xfId="4852" xr:uid="{F2ADF876-B8EA-43D0-9DA6-B2958F366670}"/>
    <cellStyle name="Note 3 5 2 10" xfId="27615" xr:uid="{7AEF0355-D349-46A9-8350-94FC0BB9596A}"/>
    <cellStyle name="Note 3 5 2 2" xfId="7033" xr:uid="{3D921B8A-437C-4262-B72E-B0DD1FB47C8A}"/>
    <cellStyle name="Note 3 5 2 2 2" xfId="7701" xr:uid="{DFDF75BA-1821-4E30-A610-CE602B97520D}"/>
    <cellStyle name="Note 3 5 2 2 2 2" xfId="11431" xr:uid="{A41567B1-F3CB-4FD1-95B9-0355C8F64172}"/>
    <cellStyle name="Note 3 5 2 2 2 2 2" xfId="20878" xr:uid="{4DB1E83C-A263-4E28-8C08-802D43715B31}"/>
    <cellStyle name="Note 3 5 2 2 2 3" xfId="17149" xr:uid="{6028FF4A-D8AE-41C9-9374-10A06F68DF63}"/>
    <cellStyle name="Note 3 5 2 2 3" xfId="10762" xr:uid="{15010F55-9A18-42C4-A0A8-D432C1924AD0}"/>
    <cellStyle name="Note 3 5 2 2 3 2" xfId="20208" xr:uid="{63DBFCDF-803D-46A0-9529-B667E265292C}"/>
    <cellStyle name="Note 3 5 2 2 4" xfId="16479" xr:uid="{1D70FD0F-11C5-4E4E-91BE-2BE299D4BFFF}"/>
    <cellStyle name="Note 3 5 2 2 5" xfId="29041" xr:uid="{D6111F9D-26DE-456D-94F1-47A4FEFAD9AF}"/>
    <cellStyle name="Note 3 5 2 2 6" xfId="28010" xr:uid="{5EE8FF4E-7BCF-4E34-B100-412CF5449997}"/>
    <cellStyle name="Note 3 5 2 2 7" xfId="29549" xr:uid="{78C21BEB-91F8-4C62-8650-2DE31A728464}"/>
    <cellStyle name="Note 3 5 2 3" xfId="7935" xr:uid="{F684B9D9-27A4-4441-B81C-E4BF7988B79A}"/>
    <cellStyle name="Note 3 5 2 3 2" xfId="11664" xr:uid="{23CAEE13-33A2-4358-91F3-4D486412397E}"/>
    <cellStyle name="Note 3 5 2 3 2 2" xfId="21111" xr:uid="{BD610D82-BE89-4DFD-8301-6B62D168800F}"/>
    <cellStyle name="Note 3 5 2 3 2 3" xfId="25535" xr:uid="{C16A7CB9-2BFA-4F49-8697-A51E2E68B2A7}"/>
    <cellStyle name="Note 3 5 2 3 3" xfId="13670" xr:uid="{12843C4D-456C-4446-9406-FA7FB1713B10}"/>
    <cellStyle name="Note 3 5 2 3 3 2" xfId="23117" xr:uid="{0CA3E101-9C17-40B3-B700-15A001D3442F}"/>
    <cellStyle name="Note 3 5 2 3 4" xfId="17382" xr:uid="{ADE1B204-1B06-4882-B5C6-9B857E3CD8F9}"/>
    <cellStyle name="Note 3 5 2 4" xfId="8445" xr:uid="{0C71E6EC-AFB0-422B-A6DE-BCDC65222282}"/>
    <cellStyle name="Note 3 5 2 4 2" xfId="12134" xr:uid="{F992D55A-D3DC-4517-B3D8-0A1A0002B408}"/>
    <cellStyle name="Note 3 5 2 4 2 2" xfId="21581" xr:uid="{666C2D54-EA51-4734-AB3E-CBA66C86D26F}"/>
    <cellStyle name="Note 3 5 2 4 2 3" xfId="26000" xr:uid="{7090AFC0-2046-4FF0-89F5-862E456D7126}"/>
    <cellStyle name="Note 3 5 2 4 3" xfId="14173" xr:uid="{F498DC55-7D6E-45AA-AB01-CED9D40F8A2A}"/>
    <cellStyle name="Note 3 5 2 4 3 2" xfId="23620" xr:uid="{F3335631-F575-4142-9386-928AB18EEDA4}"/>
    <cellStyle name="Note 3 5 2 4 4" xfId="17890" xr:uid="{238EBB1E-BADF-453A-9F73-4E15592394A9}"/>
    <cellStyle name="Note 3 5 2 5" xfId="8749" xr:uid="{724BFB75-ACF0-439D-A4D1-A8B66A5AAA79}"/>
    <cellStyle name="Note 3 5 2 5 2" xfId="12397" xr:uid="{2A613E74-EBDC-4B6E-B64F-F036E7FF3DFF}"/>
    <cellStyle name="Note 3 5 2 5 2 2" xfId="21844" xr:uid="{C8B66610-1934-465F-82AF-C4B34459ABEB}"/>
    <cellStyle name="Note 3 5 2 5 2 3" xfId="26262" xr:uid="{5065A1F6-0722-49EB-B868-1F503DD343E6}"/>
    <cellStyle name="Note 3 5 2 5 3" xfId="14476" xr:uid="{B9BE72C3-B44D-41BD-B5C7-8FC8A04EFE78}"/>
    <cellStyle name="Note 3 5 2 5 3 2" xfId="23923" xr:uid="{48016A78-B958-452D-96CF-1B14B194E0CB}"/>
    <cellStyle name="Note 3 5 2 5 4" xfId="18194" xr:uid="{5CF4CB1A-E8AF-42FF-85BE-6AFE834BFE51}"/>
    <cellStyle name="Note 3 5 2 6" xfId="8817" xr:uid="{21BA6BCF-BCB4-4EB0-85A9-7E8795B3906A}"/>
    <cellStyle name="Note 3 5 2 6 2" xfId="12456" xr:uid="{7BEA1AFE-FFD2-4489-9F71-171B755D84B2}"/>
    <cellStyle name="Note 3 5 2 6 2 2" xfId="21903" xr:uid="{758338EA-B8E7-4199-9D45-B101950DE0DB}"/>
    <cellStyle name="Note 3 5 2 6 2 3" xfId="26319" xr:uid="{79F772EB-99FF-4141-A5F6-8622F958057E}"/>
    <cellStyle name="Note 3 5 2 6 3" xfId="14542" xr:uid="{ED8FCDE2-3E66-4639-B721-7A21D5BE8A84}"/>
    <cellStyle name="Note 3 5 2 6 3 2" xfId="23989" xr:uid="{C7A29A98-2336-4B95-9CF0-67A24268159F}"/>
    <cellStyle name="Note 3 5 2 6 4" xfId="18262" xr:uid="{FE68E3A2-4BD8-475E-98D7-17C1EE53C90A}"/>
    <cellStyle name="Note 3 5 2 7" xfId="9046" xr:uid="{7EFEEF99-757A-4733-8E8F-32966D513958}"/>
    <cellStyle name="Note 3 5 2 7 2" xfId="12643" xr:uid="{E6725501-01DA-437A-9AC7-5B142FC78137}"/>
    <cellStyle name="Note 3 5 2 7 2 2" xfId="22090" xr:uid="{F4780444-7AE9-4644-81E0-BE7B77B7E8E8}"/>
    <cellStyle name="Note 3 5 2 7 2 3" xfId="26504" xr:uid="{C954DFF0-9EBF-4116-8E16-4E30FCFBA1A6}"/>
    <cellStyle name="Note 3 5 2 7 3" xfId="14769" xr:uid="{088BF35D-7027-4101-B310-C779C1391E2E}"/>
    <cellStyle name="Note 3 5 2 7 3 2" xfId="24216" xr:uid="{6260B9E2-6172-42D3-A0B1-80CE6F35A85A}"/>
    <cellStyle name="Note 3 5 2 7 4" xfId="18491" xr:uid="{082D1C61-BB40-4420-83E4-F06272930E48}"/>
    <cellStyle name="Note 3 5 2 8" xfId="8569" xr:uid="{49C0B94C-C6C0-4882-A1A5-B7D9A32E7D1F}"/>
    <cellStyle name="Note 3 5 2 8 2" xfId="14297" xr:uid="{13F46754-5609-499E-9635-21E23D8150C8}"/>
    <cellStyle name="Note 3 5 2 8 2 2" xfId="23744" xr:uid="{206FD9D1-9D18-43D1-96B9-11278E2FD812}"/>
    <cellStyle name="Note 3 5 2 8 3" xfId="18014" xr:uid="{CF6D95CD-0B0B-4AF8-8615-D6963D68646D}"/>
    <cellStyle name="Note 3 5 2 9" xfId="28384" xr:uid="{6C55950F-D513-48AB-98E2-980610565376}"/>
    <cellStyle name="Note 3 5 3" xfId="6301" xr:uid="{A0199DA7-84AD-4F86-85FB-F3E2146B741A}"/>
    <cellStyle name="Note 3 5 3 10" xfId="27988" xr:uid="{52C499B5-1AA1-4C51-A1D5-C1582EF20C30}"/>
    <cellStyle name="Note 3 5 3 2" xfId="7171" xr:uid="{9D3E4864-3128-4E34-86F5-24EDF316813D}"/>
    <cellStyle name="Note 3 5 3 2 2" xfId="7840" xr:uid="{F508E517-A0A7-4CCF-9357-75011748E3ED}"/>
    <cellStyle name="Note 3 5 3 2 2 2" xfId="11570" xr:uid="{DF112238-EA9B-4737-8497-CF1D2331270B}"/>
    <cellStyle name="Note 3 5 3 2 2 2 2" xfId="21017" xr:uid="{B0EF2689-988A-4238-84A9-D72CC1F3202B}"/>
    <cellStyle name="Note 3 5 3 2 2 3" xfId="17288" xr:uid="{CE97F1DD-F47D-4508-83D6-90430B9F9CE2}"/>
    <cellStyle name="Note 3 5 3 2 3" xfId="10901" xr:uid="{8B11137E-E174-4932-BF27-60FE63B2CD00}"/>
    <cellStyle name="Note 3 5 3 2 3 2" xfId="20347" xr:uid="{BF24EC14-C04B-459E-8515-D9974A494629}"/>
    <cellStyle name="Note 3 5 3 2 4" xfId="16618" xr:uid="{04C7094B-884A-4AFA-AB0E-93F71B83AB3C}"/>
    <cellStyle name="Note 3 5 3 2 5" xfId="29141" xr:uid="{731FC238-70A2-4511-87FC-BB7783D15BDC}"/>
    <cellStyle name="Note 3 5 3 2 6" xfId="28008" xr:uid="{08D6F4C1-D284-4E60-B643-294172E86D34}"/>
    <cellStyle name="Note 3 5 3 2 7" xfId="29647" xr:uid="{F568AB5B-72BD-4FBD-B1B2-38444988E3ED}"/>
    <cellStyle name="Note 3 5 3 3" xfId="8018" xr:uid="{E4A79A69-9576-4E35-80DA-D78895BFE0DA}"/>
    <cellStyle name="Note 3 5 3 3 2" xfId="11747" xr:uid="{98C4E21D-6C53-4A7C-A078-FBD77F985E8A}"/>
    <cellStyle name="Note 3 5 3 3 2 2" xfId="21194" xr:uid="{7FA1B499-A283-412D-BB32-4C30E981E724}"/>
    <cellStyle name="Note 3 5 3 3 2 3" xfId="25618" xr:uid="{9081EF7D-AD50-45B9-AEA0-E9FEEBF95C21}"/>
    <cellStyle name="Note 3 5 3 3 3" xfId="13753" xr:uid="{2362E64C-5B2E-4034-9265-DAF2E11FD245}"/>
    <cellStyle name="Note 3 5 3 3 3 2" xfId="23200" xr:uid="{B1B5A0D6-F8FF-422E-9D88-7F77F6D9587A}"/>
    <cellStyle name="Note 3 5 3 3 4" xfId="17465" xr:uid="{8900FE0B-B536-46A2-8B65-A9C1A1A611DD}"/>
    <cellStyle name="Note 3 5 3 4" xfId="9566" xr:uid="{493405ED-353A-4EBF-B05D-359D1E58B7FD}"/>
    <cellStyle name="Note 3 5 3 4 2" xfId="13076" xr:uid="{71EE39FA-D191-40D8-86BE-BC42E0CC10ED}"/>
    <cellStyle name="Note 3 5 3 4 2 2" xfId="22523" xr:uid="{8A515CE6-9CBC-464D-90B6-B45DDEE0A7DF}"/>
    <cellStyle name="Note 3 5 3 4 2 3" xfId="26915" xr:uid="{23DD6A8B-D2AF-4939-99F4-49A68F1AF355}"/>
    <cellStyle name="Note 3 5 3 4 3" xfId="15267" xr:uid="{DDD9EF77-21C7-44A8-A4D4-25697FB22FCC}"/>
    <cellStyle name="Note 3 5 3 4 3 2" xfId="24714" xr:uid="{0E1476C7-86ED-48BB-8964-42DD01C61CB0}"/>
    <cellStyle name="Note 3 5 3 4 4" xfId="19011" xr:uid="{0AA37F7F-E4E5-4183-8A00-8B1DF82A41C7}"/>
    <cellStyle name="Note 3 5 3 5" xfId="9989" xr:uid="{6D77445F-0C5F-4198-B755-7DF525F4F9CB}"/>
    <cellStyle name="Note 3 5 3 5 2" xfId="13441" xr:uid="{B1CBFCBF-A5E0-4187-869E-BAF900FDBAD2}"/>
    <cellStyle name="Note 3 5 3 5 2 2" xfId="22888" xr:uid="{79789B34-E99D-4436-B1F9-132A3D7D8CF6}"/>
    <cellStyle name="Note 3 5 3 5 2 3" xfId="27278" xr:uid="{777B2A42-963B-40AC-8B4C-0D8023AFF2CE}"/>
    <cellStyle name="Note 3 5 3 5 3" xfId="15688" xr:uid="{7C4DF2E6-DEB1-4850-ABC2-8BF8D457AE3C}"/>
    <cellStyle name="Note 3 5 3 5 3 2" xfId="25135" xr:uid="{7C453088-1AA5-47A8-BC9E-20C5BBA0851D}"/>
    <cellStyle name="Note 3 5 3 5 4" xfId="19434" xr:uid="{59915430-5837-4B38-8D86-3128B92FCA32}"/>
    <cellStyle name="Note 3 5 3 6" xfId="10082" xr:uid="{69E4670C-8C8D-43E4-AB7F-DC3AF60B4A98}"/>
    <cellStyle name="Note 3 5 3 6 2" xfId="13518" xr:uid="{53C2B29E-AF90-4210-B1C8-0013333A3C85}"/>
    <cellStyle name="Note 3 5 3 6 2 2" xfId="22965" xr:uid="{62609D9E-622D-45F0-B6A8-DA8BF266FE26}"/>
    <cellStyle name="Note 3 5 3 6 2 3" xfId="27355" xr:uid="{A8420FA0-9059-4B8B-B88E-F8A70C03EE76}"/>
    <cellStyle name="Note 3 5 3 6 3" xfId="15781" xr:uid="{EFA3BCE0-7911-4A10-A6F9-224F9C0A64B9}"/>
    <cellStyle name="Note 3 5 3 6 3 2" xfId="25228" xr:uid="{44EE5F39-7C64-43E1-98B1-BCD2DCE7A5B4}"/>
    <cellStyle name="Note 3 5 3 6 4" xfId="19527" xr:uid="{1EC8FA1E-817D-4314-84AA-7958C8CF65B6}"/>
    <cellStyle name="Note 3 5 3 7" xfId="9054" xr:uid="{A4966D29-A2CC-4C1E-A06B-28F6C2638D7E}"/>
    <cellStyle name="Note 3 5 3 7 2" xfId="12651" xr:uid="{76834C92-DAD8-4182-AB2C-5E6AECDF5A7D}"/>
    <cellStyle name="Note 3 5 3 7 2 2" xfId="22098" xr:uid="{5B6A2033-0002-4634-B385-E37A246EC5D5}"/>
    <cellStyle name="Note 3 5 3 7 2 3" xfId="26512" xr:uid="{C4C462D6-3BC0-47FF-9D61-AE21FE353274}"/>
    <cellStyle name="Note 3 5 3 7 3" xfId="14777" xr:uid="{9EE2D6F6-6251-4098-A0C6-1DD44E368C90}"/>
    <cellStyle name="Note 3 5 3 7 3 2" xfId="24224" xr:uid="{F9205AF1-9C7D-4EDE-A857-46E0FDD04E5D}"/>
    <cellStyle name="Note 3 5 3 7 4" xfId="18499" xr:uid="{72EB11D3-511D-438B-B63B-A5EB68C8DA8E}"/>
    <cellStyle name="Note 3 5 3 8" xfId="10210" xr:uid="{DE6B50CA-D6C3-40D4-8F27-958B6FBFCFA0}"/>
    <cellStyle name="Note 3 5 3 8 2" xfId="15908" xr:uid="{A1763D59-4828-444B-B0B3-EA9D35478F5C}"/>
    <cellStyle name="Note 3 5 3 8 2 2" xfId="25355" xr:uid="{BA99CC2F-0B3D-4DA3-A24F-EC2D91911780}"/>
    <cellStyle name="Note 3 5 3 8 3" xfId="19655" xr:uid="{EA4A7422-21AF-4E72-AE56-65D2DFAB040A}"/>
    <cellStyle name="Note 3 5 3 9" xfId="28692" xr:uid="{A6CC1D86-3449-4BFC-80BB-B50625CD59CA}"/>
    <cellStyle name="Note 3 5 4" xfId="6688" xr:uid="{320C9278-6105-45DA-A3C0-D713656DE14E}"/>
    <cellStyle name="Note 3 5 4 2" xfId="7356" xr:uid="{42EBB8BF-C3F4-4AAF-8127-4064B905D2B5}"/>
    <cellStyle name="Note 3 5 4 2 2" xfId="11086" xr:uid="{4814BE8A-3D51-4AAA-83C9-10FDF408C33B}"/>
    <cellStyle name="Note 3 5 4 2 2 2" xfId="20532" xr:uid="{27109FA5-6F0A-43DD-9584-676ACB23327D}"/>
    <cellStyle name="Note 3 5 4 2 3" xfId="16803" xr:uid="{E57C232A-9437-440D-9AB5-E97E5BEE1699}"/>
    <cellStyle name="Note 3 5 4 3" xfId="10417" xr:uid="{09C074BF-BD1F-41DF-9236-2F369BF64C86}"/>
    <cellStyle name="Note 3 5 4 3 2" xfId="19862" xr:uid="{8D2352FB-46C1-4696-98DD-C9351ED7CD38}"/>
    <cellStyle name="Note 3 5 4 4" xfId="16133" xr:uid="{6FE26FAE-BFD4-4259-83AE-277973BFCEA7}"/>
    <cellStyle name="Note 3 5 4 5" xfId="28866" xr:uid="{8CC9D03F-5E0B-404A-895E-D8FA15EEB876}"/>
    <cellStyle name="Note 3 5 4 6" xfId="28107" xr:uid="{E17E8C87-19CF-4ED1-9893-3745C09DA422}"/>
    <cellStyle name="Note 3 5 4 7" xfId="29400" xr:uid="{F182392F-1602-4B9B-81CD-D58843FAE087}"/>
    <cellStyle name="Note 3 5 5" xfId="7987" xr:uid="{BFCC3B80-80E5-43D7-B842-01DF4635184D}"/>
    <cellStyle name="Note 3 5 5 2" xfId="11716" xr:uid="{DC8C9F0D-244A-4131-8EE3-B10B46E3A138}"/>
    <cellStyle name="Note 3 5 5 2 2" xfId="21163" xr:uid="{A32020C5-5173-4CCA-AFF9-6799DD02BB23}"/>
    <cellStyle name="Note 3 5 5 2 3" xfId="25587" xr:uid="{FB4AFE06-DA8C-492D-BF4A-CE2F454752ED}"/>
    <cellStyle name="Note 3 5 5 3" xfId="13722" xr:uid="{D1C3DB3C-972B-4370-8483-6A2C1889BA38}"/>
    <cellStyle name="Note 3 5 5 3 2" xfId="23169" xr:uid="{4F6DF37A-1B0B-4BB4-AD05-511DDBBAF1D0}"/>
    <cellStyle name="Note 3 5 5 4" xfId="17434" xr:uid="{3FB300EE-7E9B-4B44-898B-B907FC7E7996}"/>
    <cellStyle name="Note 3 5 6" xfId="8716" xr:uid="{D6001C14-FDF2-43EF-B499-E329F952D032}"/>
    <cellStyle name="Note 3 5 6 2" xfId="12367" xr:uid="{321819F3-7D59-40A1-ACC1-70C34C011976}"/>
    <cellStyle name="Note 3 5 6 2 2" xfId="21814" xr:uid="{3278A1F6-45A5-43D9-99FF-C53449A132C9}"/>
    <cellStyle name="Note 3 5 6 2 3" xfId="26232" xr:uid="{A7EA47EA-B509-445F-B018-31D1B809BD9B}"/>
    <cellStyle name="Note 3 5 6 3" xfId="14443" xr:uid="{5D434ECF-518C-4F98-823F-2310A7868541}"/>
    <cellStyle name="Note 3 5 6 3 2" xfId="23890" xr:uid="{8ED02990-AF54-4E62-B768-180E58278A19}"/>
    <cellStyle name="Note 3 5 6 4" xfId="18161" xr:uid="{4361821D-6044-443B-A937-5B5A883EC851}"/>
    <cellStyle name="Note 3 5 7" xfId="8519" xr:uid="{FEF9D707-EF70-49B5-B9F2-588E377D4C64}"/>
    <cellStyle name="Note 3 5 7 2" xfId="12193" xr:uid="{CC1C5A7A-9F3D-4FFF-A410-67461DF8638A}"/>
    <cellStyle name="Note 3 5 7 2 2" xfId="21640" xr:uid="{8A63A89A-FD5B-485D-977D-563DBE44CDB9}"/>
    <cellStyle name="Note 3 5 7 2 3" xfId="26059" xr:uid="{E39779C6-3863-4BD1-A502-440B1AEB0F71}"/>
    <cellStyle name="Note 3 5 7 3" xfId="14247" xr:uid="{CCEB10C3-9712-4E46-B515-8DBFC423B0CF}"/>
    <cellStyle name="Note 3 5 7 3 2" xfId="23694" xr:uid="{6B56E16B-A3C0-47BE-BBFE-645A5FD12D2A}"/>
    <cellStyle name="Note 3 5 7 4" xfId="17964" xr:uid="{EED0FF47-D498-47C2-B04A-A0B768EA1F39}"/>
    <cellStyle name="Note 3 5 8" xfId="8736" xr:uid="{1AC3EDDE-97DE-4DAA-A108-0B955AC36190}"/>
    <cellStyle name="Note 3 5 8 2" xfId="12385" xr:uid="{5E92D9C2-58E9-412D-B20B-659AFFD49749}"/>
    <cellStyle name="Note 3 5 8 2 2" xfId="21832" xr:uid="{A9310023-5AEC-45A1-A13E-5CE8D3A41B04}"/>
    <cellStyle name="Note 3 5 8 2 3" xfId="26250" xr:uid="{615B3A3B-8E5E-4E48-8436-613CF3CEEB72}"/>
    <cellStyle name="Note 3 5 8 3" xfId="14463" xr:uid="{A7636470-D6D0-4D46-B7E8-D1D8894DA7B3}"/>
    <cellStyle name="Note 3 5 8 3 2" xfId="23910" xr:uid="{5B23895C-D4B2-41F0-975C-879C0A74D34A}"/>
    <cellStyle name="Note 3 5 8 4" xfId="18181" xr:uid="{5058885B-3DFC-41F4-AD42-8306C2826592}"/>
    <cellStyle name="Note 3 5 9" xfId="9861" xr:uid="{ACCD90B6-62DF-4AD9-BA0A-6E49196E48BC}"/>
    <cellStyle name="Note 3 5 9 2" xfId="13333" xr:uid="{7D3723E0-DC0A-4E4D-A889-7921E886A194}"/>
    <cellStyle name="Note 3 5 9 2 2" xfId="22780" xr:uid="{8D4B561D-30F9-4CE6-9CCB-B00F6C3B3839}"/>
    <cellStyle name="Note 3 5 9 2 3" xfId="27172" xr:uid="{435936A6-A94F-4D05-A60A-BE2562B7BA54}"/>
    <cellStyle name="Note 3 5 9 3" xfId="15562" xr:uid="{831442C6-5B2F-4B1A-82EF-10C6C4190FEB}"/>
    <cellStyle name="Note 3 5 9 3 2" xfId="25009" xr:uid="{0289DA06-DDF3-495A-BFE6-84FB62AA4E00}"/>
    <cellStyle name="Note 3 5 9 4" xfId="19306" xr:uid="{A643A4AF-B068-49AC-83DF-9BC66FA5F151}"/>
    <cellStyle name="Note 3 6" xfId="2540" xr:uid="{D6B8E8E9-C707-4B06-9295-A1EBE5B2180F}"/>
    <cellStyle name="Note 3 6 10" xfId="8912" xr:uid="{1501605B-642F-4FDF-88E5-13F1DE7E370A}"/>
    <cellStyle name="Note 3 6 10 2" xfId="14635" xr:uid="{A5649ECE-A918-4965-92A5-385AF9F4BA0A}"/>
    <cellStyle name="Note 3 6 10 2 2" xfId="24082" xr:uid="{704E62A6-43D9-4A72-8A75-C38E73E2467A}"/>
    <cellStyle name="Note 3 6 10 3" xfId="18357" xr:uid="{C246FB61-0540-4393-A266-E27E59172F51}"/>
    <cellStyle name="Note 3 6 11" xfId="27866" xr:uid="{6ABD639F-D24D-4E47-B37B-5E080A8AE68D}"/>
    <cellStyle name="Note 3 6 12" xfId="27763" xr:uid="{93B3D6F4-2F23-4112-AD05-EA40BB028BB7}"/>
    <cellStyle name="Note 3 6 2" xfId="4853" xr:uid="{2D4BA552-6227-415D-BD62-A364D3B378DD}"/>
    <cellStyle name="Note 3 6 2 10" xfId="28086" xr:uid="{9F3B71DB-8ABF-4E52-9C5D-7698FBCF0994}"/>
    <cellStyle name="Note 3 6 2 2" xfId="7034" xr:uid="{742C8F99-7ECA-4DD5-BE7E-827EB4EDBE06}"/>
    <cellStyle name="Note 3 6 2 2 2" xfId="7702" xr:uid="{F78E1426-9154-4E9A-880D-3D96A7385AA9}"/>
    <cellStyle name="Note 3 6 2 2 2 2" xfId="11432" xr:uid="{35DE1DAD-F523-4488-9597-1F7462925264}"/>
    <cellStyle name="Note 3 6 2 2 2 2 2" xfId="20879" xr:uid="{33226B0E-B114-406E-98B2-3DC04FE22083}"/>
    <cellStyle name="Note 3 6 2 2 2 3" xfId="17150" xr:uid="{DC0A5EED-8F64-4B1B-B5FA-29AB26EEE991}"/>
    <cellStyle name="Note 3 6 2 2 3" xfId="10763" xr:uid="{DDE3A9DA-9CB3-498F-90D1-2839B738DD13}"/>
    <cellStyle name="Note 3 6 2 2 3 2" xfId="20209" xr:uid="{F590DF82-28F8-4999-88DE-0AFD338A00F7}"/>
    <cellStyle name="Note 3 6 2 2 4" xfId="16480" xr:uid="{C130A9ED-EFE0-4FBF-9D5C-99F23527F070}"/>
    <cellStyle name="Note 3 6 2 2 5" xfId="29042" xr:uid="{7F3AA624-114C-465E-8213-FBD724B1F330}"/>
    <cellStyle name="Note 3 6 2 2 6" xfId="27573" xr:uid="{877D635A-B3AF-4339-9ABF-C592C8FE1AC4}"/>
    <cellStyle name="Note 3 6 2 2 7" xfId="29550" xr:uid="{4B57BFA5-216F-4D22-B6DC-B4AD2B7EC597}"/>
    <cellStyle name="Note 3 6 2 3" xfId="8056" xr:uid="{242D0D91-E809-4A33-A81B-4C93EB5564AA}"/>
    <cellStyle name="Note 3 6 2 3 2" xfId="11785" xr:uid="{D25DFE36-17D0-4788-93C3-EA2B3B93A1E9}"/>
    <cellStyle name="Note 3 6 2 3 2 2" xfId="21232" xr:uid="{0A502EA9-AC48-46DB-94F4-58A8365F53F3}"/>
    <cellStyle name="Note 3 6 2 3 2 3" xfId="25656" xr:uid="{45E6BD4B-84F4-4843-8720-9FB2733DF0BF}"/>
    <cellStyle name="Note 3 6 2 3 3" xfId="13791" xr:uid="{BEA30D12-114B-40AA-A969-95A4D1D2EFAE}"/>
    <cellStyle name="Note 3 6 2 3 3 2" xfId="23238" xr:uid="{1C33F7F9-5CDD-4DC3-8D39-89D987E92B35}"/>
    <cellStyle name="Note 3 6 2 3 4" xfId="17503" xr:uid="{6FD2A563-6641-4A71-B026-A2A33A467B18}"/>
    <cellStyle name="Note 3 6 2 4" xfId="9633" xr:uid="{169BB944-2456-4E0D-BC65-8F927FD01F37}"/>
    <cellStyle name="Note 3 6 2 4 2" xfId="13127" xr:uid="{7CF7738E-5B7D-47F2-8C4F-BB88C35E94EB}"/>
    <cellStyle name="Note 3 6 2 4 2 2" xfId="22574" xr:uid="{AB9A3A0E-62F5-41DE-9D17-5018FB211F1B}"/>
    <cellStyle name="Note 3 6 2 4 2 3" xfId="26966" xr:uid="{433AD951-CA9E-47C2-B2D4-264234CD0B24}"/>
    <cellStyle name="Note 3 6 2 4 3" xfId="15334" xr:uid="{63ED97BB-C1F3-4FAE-B509-1947244C7B8D}"/>
    <cellStyle name="Note 3 6 2 4 3 2" xfId="24781" xr:uid="{2BA8C03F-4AF5-488D-932F-391BEB5D0741}"/>
    <cellStyle name="Note 3 6 2 4 4" xfId="19078" xr:uid="{49458EF0-7926-41D2-879B-34227322F2A8}"/>
    <cellStyle name="Note 3 6 2 5" xfId="9703" xr:uid="{7EDAD22D-A0E6-4A19-A3C0-E5154384523A}"/>
    <cellStyle name="Note 3 6 2 5 2" xfId="13189" xr:uid="{E2317C8A-0520-473C-AE48-5637AF9A43D7}"/>
    <cellStyle name="Note 3 6 2 5 2 2" xfId="22636" xr:uid="{7636ED2C-34E3-4917-839C-5DB3FF12242C}"/>
    <cellStyle name="Note 3 6 2 5 2 3" xfId="27028" xr:uid="{8FFF4F9D-F178-430E-B3A5-3ED4BC10ADED}"/>
    <cellStyle name="Note 3 6 2 5 3" xfId="15404" xr:uid="{97A1032E-D130-4E77-8595-6D57944F1E41}"/>
    <cellStyle name="Note 3 6 2 5 3 2" xfId="24851" xr:uid="{C6D37285-65E5-41A7-9096-C1D28D2D7A95}"/>
    <cellStyle name="Note 3 6 2 5 4" xfId="19148" xr:uid="{12F73502-74C6-48E6-A0BA-84875AC5D88A}"/>
    <cellStyle name="Note 3 6 2 6" xfId="9517" xr:uid="{D98DC36B-D2CE-4FD3-8D32-785E830EB44B}"/>
    <cellStyle name="Note 3 6 2 6 2" xfId="13032" xr:uid="{6AAEFA56-D739-4C81-BBC4-F04917EB527C}"/>
    <cellStyle name="Note 3 6 2 6 2 2" xfId="22479" xr:uid="{38E45A60-7124-4CF0-BCCD-B7B2188C9452}"/>
    <cellStyle name="Note 3 6 2 6 2 3" xfId="26872" xr:uid="{01B46C27-62F1-41E8-9E9A-712882E10461}"/>
    <cellStyle name="Note 3 6 2 6 3" xfId="15219" xr:uid="{AA797237-0B05-4B03-B875-A8F27098B295}"/>
    <cellStyle name="Note 3 6 2 6 3 2" xfId="24666" xr:uid="{AA31ED30-D3CB-4B04-8A92-3D587030D5A6}"/>
    <cellStyle name="Note 3 6 2 6 4" xfId="18962" xr:uid="{CC39786D-0E7B-49B5-A7E8-2D98F07ECEE3}"/>
    <cellStyle name="Note 3 6 2 7" xfId="8406" xr:uid="{F45D14C8-2BF2-4852-8F7C-51920BF62F5E}"/>
    <cellStyle name="Note 3 6 2 7 2" xfId="12103" xr:uid="{187749F8-758B-4487-9D2A-B63A8E0C87C3}"/>
    <cellStyle name="Note 3 6 2 7 2 2" xfId="21550" xr:uid="{837340CA-05FB-4215-9B68-361597F90F7E}"/>
    <cellStyle name="Note 3 6 2 7 2 3" xfId="25969" xr:uid="{E965503F-5C5B-4C33-8743-C6DB28B6E2DD}"/>
    <cellStyle name="Note 3 6 2 7 3" xfId="14134" xr:uid="{C1D96CEA-2A85-4CE7-8882-F3A165F1E22C}"/>
    <cellStyle name="Note 3 6 2 7 3 2" xfId="23581" xr:uid="{DE92426E-8360-4D3E-A17F-1C1CBF1756F6}"/>
    <cellStyle name="Note 3 6 2 7 4" xfId="17851" xr:uid="{585879C0-5A59-4732-A393-CD01B013A113}"/>
    <cellStyle name="Note 3 6 2 8" xfId="9715" xr:uid="{8D36CC82-2FDC-4191-A15D-14C28F918D28}"/>
    <cellStyle name="Note 3 6 2 8 2" xfId="15416" xr:uid="{A801819D-B862-4CAF-992C-F5FD88E64D41}"/>
    <cellStyle name="Note 3 6 2 8 2 2" xfId="24863" xr:uid="{697F3D2C-6523-452A-AB7C-2E7BE9446AC4}"/>
    <cellStyle name="Note 3 6 2 8 3" xfId="19160" xr:uid="{18E560D7-2916-4BEF-9CCA-98DD10D966AC}"/>
    <cellStyle name="Note 3 6 2 9" xfId="28385" xr:uid="{9DEE3B7C-245B-4DA5-A38E-BA5380974D01}"/>
    <cellStyle name="Note 3 6 3" xfId="6302" xr:uid="{04D63F0C-7F8C-46C6-8FD5-4F9086EE7DFA}"/>
    <cellStyle name="Note 3 6 3 10" xfId="27987" xr:uid="{57D629AF-4EE0-484C-8258-97DC8F821B15}"/>
    <cellStyle name="Note 3 6 3 2" xfId="7172" xr:uid="{6FC44E13-A3B2-48F5-9933-9077852A7F46}"/>
    <cellStyle name="Note 3 6 3 2 2" xfId="7841" xr:uid="{3190E31C-F761-4262-880A-A5DB63DF5EF3}"/>
    <cellStyle name="Note 3 6 3 2 2 2" xfId="11571" xr:uid="{AB9D4A53-781B-4608-B28C-2EB5A602309C}"/>
    <cellStyle name="Note 3 6 3 2 2 2 2" xfId="21018" xr:uid="{7CF1B634-4C9D-497E-A40C-B453DE7D8D1B}"/>
    <cellStyle name="Note 3 6 3 2 2 3" xfId="17289" xr:uid="{A0A64B18-ADA4-48D1-9BD7-C297F33D3D4C}"/>
    <cellStyle name="Note 3 6 3 2 3" xfId="10902" xr:uid="{FF882F48-F194-44E0-AAB1-163E2B702376}"/>
    <cellStyle name="Note 3 6 3 2 3 2" xfId="20348" xr:uid="{CDB5027A-5A83-4DFC-B8D8-044178358087}"/>
    <cellStyle name="Note 3 6 3 2 4" xfId="16619" xr:uid="{967B42F1-9A88-4119-9E51-F9894677C80F}"/>
    <cellStyle name="Note 3 6 3 2 5" xfId="29142" xr:uid="{D9469549-BECB-4795-89B9-4600CAC53A93}"/>
    <cellStyle name="Note 3 6 3 2 6" xfId="27578" xr:uid="{F7B3DB56-373E-4782-A269-57AABA83E81D}"/>
    <cellStyle name="Note 3 6 3 2 7" xfId="29648" xr:uid="{BD8063D2-4EC2-4079-920C-8B69BB8D1A94}"/>
    <cellStyle name="Note 3 6 3 3" xfId="8017" xr:uid="{3F367151-5451-4A6F-80A1-3DB28B5F49BC}"/>
    <cellStyle name="Note 3 6 3 3 2" xfId="11746" xr:uid="{5F802774-BCD9-40EC-87BE-59D4BEE1151A}"/>
    <cellStyle name="Note 3 6 3 3 2 2" xfId="21193" xr:uid="{0A5BEBB4-42DD-4A36-8DB5-88FCA23848C0}"/>
    <cellStyle name="Note 3 6 3 3 2 3" xfId="25617" xr:uid="{1E0998D6-D2C8-4DE4-AF39-13ADC2A1AB1F}"/>
    <cellStyle name="Note 3 6 3 3 3" xfId="13752" xr:uid="{E6C00585-D91A-4561-979E-09C3EAD2CFF1}"/>
    <cellStyle name="Note 3 6 3 3 3 2" xfId="23199" xr:uid="{D67232B5-9BAA-4F96-95E3-088EDACFA9B7}"/>
    <cellStyle name="Note 3 6 3 3 4" xfId="17464" xr:uid="{BDD279AB-32CB-47D5-A8FB-2F29F2B0EF04}"/>
    <cellStyle name="Note 3 6 3 4" xfId="8805" xr:uid="{7672944B-544C-4951-8EF8-25B9C7856E96}"/>
    <cellStyle name="Note 3 6 3 4 2" xfId="12445" xr:uid="{03E3141E-1529-4837-9483-EAC82236D22D}"/>
    <cellStyle name="Note 3 6 3 4 2 2" xfId="21892" xr:uid="{B031FB92-9E9B-45BD-A13F-9C3A8D593726}"/>
    <cellStyle name="Note 3 6 3 4 2 3" xfId="26308" xr:uid="{29CA7651-8380-472F-9CE1-714822942703}"/>
    <cellStyle name="Note 3 6 3 4 3" xfId="14530" xr:uid="{84F8B28B-075C-42B0-9795-37DDE0DE7D7A}"/>
    <cellStyle name="Note 3 6 3 4 3 2" xfId="23977" xr:uid="{B1A23B8D-F21A-47CF-BC65-CD66C23B9EC3}"/>
    <cellStyle name="Note 3 6 3 4 4" xfId="18250" xr:uid="{18F325AE-7D72-47EA-9C87-8947D566CD21}"/>
    <cellStyle name="Note 3 6 3 5" xfId="9990" xr:uid="{EF4F3364-23A9-4307-B315-5D1F051E4890}"/>
    <cellStyle name="Note 3 6 3 5 2" xfId="13442" xr:uid="{5629E1BC-DA4B-4B40-A137-35062FB31217}"/>
    <cellStyle name="Note 3 6 3 5 2 2" xfId="22889" xr:uid="{FCAB8B50-AA60-468B-AE8B-2EEF0B38D888}"/>
    <cellStyle name="Note 3 6 3 5 2 3" xfId="27279" xr:uid="{B6AF42DD-855F-4D40-90E8-9F2624BFE05C}"/>
    <cellStyle name="Note 3 6 3 5 3" xfId="15689" xr:uid="{1B5CD41A-7C40-43E2-B46B-61B513DE06EA}"/>
    <cellStyle name="Note 3 6 3 5 3 2" xfId="25136" xr:uid="{810E61E6-01C7-403E-AFD1-CE2680C99CFB}"/>
    <cellStyle name="Note 3 6 3 5 4" xfId="19435" xr:uid="{33DB9EF8-7735-408F-B3F0-D643C5EEB483}"/>
    <cellStyle name="Note 3 6 3 6" xfId="10083" xr:uid="{23424292-FBF2-431F-8F5D-BEC72C7E6E71}"/>
    <cellStyle name="Note 3 6 3 6 2" xfId="13519" xr:uid="{56654230-9847-4733-8B4C-34DA2BF32BA0}"/>
    <cellStyle name="Note 3 6 3 6 2 2" xfId="22966" xr:uid="{2CEE6742-B5D3-4966-9CE9-85BC9C6CFFC6}"/>
    <cellStyle name="Note 3 6 3 6 2 3" xfId="27356" xr:uid="{C98BDE46-7E0D-4802-8FF6-C18A92702D7F}"/>
    <cellStyle name="Note 3 6 3 6 3" xfId="15782" xr:uid="{2E231938-17E4-42E5-B081-649EEBFC62A3}"/>
    <cellStyle name="Note 3 6 3 6 3 2" xfId="25229" xr:uid="{3BCAC4DE-A5D3-487E-B1AF-6CF0211633E7}"/>
    <cellStyle name="Note 3 6 3 6 4" xfId="19528" xr:uid="{3A58D4E6-BCA0-4937-BD25-DD0E32A97B16}"/>
    <cellStyle name="Note 3 6 3 7" xfId="10182" xr:uid="{EDFB8515-C6E8-418C-B560-54E48226B80D}"/>
    <cellStyle name="Note 3 6 3 7 2" xfId="13581" xr:uid="{D91768C6-3CC7-43F2-8B8B-D04A28F15A34}"/>
    <cellStyle name="Note 3 6 3 7 2 2" xfId="23028" xr:uid="{1B7C75B7-8DCF-4111-8765-4873D3286AF5}"/>
    <cellStyle name="Note 3 6 3 7 2 3" xfId="27418" xr:uid="{B0E04B6A-321E-48DE-A77D-EAB51477EAA7}"/>
    <cellStyle name="Note 3 6 3 7 3" xfId="15881" xr:uid="{B9223DB4-9741-4A26-8FCD-A494FE260905}"/>
    <cellStyle name="Note 3 6 3 7 3 2" xfId="25328" xr:uid="{FDDDB529-257D-42BB-8A05-55902E8A2009}"/>
    <cellStyle name="Note 3 6 3 7 4" xfId="19627" xr:uid="{A17B62BF-12F9-4644-B34B-53DC3DF72D8D}"/>
    <cellStyle name="Note 3 6 3 8" xfId="10211" xr:uid="{670091E4-2AFC-4433-8F9A-AFA4275FCCC9}"/>
    <cellStyle name="Note 3 6 3 8 2" xfId="15909" xr:uid="{93D62234-1737-41E6-8D5D-60D4F6ED88F9}"/>
    <cellStyle name="Note 3 6 3 8 2 2" xfId="25356" xr:uid="{CA43FA05-4BFC-4DC2-AEC9-05E3C7E0F055}"/>
    <cellStyle name="Note 3 6 3 8 3" xfId="19656" xr:uid="{F3F030D7-0F3E-48BC-9384-F6828E3AD634}"/>
    <cellStyle name="Note 3 6 3 9" xfId="28693" xr:uid="{359CBEC8-CB0C-402B-851B-2C5549947A68}"/>
    <cellStyle name="Note 3 6 4" xfId="6689" xr:uid="{3EFB6B35-6CFA-4720-9528-3F13632F1E4F}"/>
    <cellStyle name="Note 3 6 4 2" xfId="7357" xr:uid="{8DF1CBBC-B6E7-448F-9FEF-E60D8D37F7CA}"/>
    <cellStyle name="Note 3 6 4 2 2" xfId="11087" xr:uid="{238A6D1B-9369-4F7D-A05F-70C73F95A65B}"/>
    <cellStyle name="Note 3 6 4 2 2 2" xfId="20533" xr:uid="{E5B0BD4D-9C5E-4323-9A72-1735F63BE597}"/>
    <cellStyle name="Note 3 6 4 2 3" xfId="16804" xr:uid="{417CAEB9-C6D0-4AB1-910D-F74F43626A3A}"/>
    <cellStyle name="Note 3 6 4 3" xfId="10418" xr:uid="{FD50F483-19AA-47EE-AFDB-7E94EF19B433}"/>
    <cellStyle name="Note 3 6 4 3 2" xfId="19863" xr:uid="{D9DFDCBB-B4CA-4F79-B4A6-A973EA0C58BD}"/>
    <cellStyle name="Note 3 6 4 4" xfId="16134" xr:uid="{6FDB277B-E7D1-4A82-9DCB-D2E1C402AF8C}"/>
    <cellStyle name="Note 3 6 4 5" xfId="28867" xr:uid="{EAB891FE-9BAF-4018-846E-962BC3418B20}"/>
    <cellStyle name="Note 3 6 4 6" xfId="27629" xr:uid="{C83381BA-300A-4018-AC06-6B9910708862}"/>
    <cellStyle name="Note 3 6 4 7" xfId="29401" xr:uid="{AADD0125-EBEC-4E34-80E1-85FF0D7F5C88}"/>
    <cellStyle name="Note 3 6 5" xfId="8251" xr:uid="{86737A90-5885-4D85-9FA7-FA14EEE023CF}"/>
    <cellStyle name="Note 3 6 5 2" xfId="11980" xr:uid="{5662394C-0B13-442C-9B5F-F9C32FC51CBE}"/>
    <cellStyle name="Note 3 6 5 2 2" xfId="21427" xr:uid="{163D2355-2801-4517-B049-42C06B2A600F}"/>
    <cellStyle name="Note 3 6 5 2 3" xfId="25851" xr:uid="{B96F8342-286F-4EFA-8953-5684C5DCB885}"/>
    <cellStyle name="Note 3 6 5 3" xfId="13986" xr:uid="{51AA9461-974C-4D30-9E10-752B38F40D14}"/>
    <cellStyle name="Note 3 6 5 3 2" xfId="23433" xr:uid="{C876817C-9E32-43A7-AB81-D43F74365D2D}"/>
    <cellStyle name="Note 3 6 5 4" xfId="17698" xr:uid="{5B9C2CF5-0B99-4A48-A454-D1876227BC73}"/>
    <cellStyle name="Note 3 6 6" xfId="9318" xr:uid="{2D262B18-9B91-43D6-A933-36E2B9F51AF4}"/>
    <cellStyle name="Note 3 6 6 2" xfId="12868" xr:uid="{C1B83786-7878-43F5-9B32-EE09D06E24AF}"/>
    <cellStyle name="Note 3 6 6 2 2" xfId="22315" xr:uid="{82BC189F-967B-4CB8-A61E-846CA5EB022B}"/>
    <cellStyle name="Note 3 6 6 2 3" xfId="26709" xr:uid="{30519C5C-80C2-4031-8813-65FD5E96AFD1}"/>
    <cellStyle name="Note 3 6 6 3" xfId="15021" xr:uid="{D87CBBAA-3F76-470D-971A-4C55F4BB4FDF}"/>
    <cellStyle name="Note 3 6 6 3 2" xfId="24468" xr:uid="{82193FB9-CE20-4C73-B254-633A26C3BAB4}"/>
    <cellStyle name="Note 3 6 6 4" xfId="18763" xr:uid="{643220DD-D243-4014-BFF6-6A921D753B1E}"/>
    <cellStyle name="Note 3 6 7" xfId="9801" xr:uid="{A9010B2C-94E8-45A6-8D3B-570F4D5E5C7C}"/>
    <cellStyle name="Note 3 6 7 2" xfId="13283" xr:uid="{964FDABD-3EA7-49A9-84E4-A9C12CEDB68C}"/>
    <cellStyle name="Note 3 6 7 2 2" xfId="22730" xr:uid="{DA10E11F-77DA-44F5-BDDF-F2E48AFBCA1D}"/>
    <cellStyle name="Note 3 6 7 2 3" xfId="27122" xr:uid="{AC474C6A-F173-414C-BD85-45542601E5B6}"/>
    <cellStyle name="Note 3 6 7 3" xfId="15502" xr:uid="{A15A36CE-A923-4579-B9B9-6ED853B660B8}"/>
    <cellStyle name="Note 3 6 7 3 2" xfId="24949" xr:uid="{0601609C-673B-4AEF-87F8-FE2E60206CF7}"/>
    <cellStyle name="Note 3 6 7 4" xfId="19246" xr:uid="{3319B52E-8322-4FF6-8284-C74174E24C7B}"/>
    <cellStyle name="Note 3 6 8" xfId="9032" xr:uid="{88B03C63-7764-4506-AAF8-1AA95AA7608F}"/>
    <cellStyle name="Note 3 6 8 2" xfId="12629" xr:uid="{5D09AD94-13AF-4F92-8C00-3A22C4C765C8}"/>
    <cellStyle name="Note 3 6 8 2 2" xfId="22076" xr:uid="{705A85C7-7684-4249-B4C5-0113FE08C0EA}"/>
    <cellStyle name="Note 3 6 8 2 3" xfId="26490" xr:uid="{34A1619B-0FF4-4CD2-86AF-940ED321AE11}"/>
    <cellStyle name="Note 3 6 8 3" xfId="14755" xr:uid="{0190D7DE-1CFA-4854-9DAF-16E35EC12146}"/>
    <cellStyle name="Note 3 6 8 3 2" xfId="24202" xr:uid="{A81B5A91-AD9A-43AE-922D-C53C21FCFC4F}"/>
    <cellStyle name="Note 3 6 8 4" xfId="18477" xr:uid="{9DD5C867-20FA-4FE6-9F22-9789590FCAA4}"/>
    <cellStyle name="Note 3 6 9" xfId="9444" xr:uid="{AC6B27CF-6FA3-4C18-AFAC-C57B1FA044D5}"/>
    <cellStyle name="Note 3 6 9 2" xfId="12973" xr:uid="{CB42020C-909F-46A6-AE17-651344BE14A0}"/>
    <cellStyle name="Note 3 6 9 2 2" xfId="22420" xr:uid="{8CC605E5-5FD2-4D0F-BE04-524D485257DF}"/>
    <cellStyle name="Note 3 6 9 2 3" xfId="26814" xr:uid="{226CA14A-8A56-4A4F-8DD6-5DB3831D7888}"/>
    <cellStyle name="Note 3 6 9 3" xfId="15147" xr:uid="{9489DB43-B0FC-4397-8325-0A7CA5836774}"/>
    <cellStyle name="Note 3 6 9 3 2" xfId="24594" xr:uid="{E4D7C494-BD28-4982-98C2-FAD93150FC1C}"/>
    <cellStyle name="Note 3 6 9 4" xfId="18889" xr:uid="{3F3845F2-28F1-48BD-949F-02A202C31ED4}"/>
    <cellStyle name="Note 3 7" xfId="2541" xr:uid="{8ADBB1AA-4270-4E9C-89B9-B6FDE7421FAB}"/>
    <cellStyle name="Note 3 7 10" xfId="9187" xr:uid="{569FE0C2-D3FF-4091-83C9-42F330CA34C0}"/>
    <cellStyle name="Note 3 7 10 2" xfId="14891" xr:uid="{0972A119-A751-4AF7-B732-5D6D242B6443}"/>
    <cellStyle name="Note 3 7 10 2 2" xfId="24338" xr:uid="{14683AF1-3A81-40B4-B7CC-BA48E21D799E}"/>
    <cellStyle name="Note 3 7 10 3" xfId="18632" xr:uid="{1D70A1F6-088D-460B-AC3D-614231A6590F}"/>
    <cellStyle name="Note 3 7 11" xfId="27867" xr:uid="{F0243936-1E5D-4D18-848D-46E96397341F}"/>
    <cellStyle name="Note 3 7 12" xfId="28594" xr:uid="{7A7CDF9F-E7C0-42F7-A527-25BDC3A81120}"/>
    <cellStyle name="Note 3 7 2" xfId="4854" xr:uid="{46448EAF-4918-4423-BFD6-283C9E542AD6}"/>
    <cellStyle name="Note 3 7 2 10" xfId="27614" xr:uid="{B40C1B0A-375E-43B8-B297-E046F44628DD}"/>
    <cellStyle name="Note 3 7 2 2" xfId="7035" xr:uid="{0387A46E-22CB-4261-B5D0-95EC7C7A8952}"/>
    <cellStyle name="Note 3 7 2 2 2" xfId="7703" xr:uid="{1E636381-B72A-4677-95D2-DC48319DEE50}"/>
    <cellStyle name="Note 3 7 2 2 2 2" xfId="11433" xr:uid="{A82D92E3-35B3-401B-AA6A-04BEE4F5AA18}"/>
    <cellStyle name="Note 3 7 2 2 2 2 2" xfId="20880" xr:uid="{C18B7535-EABE-405E-BB66-4E52817C63C4}"/>
    <cellStyle name="Note 3 7 2 2 2 3" xfId="17151" xr:uid="{C22AF303-1914-4EDA-9B43-F4B481A8B47E}"/>
    <cellStyle name="Note 3 7 2 2 3" xfId="10764" xr:uid="{FAAB4E0E-061D-41BD-9E96-ECB7C6666A53}"/>
    <cellStyle name="Note 3 7 2 2 3 2" xfId="20210" xr:uid="{68430300-A4A8-4489-82A3-9AFD64A74D53}"/>
    <cellStyle name="Note 3 7 2 2 4" xfId="16481" xr:uid="{F8D3BFED-A606-4FDA-8893-254EB4B75D52}"/>
    <cellStyle name="Note 3 7 2 2 5" xfId="29043" xr:uid="{9E416856-58E9-4E8E-9994-746D539433A2}"/>
    <cellStyle name="Note 3 7 2 2 6" xfId="28545" xr:uid="{C373FD60-D0EB-4D98-B4D8-6CC4003A3453}"/>
    <cellStyle name="Note 3 7 2 2 7" xfId="29551" xr:uid="{43F4E2A3-E8F0-472F-9B63-661BD3F946E2}"/>
    <cellStyle name="Note 3 7 2 3" xfId="8055" xr:uid="{7BF1A428-B84E-4440-8B4B-1AB34EC5EA17}"/>
    <cellStyle name="Note 3 7 2 3 2" xfId="11784" xr:uid="{E5830A74-E3CE-4057-982A-BDB05B3E4AD9}"/>
    <cellStyle name="Note 3 7 2 3 2 2" xfId="21231" xr:uid="{B168F3C1-6395-4767-872D-83A05F41DFDA}"/>
    <cellStyle name="Note 3 7 2 3 2 3" xfId="25655" xr:uid="{87B2DE2F-2893-4FBB-BC74-E78C53E24E86}"/>
    <cellStyle name="Note 3 7 2 3 3" xfId="13790" xr:uid="{E18741FB-B95D-4B0F-9EED-F307A54AD851}"/>
    <cellStyle name="Note 3 7 2 3 3 2" xfId="23237" xr:uid="{EE601F62-7BCF-4D59-B168-2836FE510FBE}"/>
    <cellStyle name="Note 3 7 2 3 4" xfId="17502" xr:uid="{B99A4B57-0ABF-4481-8032-4D78EB32A624}"/>
    <cellStyle name="Note 3 7 2 4" xfId="8992" xr:uid="{A8764305-F519-4A8B-9327-92AB211EA6DF}"/>
    <cellStyle name="Note 3 7 2 4 2" xfId="12596" xr:uid="{2014DDB3-0403-456A-AEA4-B51E452845CE}"/>
    <cellStyle name="Note 3 7 2 4 2 2" xfId="22043" xr:uid="{81E956A9-8A6B-40B3-8631-EE289ACF10F5}"/>
    <cellStyle name="Note 3 7 2 4 2 3" xfId="26457" xr:uid="{6BC82015-2602-45DA-A668-162887E98B0B}"/>
    <cellStyle name="Note 3 7 2 4 3" xfId="14715" xr:uid="{0905DC17-17B1-4277-9462-1EEA257A9473}"/>
    <cellStyle name="Note 3 7 2 4 3 2" xfId="24162" xr:uid="{9DBAD839-9768-471C-8C40-C235A731552C}"/>
    <cellStyle name="Note 3 7 2 4 4" xfId="18437" xr:uid="{9748A258-8484-4E14-979C-16BB0A8D14E6}"/>
    <cellStyle name="Note 3 7 2 5" xfId="9435" xr:uid="{1A9098F5-E00E-4A3C-9B00-AF3376827D9B}"/>
    <cellStyle name="Note 3 7 2 5 2" xfId="12964" xr:uid="{EEB30D3A-64FD-4685-8B45-DEFABDE07FC7}"/>
    <cellStyle name="Note 3 7 2 5 2 2" xfId="22411" xr:uid="{96CA67A9-78FD-4D17-B4F2-1975AC0798E0}"/>
    <cellStyle name="Note 3 7 2 5 2 3" xfId="26805" xr:uid="{6C27922D-A364-4629-8BA7-4D33DA040437}"/>
    <cellStyle name="Note 3 7 2 5 3" xfId="15138" xr:uid="{79A55B5C-C682-41CA-9FEA-2FF56CA5CC3E}"/>
    <cellStyle name="Note 3 7 2 5 3 2" xfId="24585" xr:uid="{E3A532F7-03E1-4323-A4FF-3C0CC7125762}"/>
    <cellStyle name="Note 3 7 2 5 4" xfId="18880" xr:uid="{5F98BD42-AC14-42CF-9BCB-67B18214F5A3}"/>
    <cellStyle name="Note 3 7 2 6" xfId="8816" xr:uid="{7DCD6E86-3B3C-42DC-9635-389CA3305B11}"/>
    <cellStyle name="Note 3 7 2 6 2" xfId="12455" xr:uid="{E2B71148-70F0-41B6-B345-A63ADC949372}"/>
    <cellStyle name="Note 3 7 2 6 2 2" xfId="21902" xr:uid="{E9A6F23F-D298-43BC-9490-EA9F0593BB94}"/>
    <cellStyle name="Note 3 7 2 6 2 3" xfId="26318" xr:uid="{5C9A547B-DF36-4518-BF8E-82D6ABBB4A73}"/>
    <cellStyle name="Note 3 7 2 6 3" xfId="14541" xr:uid="{96821433-9521-4CF8-A383-95040B1969B7}"/>
    <cellStyle name="Note 3 7 2 6 3 2" xfId="23988" xr:uid="{ECD189EF-7649-4A27-8505-552362273386}"/>
    <cellStyle name="Note 3 7 2 6 4" xfId="18261" xr:uid="{BFB6AB42-DD61-4904-AD2D-55C2CC323528}"/>
    <cellStyle name="Note 3 7 2 7" xfId="9677" xr:uid="{9CAD69F2-4427-4FF3-9964-05803CA70D8F}"/>
    <cellStyle name="Note 3 7 2 7 2" xfId="13168" xr:uid="{BBD66243-5FC8-4337-887B-867FBB340D6F}"/>
    <cellStyle name="Note 3 7 2 7 2 2" xfId="22615" xr:uid="{7316EB81-A7B0-42CF-9A32-0417E6115F09}"/>
    <cellStyle name="Note 3 7 2 7 2 3" xfId="27007" xr:uid="{40FC8D32-5E23-4E06-90A3-F0C545E2478E}"/>
    <cellStyle name="Note 3 7 2 7 3" xfId="15378" xr:uid="{596EEF52-7A67-4A9A-BCE6-8F77F317C1C5}"/>
    <cellStyle name="Note 3 7 2 7 3 2" xfId="24825" xr:uid="{ADB1A57B-BB62-4DF3-A5ED-3584E541E74A}"/>
    <cellStyle name="Note 3 7 2 7 4" xfId="19122" xr:uid="{2A59B58F-AAEA-4115-B21E-9933C8F1C5D3}"/>
    <cellStyle name="Note 3 7 2 8" xfId="9821" xr:uid="{5609D2AF-04E1-493E-94D5-0C68BD4F07DA}"/>
    <cellStyle name="Note 3 7 2 8 2" xfId="15522" xr:uid="{7C83FD4B-2A70-422E-A690-0BA1ADCDFC99}"/>
    <cellStyle name="Note 3 7 2 8 2 2" xfId="24969" xr:uid="{1B940439-F809-40EE-871F-0946ACA3BF1D}"/>
    <cellStyle name="Note 3 7 2 8 3" xfId="19266" xr:uid="{9F8FA4C3-8209-4ED3-9E3A-8990E6A6E0E0}"/>
    <cellStyle name="Note 3 7 2 9" xfId="28386" xr:uid="{88029DBA-61E9-4BE0-B64C-25FF62685DBF}"/>
    <cellStyle name="Note 3 7 3" xfId="6303" xr:uid="{48232A48-DE2B-4DC8-8FD9-941A3FB15EF8}"/>
    <cellStyle name="Note 3 7 3 10" xfId="27986" xr:uid="{3ADC1592-2104-4148-9627-4F6376366CF9}"/>
    <cellStyle name="Note 3 7 3 2" xfId="7173" xr:uid="{F7821FAE-AB06-425B-8461-4E3F62573C6A}"/>
    <cellStyle name="Note 3 7 3 2 2" xfId="7842" xr:uid="{C2C89037-F819-4612-86FA-5E17814EA1F7}"/>
    <cellStyle name="Note 3 7 3 2 2 2" xfId="11572" xr:uid="{441AC340-7DF5-407F-AB1A-87C7D26BB641}"/>
    <cellStyle name="Note 3 7 3 2 2 2 2" xfId="21019" xr:uid="{B8BF1C23-0F8D-4CC4-8EBA-DE8AA06EF2E9}"/>
    <cellStyle name="Note 3 7 3 2 2 3" xfId="17290" xr:uid="{9735A7BD-194C-41D3-9C73-598A8F8E0E0F}"/>
    <cellStyle name="Note 3 7 3 2 3" xfId="10903" xr:uid="{A2BB8563-4108-43A9-9678-BB6A8FBA0584}"/>
    <cellStyle name="Note 3 7 3 2 3 2" xfId="20349" xr:uid="{69E1DF15-C4EC-459F-B195-3B4DA5406583}"/>
    <cellStyle name="Note 3 7 3 2 4" xfId="16620" xr:uid="{84157BB7-58D4-42A8-8451-475258FDD32A}"/>
    <cellStyle name="Note 3 7 3 2 5" xfId="29143" xr:uid="{D4143994-422E-4A17-B251-3EAE90FA4BD9}"/>
    <cellStyle name="Note 3 7 3 2 6" xfId="28641" xr:uid="{6E18FA7B-2656-4036-BFB0-E7E15D0619B4}"/>
    <cellStyle name="Note 3 7 3 2 7" xfId="29649" xr:uid="{A622A3BC-4D7E-434F-B741-6D7508C08A41}"/>
    <cellStyle name="Note 3 7 3 3" xfId="8016" xr:uid="{98A90686-6463-4386-9854-370FFB1FF403}"/>
    <cellStyle name="Note 3 7 3 3 2" xfId="11745" xr:uid="{6541C67F-4FEF-441F-8AB4-8C6D1579668E}"/>
    <cellStyle name="Note 3 7 3 3 2 2" xfId="21192" xr:uid="{058B5740-BF9D-4905-8E43-3543FB0770E5}"/>
    <cellStyle name="Note 3 7 3 3 2 3" xfId="25616" xr:uid="{88DD783B-B066-4B35-904A-F10B974D89FC}"/>
    <cellStyle name="Note 3 7 3 3 3" xfId="13751" xr:uid="{B9CAC684-2E28-496B-A3A6-03CE52549C17}"/>
    <cellStyle name="Note 3 7 3 3 3 2" xfId="23198" xr:uid="{5713F3C6-B607-4661-A970-F9BA41B72FED}"/>
    <cellStyle name="Note 3 7 3 3 4" xfId="17463" xr:uid="{EEBB6210-9BFB-4B50-8258-59C6C0D30C84}"/>
    <cellStyle name="Note 3 7 3 4" xfId="8806" xr:uid="{B69939B6-44C8-45CD-9DD2-CFE37A4BDE55}"/>
    <cellStyle name="Note 3 7 3 4 2" xfId="12446" xr:uid="{866C481D-AC4E-47E0-A4F0-C2A8F8D91734}"/>
    <cellStyle name="Note 3 7 3 4 2 2" xfId="21893" xr:uid="{6470558F-1DE6-4F62-A5C3-CB73B8B5DB0E}"/>
    <cellStyle name="Note 3 7 3 4 2 3" xfId="26309" xr:uid="{5F6DEF73-4A86-4473-9D95-6162B9E14F42}"/>
    <cellStyle name="Note 3 7 3 4 3" xfId="14531" xr:uid="{7D8D5596-363A-40CB-AE48-974E5F44977E}"/>
    <cellStyle name="Note 3 7 3 4 3 2" xfId="23978" xr:uid="{03075062-DAA4-484B-838E-942E6089FB41}"/>
    <cellStyle name="Note 3 7 3 4 4" xfId="18251" xr:uid="{9ABB8A87-8D8B-415A-B8AD-3E6913328BE4}"/>
    <cellStyle name="Note 3 7 3 5" xfId="9991" xr:uid="{77E7AD73-4BCE-4BF9-BE06-67BFF681964C}"/>
    <cellStyle name="Note 3 7 3 5 2" xfId="13443" xr:uid="{9D7AF83B-C82A-4B97-A5EE-144AB10C6022}"/>
    <cellStyle name="Note 3 7 3 5 2 2" xfId="22890" xr:uid="{AF8219CF-2ADD-48C7-826A-A1750AD4B259}"/>
    <cellStyle name="Note 3 7 3 5 2 3" xfId="27280" xr:uid="{F954DDAE-5A18-40AD-ACFA-AF220AA310E5}"/>
    <cellStyle name="Note 3 7 3 5 3" xfId="15690" xr:uid="{15CB51B6-AD6D-44CB-9BF4-1A73EB976128}"/>
    <cellStyle name="Note 3 7 3 5 3 2" xfId="25137" xr:uid="{18283199-ACC5-48F5-8CA7-C7B7811AED91}"/>
    <cellStyle name="Note 3 7 3 5 4" xfId="19436" xr:uid="{6BEEA6C3-AB6D-4D26-8762-E49BD34CC609}"/>
    <cellStyle name="Note 3 7 3 6" xfId="10084" xr:uid="{FE796BF7-0974-43F5-B151-6566BAD8603A}"/>
    <cellStyle name="Note 3 7 3 6 2" xfId="13520" xr:uid="{80AB03B9-31DC-4628-84D8-9507DBC4CF7D}"/>
    <cellStyle name="Note 3 7 3 6 2 2" xfId="22967" xr:uid="{C3016CA5-303A-4F7A-BF31-7E2EF624611A}"/>
    <cellStyle name="Note 3 7 3 6 2 3" xfId="27357" xr:uid="{4DB6A18D-CA06-4BEC-8828-E394F223BC7D}"/>
    <cellStyle name="Note 3 7 3 6 3" xfId="15783" xr:uid="{E8C59A4F-B2E8-471B-9240-A830F0B8BB4C}"/>
    <cellStyle name="Note 3 7 3 6 3 2" xfId="25230" xr:uid="{9E20EA60-D638-4020-A475-EF61AFA3157A}"/>
    <cellStyle name="Note 3 7 3 6 4" xfId="19529" xr:uid="{72A6AC5F-A1B3-46A3-9E97-731C07867073}"/>
    <cellStyle name="Note 3 7 3 7" xfId="8637" xr:uid="{70BBE6AC-AA4F-4072-B8F3-C6E918FE6336}"/>
    <cellStyle name="Note 3 7 3 7 2" xfId="12297" xr:uid="{821ACE7B-99B0-464E-9009-9F9610060476}"/>
    <cellStyle name="Note 3 7 3 7 2 2" xfId="21744" xr:uid="{AF0C2479-ECC8-43D2-BF1E-2C1C883593A1}"/>
    <cellStyle name="Note 3 7 3 7 2 3" xfId="26162" xr:uid="{F65596D2-7076-4C83-AEAE-1AEC900DF111}"/>
    <cellStyle name="Note 3 7 3 7 3" xfId="14364" xr:uid="{4836338C-6588-492E-89AF-64468C834620}"/>
    <cellStyle name="Note 3 7 3 7 3 2" xfId="23811" xr:uid="{7E36BF6E-7711-4340-BA92-5FA3CAB0B43A}"/>
    <cellStyle name="Note 3 7 3 7 4" xfId="18082" xr:uid="{EC70F114-53D6-4DB0-A9BD-6E386D270BD7}"/>
    <cellStyle name="Note 3 7 3 8" xfId="10212" xr:uid="{4C004A88-81C8-4B02-BA78-F1326AAB8F4E}"/>
    <cellStyle name="Note 3 7 3 8 2" xfId="15910" xr:uid="{C652E2D6-1965-4DF1-9D0B-1E80D86E4217}"/>
    <cellStyle name="Note 3 7 3 8 2 2" xfId="25357" xr:uid="{C5BFCB80-E1CE-4F15-AC87-30E30B891247}"/>
    <cellStyle name="Note 3 7 3 8 3" xfId="19657" xr:uid="{32957BEC-124B-496F-B727-6A96F7D0C4AF}"/>
    <cellStyle name="Note 3 7 3 9" xfId="28694" xr:uid="{F5B5B847-2044-4566-B069-8811B0A6699C}"/>
    <cellStyle name="Note 3 7 4" xfId="6690" xr:uid="{787E75CB-4550-4659-8C7A-73ED1ECB0F33}"/>
    <cellStyle name="Note 3 7 4 2" xfId="7358" xr:uid="{CF13C99D-7CFD-4E02-B2A1-27D9561EAFCA}"/>
    <cellStyle name="Note 3 7 4 2 2" xfId="11088" xr:uid="{B9250710-3982-4861-A7B0-052BFC7D05DE}"/>
    <cellStyle name="Note 3 7 4 2 2 2" xfId="20534" xr:uid="{E3845D81-434F-4946-92FB-189288FD1D5F}"/>
    <cellStyle name="Note 3 7 4 2 3" xfId="16805" xr:uid="{6E5DF2DA-2D6C-4DB0-97EA-07A8A2E6DF5F}"/>
    <cellStyle name="Note 3 7 4 3" xfId="10419" xr:uid="{08E8FC07-9336-4772-90FB-184BF63931F0}"/>
    <cellStyle name="Note 3 7 4 3 2" xfId="19864" xr:uid="{9C9576B9-79E3-446B-BCB6-2C602C4B99D8}"/>
    <cellStyle name="Note 3 7 4 4" xfId="16135" xr:uid="{3286469E-42AC-434E-82E0-B7533ABEDA85}"/>
    <cellStyle name="Note 3 7 4 5" xfId="28868" xr:uid="{33FD9C6E-DBC0-4DD4-9E5F-45ACC3ED6279}"/>
    <cellStyle name="Note 3 7 4 6" xfId="28162" xr:uid="{CF144A57-8B93-4C03-830F-DFB682318E80}"/>
    <cellStyle name="Note 3 7 4 7" xfId="29402" xr:uid="{E7BFCC1B-40D5-45CF-A4DA-2409D0E6A866}"/>
    <cellStyle name="Note 3 7 5" xfId="8199" xr:uid="{6B1F5641-1F7B-4709-9983-6AB18FD211D9}"/>
    <cellStyle name="Note 3 7 5 2" xfId="11928" xr:uid="{3248955B-A633-452B-A122-9FF90FB803BF}"/>
    <cellStyle name="Note 3 7 5 2 2" xfId="21375" xr:uid="{C1B36845-B74B-454A-8D8F-EB80EB9A4E58}"/>
    <cellStyle name="Note 3 7 5 2 3" xfId="25799" xr:uid="{C84ED2C6-94DB-4905-8611-3CD085627FED}"/>
    <cellStyle name="Note 3 7 5 3" xfId="13934" xr:uid="{C37F35E2-D511-427E-BF98-0F8FBDEDCE21}"/>
    <cellStyle name="Note 3 7 5 3 2" xfId="23381" xr:uid="{9C2D9B5D-67D3-4132-AFB5-E9CC0E19AEF5}"/>
    <cellStyle name="Note 3 7 5 4" xfId="17646" xr:uid="{EEAD480E-2144-4058-8D39-5C14C89980A9}"/>
    <cellStyle name="Note 3 7 6" xfId="8715" xr:uid="{E940F3A9-80C3-4CDF-A1C2-67E0B444D539}"/>
    <cellStyle name="Note 3 7 6 2" xfId="12366" xr:uid="{7D80695E-CEB7-40CD-B2E5-B7C9AA6FD2B2}"/>
    <cellStyle name="Note 3 7 6 2 2" xfId="21813" xr:uid="{46DF0676-DD75-4B8A-86EF-B8A5D8F2B397}"/>
    <cellStyle name="Note 3 7 6 2 3" xfId="26231" xr:uid="{E7AE8819-D728-4E68-8789-876C9C4DF036}"/>
    <cellStyle name="Note 3 7 6 3" xfId="14442" xr:uid="{75EFCE05-22D0-4B7B-891A-A92150B73E42}"/>
    <cellStyle name="Note 3 7 6 3 2" xfId="23889" xr:uid="{13C36907-3F45-4149-8052-17DF44561C57}"/>
    <cellStyle name="Note 3 7 6 4" xfId="18160" xr:uid="{C95DCFB9-3342-4B67-8934-8A5E1D22202A}"/>
    <cellStyle name="Note 3 7 7" xfId="8349" xr:uid="{9CF396FE-C181-4935-B1A9-BE31367CA815}"/>
    <cellStyle name="Note 3 7 7 2" xfId="12062" xr:uid="{688BB2C8-F741-457A-A9B4-AD23D5619035}"/>
    <cellStyle name="Note 3 7 7 2 2" xfId="21509" xr:uid="{A16DD722-BC89-489A-8436-357C96C443E3}"/>
    <cellStyle name="Note 3 7 7 2 3" xfId="25928" xr:uid="{9DD8A807-29D3-4F76-90D9-166AEF87F4F4}"/>
    <cellStyle name="Note 3 7 7 3" xfId="14077" xr:uid="{4A04DE88-1AED-48C7-8136-F747FFA96B85}"/>
    <cellStyle name="Note 3 7 7 3 2" xfId="23524" xr:uid="{B921FA2E-9BA2-4AAA-9BBD-73E4D1781157}"/>
    <cellStyle name="Note 3 7 7 4" xfId="17794" xr:uid="{941C21A4-76DB-42FA-B851-C1BE42A6D04D}"/>
    <cellStyle name="Note 3 7 8" xfId="9553" xr:uid="{CD784A60-6C72-4289-AB4C-68D4CF021795}"/>
    <cellStyle name="Note 3 7 8 2" xfId="13064" xr:uid="{524DD5E7-E46F-41B8-A70E-A2D329F057A2}"/>
    <cellStyle name="Note 3 7 8 2 2" xfId="22511" xr:uid="{E6455EDF-A9F6-4B46-B864-B3C5230ED4DB}"/>
    <cellStyle name="Note 3 7 8 2 3" xfId="26903" xr:uid="{1F6AABAB-638A-49FF-8795-812FDD910217}"/>
    <cellStyle name="Note 3 7 8 3" xfId="15254" xr:uid="{604C932D-0F60-4EB0-A42A-AB99CD57E845}"/>
    <cellStyle name="Note 3 7 8 3 2" xfId="24701" xr:uid="{F80CD2A9-27EF-45D1-B41E-6113B19B9D05}"/>
    <cellStyle name="Note 3 7 8 4" xfId="18998" xr:uid="{17400FEE-9B0E-410F-A5A7-F5A226007B67}"/>
    <cellStyle name="Note 3 7 9" xfId="9159" xr:uid="{A51ACF78-39F9-48D3-9406-DACEA0FC56EE}"/>
    <cellStyle name="Note 3 7 9 2" xfId="12734" xr:uid="{0A7004A6-89E9-4992-A90C-CB71D093F6F6}"/>
    <cellStyle name="Note 3 7 9 2 2" xfId="22181" xr:uid="{2B442F57-992F-4194-872B-000A68B5AAC4}"/>
    <cellStyle name="Note 3 7 9 2 3" xfId="26586" xr:uid="{083A73EB-FC66-4128-96F8-07C48B4008FB}"/>
    <cellStyle name="Note 3 7 9 3" xfId="14873" xr:uid="{0E277D43-073C-4F02-8AAB-3A5D892DF54F}"/>
    <cellStyle name="Note 3 7 9 3 2" xfId="24320" xr:uid="{D1013C36-32E8-4DB4-9626-A25C2549B08D}"/>
    <cellStyle name="Note 3 7 9 4" xfId="18604" xr:uid="{FA931204-522C-45AD-96EC-0D9EE44AD47F}"/>
    <cellStyle name="Note 3 8" xfId="2542" xr:uid="{D9F6FD6D-4FE8-43BE-AE3D-4F28DACD5DBE}"/>
    <cellStyle name="Note 3 8 10" xfId="27868" xr:uid="{74369D1C-C321-4192-9C3C-D4A2C987A31F}"/>
    <cellStyle name="Note 3 8 11" xfId="28258" xr:uid="{CA3ECEF2-A71B-407B-A04C-8EEBD7BCC956}"/>
    <cellStyle name="Note 3 8 2" xfId="4855" xr:uid="{73FA6C3D-1C46-4ECA-824E-2DA6ECC60F99}"/>
    <cellStyle name="Note 3 8 2 10" xfId="28085" xr:uid="{5958C74A-5BFE-41AB-B8CC-286FC8CF2DF7}"/>
    <cellStyle name="Note 3 8 2 2" xfId="7036" xr:uid="{9DFA0A36-3B19-4A15-9FCB-A9CF931294C7}"/>
    <cellStyle name="Note 3 8 2 2 2" xfId="7704" xr:uid="{87A2C925-988B-46BC-8C25-6B7AF83F972A}"/>
    <cellStyle name="Note 3 8 2 2 2 2" xfId="11434" xr:uid="{A20013EE-E26A-469A-B033-713E5EBD0652}"/>
    <cellStyle name="Note 3 8 2 2 2 2 2" xfId="20881" xr:uid="{84ED46AD-B488-4DAE-A4D2-5199FE571144}"/>
    <cellStyle name="Note 3 8 2 2 2 3" xfId="17152" xr:uid="{9B219DA7-4556-495C-85FA-66259F62F4D5}"/>
    <cellStyle name="Note 3 8 2 2 3" xfId="10765" xr:uid="{36B4A77F-1430-4318-969B-DEE3D6A03C6C}"/>
    <cellStyle name="Note 3 8 2 2 3 2" xfId="20211" xr:uid="{28D164D2-63F0-4EE9-A20D-FF875FE77083}"/>
    <cellStyle name="Note 3 8 2 2 4" xfId="16482" xr:uid="{76D0A87A-3B42-49A3-921A-3AAD8F780DFC}"/>
    <cellStyle name="Note 3 8 2 2 5" xfId="29044" xr:uid="{FB25EEC4-3E86-4B79-B33F-DBB581FC1775}"/>
    <cellStyle name="Note 3 8 2 2 6" xfId="28989" xr:uid="{8EDB1158-652B-4CEA-B162-9736FF1CA791}"/>
    <cellStyle name="Note 3 8 2 2 7" xfId="29552" xr:uid="{68A2E01D-F0CE-4AC2-8980-B3B1EE48A035}"/>
    <cellStyle name="Note 3 8 2 3" xfId="7934" xr:uid="{877196F9-FECF-4DCD-9832-8B3610DFCA27}"/>
    <cellStyle name="Note 3 8 2 3 2" xfId="11663" xr:uid="{F6D24872-FA08-451F-B6A4-958A5FE13613}"/>
    <cellStyle name="Note 3 8 2 3 2 2" xfId="21110" xr:uid="{4711BD0B-6971-411E-A2B5-CBA084F820E0}"/>
    <cellStyle name="Note 3 8 2 3 2 3" xfId="25534" xr:uid="{B3F106D2-1E58-417D-B1C5-A7D1F38D6605}"/>
    <cellStyle name="Note 3 8 2 3 3" xfId="13669" xr:uid="{8185E590-9A4B-47F2-8CA5-84866B051B28}"/>
    <cellStyle name="Note 3 8 2 3 3 2" xfId="23116" xr:uid="{1984C5C8-5012-4962-BBFD-0514A2F8A334}"/>
    <cellStyle name="Note 3 8 2 3 4" xfId="17381" xr:uid="{899A03E1-C09E-4DB8-940B-AB7999F49E5B}"/>
    <cellStyle name="Note 3 8 2 4" xfId="8444" xr:uid="{25FCC566-64B6-45E0-BCFB-94BA5566FFA8}"/>
    <cellStyle name="Note 3 8 2 4 2" xfId="12133" xr:uid="{55F3278A-9DDB-489D-B4B5-A05CBCE0D9FB}"/>
    <cellStyle name="Note 3 8 2 4 2 2" xfId="21580" xr:uid="{4D534EAE-FD82-441E-9104-2F293B61A5F7}"/>
    <cellStyle name="Note 3 8 2 4 2 3" xfId="25999" xr:uid="{A9DBB41E-DAD7-485C-9619-DD2300CE4BF0}"/>
    <cellStyle name="Note 3 8 2 4 3" xfId="14172" xr:uid="{93655EE2-F9BA-4709-AC2D-A870378C9EAA}"/>
    <cellStyle name="Note 3 8 2 4 3 2" xfId="23619" xr:uid="{1802C87A-60D6-44E1-85A6-0C8C55C6B9D7}"/>
    <cellStyle name="Note 3 8 2 4 4" xfId="17889" xr:uid="{4DB123AF-11DD-4686-8671-68A0EBA1EC17}"/>
    <cellStyle name="Note 3 8 2 5" xfId="8642" xr:uid="{1671ACB4-65FE-4BA5-80B8-78A6620B802C}"/>
    <cellStyle name="Note 3 8 2 5 2" xfId="12302" xr:uid="{14FE1DFA-A279-42E3-B814-C88DAA3EE13C}"/>
    <cellStyle name="Note 3 8 2 5 2 2" xfId="21749" xr:uid="{5630EF5A-0CA0-4EE7-B369-C13C8ACD1EA1}"/>
    <cellStyle name="Note 3 8 2 5 2 3" xfId="26167" xr:uid="{A2E161F0-C0EB-4A3C-8979-9677A2E22604}"/>
    <cellStyle name="Note 3 8 2 5 3" xfId="14369" xr:uid="{285283F5-F68D-49DC-A47B-12A9E6ABC9E0}"/>
    <cellStyle name="Note 3 8 2 5 3 2" xfId="23816" xr:uid="{22128B54-1061-4D7E-B94C-1FC050E22E0F}"/>
    <cellStyle name="Note 3 8 2 5 4" xfId="18087" xr:uid="{51DD4736-445B-480C-BFDF-F5A80B9386D9}"/>
    <cellStyle name="Note 3 8 2 6" xfId="9529" xr:uid="{3CAAAA65-C632-446B-8A80-2A1D316990D5}"/>
    <cellStyle name="Note 3 8 2 6 2" xfId="13042" xr:uid="{9EF9D4AF-B05F-4805-9326-9490F25605C3}"/>
    <cellStyle name="Note 3 8 2 6 2 2" xfId="22489" xr:uid="{02A082F6-8212-405A-812B-FD108DD9FF97}"/>
    <cellStyle name="Note 3 8 2 6 2 3" xfId="26881" xr:uid="{98291C6A-E595-47BC-B962-D238E86A7257}"/>
    <cellStyle name="Note 3 8 2 6 3" xfId="15230" xr:uid="{9C34F713-E3D2-4BF7-B709-6E3A86C76676}"/>
    <cellStyle name="Note 3 8 2 6 3 2" xfId="24677" xr:uid="{91F72383-C2FF-4C50-B958-58E71897D3AA}"/>
    <cellStyle name="Note 3 8 2 6 4" xfId="18974" xr:uid="{3E6BA0AD-0C74-417A-A07B-BA9F575A4D71}"/>
    <cellStyle name="Note 3 8 2 7" xfId="9462" xr:uid="{73345F3C-DCB2-4A06-88EE-2F1E710D8870}"/>
    <cellStyle name="Note 3 8 2 7 2" xfId="12986" xr:uid="{29DDAB92-72E9-4C9C-BC7E-DE069D0C53CA}"/>
    <cellStyle name="Note 3 8 2 7 2 2" xfId="22433" xr:uid="{618B0079-01EB-4D0D-ACEB-188EFDA1A017}"/>
    <cellStyle name="Note 3 8 2 7 2 3" xfId="26827" xr:uid="{505713EA-B380-4FEE-AAF8-560E9131CEBE}"/>
    <cellStyle name="Note 3 8 2 7 3" xfId="15165" xr:uid="{75D6FC59-7216-48A6-88EC-E662065506DC}"/>
    <cellStyle name="Note 3 8 2 7 3 2" xfId="24612" xr:uid="{56AFA0F5-FB51-4ECE-9E7C-DDFC2563CE49}"/>
    <cellStyle name="Note 3 8 2 7 4" xfId="18907" xr:uid="{4B983FAE-BACB-4ED5-87E4-26526AA3546A}"/>
    <cellStyle name="Note 3 8 2 8" xfId="9331" xr:uid="{3F35D75E-AE5B-4367-9E9F-A9F181C5A276}"/>
    <cellStyle name="Note 3 8 2 8 2" xfId="15034" xr:uid="{8E22F3BE-C936-4B08-9759-E25BF9707AF9}"/>
    <cellStyle name="Note 3 8 2 8 2 2" xfId="24481" xr:uid="{9146C988-E704-405C-9444-71C68B1C6DC7}"/>
    <cellStyle name="Note 3 8 2 8 3" xfId="18776" xr:uid="{8C6B8FAC-3CA8-441B-9C5C-6223C64AC693}"/>
    <cellStyle name="Note 3 8 2 9" xfId="28387" xr:uid="{F2B070A3-DA81-4AAF-A53E-96D50389D91F}"/>
    <cellStyle name="Note 3 8 3" xfId="6691" xr:uid="{5A5D4BC3-A8DB-44AB-92C8-46EC3BE71E26}"/>
    <cellStyle name="Note 3 8 3 2" xfId="7359" xr:uid="{BC4042A6-C701-4BFE-B76F-3D7F81D50347}"/>
    <cellStyle name="Note 3 8 3 2 2" xfId="11089" xr:uid="{DDFF8E26-E2B3-4F03-A5CA-07A58D122FF4}"/>
    <cellStyle name="Note 3 8 3 2 2 2" xfId="20535" xr:uid="{C43C6D9A-8686-49AD-B335-1DA8C47571A3}"/>
    <cellStyle name="Note 3 8 3 2 3" xfId="16806" xr:uid="{A427073E-D075-46FB-9F99-798A6288AA3C}"/>
    <cellStyle name="Note 3 8 3 3" xfId="10420" xr:uid="{58F17E03-9692-4035-AB82-D6C4AE2524C0}"/>
    <cellStyle name="Note 3 8 3 3 2" xfId="19865" xr:uid="{B7354486-194C-4565-9D06-38DF1C04B908}"/>
    <cellStyle name="Note 3 8 3 4" xfId="16136" xr:uid="{C837EDE7-F08A-4F69-A587-9334B3835EEC}"/>
    <cellStyle name="Note 3 8 3 5" xfId="28869" xr:uid="{26DF1A42-5ACA-4AD5-A436-2A671856BF96}"/>
    <cellStyle name="Note 3 8 3 6" xfId="27971" xr:uid="{FF65BF9D-E26F-430C-88B2-E686C2C508EE}"/>
    <cellStyle name="Note 3 8 3 7" xfId="29403" xr:uid="{85A943E2-29C8-4689-BC41-DF6BE3C5A532}"/>
    <cellStyle name="Note 3 8 4" xfId="8103" xr:uid="{9743EDD2-4340-458B-A85B-87C0389590C4}"/>
    <cellStyle name="Note 3 8 4 2" xfId="11832" xr:uid="{A5734B08-6F57-4839-AFD2-8EE13A2A9AC4}"/>
    <cellStyle name="Note 3 8 4 2 2" xfId="21279" xr:uid="{1A1B9A48-00C0-4760-8B0F-56BE32BB52F5}"/>
    <cellStyle name="Note 3 8 4 2 3" xfId="25703" xr:uid="{2689C7B4-08A2-4747-8F51-9F92CBFFDC84}"/>
    <cellStyle name="Note 3 8 4 3" xfId="13838" xr:uid="{A8D5589D-3047-488F-B065-F7FC814289AD}"/>
    <cellStyle name="Note 3 8 4 3 2" xfId="23285" xr:uid="{0F027947-093B-434A-B909-7BE0AD8F20B5}"/>
    <cellStyle name="Note 3 8 4 4" xfId="17550" xr:uid="{A940D8F6-2918-49A7-B64E-554458412A6F}"/>
    <cellStyle name="Note 3 8 5" xfId="9743" xr:uid="{5AA38E1B-1757-433A-AE16-F31FEEA15C91}"/>
    <cellStyle name="Note 3 8 5 2" xfId="13225" xr:uid="{F80B5B5D-79A5-4B19-8B25-A51BE3FBFA22}"/>
    <cellStyle name="Note 3 8 5 2 2" xfId="22672" xr:uid="{679080C5-9514-434B-AD20-027DDEA54059}"/>
    <cellStyle name="Note 3 8 5 2 3" xfId="27064" xr:uid="{01CA9588-5806-47C5-A8EE-58661790B54C}"/>
    <cellStyle name="Note 3 8 5 3" xfId="15444" xr:uid="{5FF7E39F-736A-4E89-85BF-5C81003D4E69}"/>
    <cellStyle name="Note 3 8 5 3 2" xfId="24891" xr:uid="{EDE08A46-1A04-403B-B493-E70B0E32FE5B}"/>
    <cellStyle name="Note 3 8 5 4" xfId="19188" xr:uid="{55542409-0FA4-4A9F-A8DB-3D9B85EC7086}"/>
    <cellStyle name="Note 3 8 6" xfId="9062" xr:uid="{5052517C-C893-4C22-B64D-15F4F99DF9BE}"/>
    <cellStyle name="Note 3 8 6 2" xfId="12659" xr:uid="{0C40C7D9-CD14-4FC2-8C0E-54BAFBB22353}"/>
    <cellStyle name="Note 3 8 6 2 2" xfId="22106" xr:uid="{AEB437C7-2415-4B15-916A-06B5A63D23D6}"/>
    <cellStyle name="Note 3 8 6 2 3" xfId="26520" xr:uid="{14A5FDD9-4B39-409D-8655-597CD19BA67B}"/>
    <cellStyle name="Note 3 8 6 3" xfId="14785" xr:uid="{A80DF394-8CE3-49EE-BFDD-A963764888A7}"/>
    <cellStyle name="Note 3 8 6 3 2" xfId="24232" xr:uid="{AB631EEB-C529-43ED-BEB9-18D6DC75DA8E}"/>
    <cellStyle name="Note 3 8 6 4" xfId="18507" xr:uid="{3AAD6FC8-5B32-4B03-BE40-EC165EECC4DD}"/>
    <cellStyle name="Note 3 8 7" xfId="8619" xr:uid="{AB8A722D-3FD0-4689-B484-13F6CA6183E0}"/>
    <cellStyle name="Note 3 8 7 2" xfId="12280" xr:uid="{B23DE723-DF67-43AC-AF30-9F272BDB928A}"/>
    <cellStyle name="Note 3 8 7 2 2" xfId="21727" xr:uid="{78A2F63D-23EC-40A8-AC12-646A5BD736FB}"/>
    <cellStyle name="Note 3 8 7 2 3" xfId="26145" xr:uid="{487C8374-6F88-45E0-868E-478A4750278B}"/>
    <cellStyle name="Note 3 8 7 3" xfId="14346" xr:uid="{42EF6736-97D9-45F1-B024-21D49A28AE81}"/>
    <cellStyle name="Note 3 8 7 3 2" xfId="23793" xr:uid="{F9DF7AE8-41CF-41F4-874A-2BA8C9E354DE}"/>
    <cellStyle name="Note 3 8 7 4" xfId="18064" xr:uid="{F2792442-4CD8-4123-A7A9-59376EB1BC4B}"/>
    <cellStyle name="Note 3 8 8" xfId="8278" xr:uid="{ACCE20FB-3219-4AE9-9A49-A8EA8794E2A3}"/>
    <cellStyle name="Note 3 8 8 2" xfId="12002" xr:uid="{38BAE3D3-6D2B-43DE-8A91-5369ACB81172}"/>
    <cellStyle name="Note 3 8 8 2 2" xfId="21449" xr:uid="{188C238B-B19A-409A-A0EE-79B8EF2E5D3A}"/>
    <cellStyle name="Note 3 8 8 2 3" xfId="25869" xr:uid="{B49CE650-48C4-4082-A93E-D70D8B6C3D6D}"/>
    <cellStyle name="Note 3 8 8 3" xfId="14007" xr:uid="{ED87E760-5461-40DC-A555-B94A0FA106B5}"/>
    <cellStyle name="Note 3 8 8 3 2" xfId="23454" xr:uid="{D3DD7BFC-D7F2-43EB-9669-D33E4A73B3D3}"/>
    <cellStyle name="Note 3 8 8 4" xfId="17723" xr:uid="{EEC5CC03-9408-4246-A7F7-4F98B3AB0C21}"/>
    <cellStyle name="Note 3 8 9" xfId="8333" xr:uid="{D2822A7A-268E-4009-AFB0-CD303E8E7C45}"/>
    <cellStyle name="Note 3 8 9 2" xfId="14061" xr:uid="{6B836B26-E606-47B0-B365-3613E3E57B17}"/>
    <cellStyle name="Note 3 8 9 2 2" xfId="23508" xr:uid="{61EF3E2B-3BD9-4318-B98F-845CFF86B76B}"/>
    <cellStyle name="Note 3 8 9 3" xfId="17778" xr:uid="{D0C1E1C7-05BC-46B7-8FD4-0FF408263F9F}"/>
    <cellStyle name="Note 3 9" xfId="2543" xr:uid="{9A871CAB-EAAB-4DD6-A648-D99FDB14B373}"/>
    <cellStyle name="Note 3 9 10" xfId="27762" xr:uid="{2BA131F9-D2A5-44CC-B12D-63DB56593560}"/>
    <cellStyle name="Note 3 9 2" xfId="6692" xr:uid="{5650F3B4-9349-4E3E-B8E4-767D4D4A0E99}"/>
    <cellStyle name="Note 3 9 2 2" xfId="7360" xr:uid="{FD073B42-E3F8-4808-92B0-BC7EC9AA90AD}"/>
    <cellStyle name="Note 3 9 2 2 2" xfId="11090" xr:uid="{A4D71C20-C67B-4943-81CE-2CC6C12A62FD}"/>
    <cellStyle name="Note 3 9 2 2 2 2" xfId="20536" xr:uid="{39E84D10-4077-4F3E-AD8D-C3803C272E52}"/>
    <cellStyle name="Note 3 9 2 2 3" xfId="16807" xr:uid="{05856026-1502-4FD6-809B-C074BF4774C4}"/>
    <cellStyle name="Note 3 9 2 3" xfId="10421" xr:uid="{743EEA3B-D314-4466-A3A9-1B1BC55380E6}"/>
    <cellStyle name="Note 3 9 2 3 2" xfId="19866" xr:uid="{0D2B2CB7-AC1B-4624-B3FE-6C7711CBDC3A}"/>
    <cellStyle name="Note 3 9 2 4" xfId="16137" xr:uid="{0216FD70-7D11-4B8C-8951-6B5F81BEA519}"/>
    <cellStyle name="Note 3 9 2 5" xfId="28870" xr:uid="{885A8CF4-31B1-4252-AA00-27656C0D2523}"/>
    <cellStyle name="Note 3 9 2 6" xfId="28422" xr:uid="{A5D108BE-6729-4E6C-9837-101B69307595}"/>
    <cellStyle name="Note 3 9 2 7" xfId="29404" xr:uid="{180934FB-363F-4821-92C6-388A4A410940}"/>
    <cellStyle name="Note 3 9 3" xfId="8124" xr:uid="{72B26AB9-6D7C-4395-A163-FEF0AE749A32}"/>
    <cellStyle name="Note 3 9 3 2" xfId="11853" xr:uid="{DFF02619-B66D-4ED4-AA70-8D2B1B5C3548}"/>
    <cellStyle name="Note 3 9 3 2 2" xfId="21300" xr:uid="{9796A8A6-09BA-496B-9511-2EE0B33237FF}"/>
    <cellStyle name="Note 3 9 3 2 3" xfId="25724" xr:uid="{65CD6EF2-9076-4DD2-B36B-A76BCF3FB397}"/>
    <cellStyle name="Note 3 9 3 3" xfId="13859" xr:uid="{10C182BD-7AC7-427F-B287-12FDBA9C68CB}"/>
    <cellStyle name="Note 3 9 3 3 2" xfId="23306" xr:uid="{1BFEA507-5CD9-41C4-90F0-5FA873FA527B}"/>
    <cellStyle name="Note 3 9 3 4" xfId="17571" xr:uid="{1AF7F446-F514-4374-BE14-408206CDBBB9}"/>
    <cellStyle name="Note 3 9 4" xfId="9317" xr:uid="{7DC10676-1C44-48D0-9512-E1488726108E}"/>
    <cellStyle name="Note 3 9 4 2" xfId="12867" xr:uid="{1C862575-AB70-4817-BD00-2ADFF94BAC7A}"/>
    <cellStyle name="Note 3 9 4 2 2" xfId="22314" xr:uid="{238A6CC2-E675-4D23-B461-5D897742852F}"/>
    <cellStyle name="Note 3 9 4 2 3" xfId="26708" xr:uid="{F0B59AAC-2A91-441B-97EB-BD986EB6D0B4}"/>
    <cellStyle name="Note 3 9 4 3" xfId="15020" xr:uid="{77A7D17F-608D-4AC4-A795-D89B3A4328B1}"/>
    <cellStyle name="Note 3 9 4 3 2" xfId="24467" xr:uid="{E5658910-F864-47B0-8884-FEC969CECB15}"/>
    <cellStyle name="Note 3 9 4 4" xfId="18762" xr:uid="{4E81B335-F545-444B-8F06-DE0744CE17B6}"/>
    <cellStyle name="Note 3 9 5" xfId="9802" xr:uid="{28E8FF87-4647-487C-B53E-8995DC119B8F}"/>
    <cellStyle name="Note 3 9 5 2" xfId="13284" xr:uid="{A1BF50FC-8A50-4F39-A203-6617502DD780}"/>
    <cellStyle name="Note 3 9 5 2 2" xfId="22731" xr:uid="{2C564804-5363-42E6-8C78-3779CF3A5CD3}"/>
    <cellStyle name="Note 3 9 5 2 3" xfId="27123" xr:uid="{6A5068BE-BC22-4FD0-B1E2-E9FF8600EFD3}"/>
    <cellStyle name="Note 3 9 5 3" xfId="15503" xr:uid="{2E9A0CDB-1D9E-4D1A-8E55-D62DF7AF1313}"/>
    <cellStyle name="Note 3 9 5 3 2" xfId="24950" xr:uid="{78F0CB05-E6E2-482A-BFEF-23902B87950B}"/>
    <cellStyle name="Note 3 9 5 4" xfId="19247" xr:uid="{3FBD03C4-D738-4C0A-9361-3F7FA2911B90}"/>
    <cellStyle name="Note 3 9 6" xfId="9943" xr:uid="{8CA91A4E-89B3-4B4F-9D0A-C8749ACEB3C2}"/>
    <cellStyle name="Note 3 9 6 2" xfId="13400" xr:uid="{8E601636-2580-4EE9-A290-466B04FF4BCD}"/>
    <cellStyle name="Note 3 9 6 2 2" xfId="22847" xr:uid="{C7FF3C15-93AD-423C-8A9E-D5234822B233}"/>
    <cellStyle name="Note 3 9 6 2 3" xfId="27237" xr:uid="{4C3F8FAF-8937-401D-BA7E-9C697F4615FD}"/>
    <cellStyle name="Note 3 9 6 3" xfId="15642" xr:uid="{6D05DCCB-460B-4210-9ADA-EAA60C806166}"/>
    <cellStyle name="Note 3 9 6 3 2" xfId="25089" xr:uid="{051A7163-1EE9-4EA3-829D-6A9C15726E8B}"/>
    <cellStyle name="Note 3 9 6 4" xfId="19388" xr:uid="{4F90D6D8-D81D-4531-B81F-BBA8B7D77AEF}"/>
    <cellStyle name="Note 3 9 7" xfId="10110" xr:uid="{F48BB0B4-4E66-4A81-B390-234A4780537C}"/>
    <cellStyle name="Note 3 9 7 2" xfId="13543" xr:uid="{AA14296C-5CCD-4CC9-B4ED-946DC559D8DD}"/>
    <cellStyle name="Note 3 9 7 2 2" xfId="22990" xr:uid="{B43315DC-7872-482C-8EF4-573EA8A9BEBF}"/>
    <cellStyle name="Note 3 9 7 2 3" xfId="27380" xr:uid="{4CD9FA52-082B-4BF9-A15B-37C422BE8032}"/>
    <cellStyle name="Note 3 9 7 3" xfId="15809" xr:uid="{12AB0C9F-D271-4998-8AB9-63B8CFB587E5}"/>
    <cellStyle name="Note 3 9 7 3 2" xfId="25256" xr:uid="{CC07EA3A-6CCD-4BC4-AE97-F3C6513EEC39}"/>
    <cellStyle name="Note 3 9 7 4" xfId="19555" xr:uid="{ECCCEA0D-EEB6-439F-B87F-B07C3CE13BEB}"/>
    <cellStyle name="Note 3 9 8" xfId="8786" xr:uid="{B14E776F-9AAE-410C-8F09-DE4105353E56}"/>
    <cellStyle name="Note 3 9 8 2" xfId="14511" xr:uid="{8B0AEAFA-82A2-4FA5-BB0F-49425E86EF39}"/>
    <cellStyle name="Note 3 9 8 2 2" xfId="23958" xr:uid="{F8D0ED09-F7E6-42F7-B284-B224C6F2B9A1}"/>
    <cellStyle name="Note 3 9 8 3" xfId="18231" xr:uid="{A23E8E87-0BF2-46BF-B71A-D28889630846}"/>
    <cellStyle name="Note 3 9 9" xfId="27869" xr:uid="{C0B41245-737D-42AD-BB69-A6553D07AC7D}"/>
    <cellStyle name="Note 30" xfId="4807" xr:uid="{5087DB25-BD87-4882-A054-35E55FE6018E}"/>
    <cellStyle name="Note 30 10" xfId="28361" xr:uid="{47C3B7C8-D446-4CE6-ABD5-4D6F6CD0277C}"/>
    <cellStyle name="Note 30 11" xfId="28096" xr:uid="{CF2E8840-0408-41C1-BD79-068E462F4AF6}"/>
    <cellStyle name="Note 30 12" xfId="30157" xr:uid="{1E9F096B-8763-4C04-B00D-1D833A7103A6}"/>
    <cellStyle name="Note 30 2" xfId="5268" xr:uid="{D9E25FDA-6E67-4B0A-BB84-945B8AE4B7DE}"/>
    <cellStyle name="Note 30 2 10" xfId="28743" xr:uid="{7B389C02-0F2F-4D1B-9914-17723D6F2CE2}"/>
    <cellStyle name="Note 30 2 2" xfId="7090" xr:uid="{A0682AC0-7EC8-4E6A-AE8C-2C92EF5DB917}"/>
    <cellStyle name="Note 30 2 2 2" xfId="7758" xr:uid="{9004A025-08CB-4DF8-A9A1-57597F45D5A2}"/>
    <cellStyle name="Note 30 2 2 2 2" xfId="11488" xr:uid="{9375D517-2BFF-4E72-B7AE-8353239F63F6}"/>
    <cellStyle name="Note 30 2 2 2 2 2" xfId="20935" xr:uid="{64CF7BEC-410D-4CD9-A1AE-5FF8E6759511}"/>
    <cellStyle name="Note 30 2 2 2 3" xfId="17206" xr:uid="{EFD03339-7768-4FAC-A730-2335F0768331}"/>
    <cellStyle name="Note 30 2 2 3" xfId="10819" xr:uid="{6D44FCA0-92D1-48BF-8D2D-31BC9C0317CA}"/>
    <cellStyle name="Note 30 2 2 3 2" xfId="20265" xr:uid="{F0246AFC-B67D-4928-9647-AFCB52EC530B}"/>
    <cellStyle name="Note 30 2 2 4" xfId="16536" xr:uid="{4B404E15-043A-4844-87FB-01B83BC11205}"/>
    <cellStyle name="Note 30 2 2 5" xfId="29092" xr:uid="{A70C5EE1-A99B-48D7-95C9-9B2C83EE7F3F}"/>
    <cellStyle name="Note 30 2 2 6" xfId="28006" xr:uid="{806A9B10-5CD3-4EA4-A450-F58762F2491B}"/>
    <cellStyle name="Note 30 2 2 7" xfId="29600" xr:uid="{8BBCA553-E643-4222-929B-7E6C0E3E1722}"/>
    <cellStyle name="Note 30 2 3" xfId="8036" xr:uid="{CE3A50D9-6B18-41B7-BC55-7ED19D404F3D}"/>
    <cellStyle name="Note 30 2 3 2" xfId="11765" xr:uid="{E753930B-7E1F-4D13-A134-DCFA7207AC27}"/>
    <cellStyle name="Note 30 2 3 2 2" xfId="21212" xr:uid="{56322E79-8501-4476-8B9C-64A550CB025F}"/>
    <cellStyle name="Note 30 2 3 2 3" xfId="25636" xr:uid="{A2600D37-5031-4ECD-904D-72FFB7ADFC4C}"/>
    <cellStyle name="Note 30 2 3 3" xfId="13771" xr:uid="{6FFC6604-5E16-4133-B413-DD088CEBADE0}"/>
    <cellStyle name="Note 30 2 3 3 2" xfId="23218" xr:uid="{C11019F9-DF78-4BE3-B431-ED4E3631CEED}"/>
    <cellStyle name="Note 30 2 3 4" xfId="17483" xr:uid="{DD5824BD-9BB0-4442-B803-4B1ED18936B1}"/>
    <cellStyle name="Note 30 2 4" xfId="9936" xr:uid="{D40327BE-15D3-4939-9CF9-11C03BD47377}"/>
    <cellStyle name="Note 30 2 4 2" xfId="13395" xr:uid="{91A53A8E-9F23-4F84-89C1-E8595D0705F6}"/>
    <cellStyle name="Note 30 2 4 2 2" xfId="22842" xr:uid="{6B3675E3-4F9D-41AE-86C9-2246A121DF84}"/>
    <cellStyle name="Note 30 2 4 2 3" xfId="27233" xr:uid="{0EB939DE-0BCB-4C26-B144-5171F0B63B5F}"/>
    <cellStyle name="Note 30 2 4 3" xfId="15636" xr:uid="{5E194317-6216-46DC-AA98-CD2910C64F7E}"/>
    <cellStyle name="Note 30 2 4 3 2" xfId="25083" xr:uid="{CF6A99D2-0B2D-4C40-A4F4-D6A89F995B50}"/>
    <cellStyle name="Note 30 2 4 4" xfId="19381" xr:uid="{ABAB7B9E-DB71-4BEC-B1A4-1BD184726090}"/>
    <cellStyle name="Note 30 2 5" xfId="9614" xr:uid="{F52D4DC0-3E02-4B5D-B71B-4C52547E85BE}"/>
    <cellStyle name="Note 30 2 5 2" xfId="13111" xr:uid="{4ECB35F1-950E-479D-A59D-1A5A429E9962}"/>
    <cellStyle name="Note 30 2 5 2 2" xfId="22558" xr:uid="{5794B144-7E7F-447B-A906-731DC1F9247F}"/>
    <cellStyle name="Note 30 2 5 2 3" xfId="26950" xr:uid="{D7455189-7B55-47F4-A3B7-889B99E5CA00}"/>
    <cellStyle name="Note 30 2 5 3" xfId="15315" xr:uid="{BE47E78A-3DFE-4006-A2DC-278A1EEFD4DA}"/>
    <cellStyle name="Note 30 2 5 3 2" xfId="24762" xr:uid="{19BDFE9D-25CD-4824-BCAC-409099E47982}"/>
    <cellStyle name="Note 30 2 5 4" xfId="19059" xr:uid="{501DE211-8397-405A-8E0E-9F698CC6C299}"/>
    <cellStyle name="Note 30 2 6" xfId="9243" xr:uid="{6FBD5EC4-C10C-4BBD-B900-0D64BA8653FE}"/>
    <cellStyle name="Note 30 2 6 2" xfId="12802" xr:uid="{F7406589-353F-4E47-BC19-A6BF823BE4AF}"/>
    <cellStyle name="Note 30 2 6 2 2" xfId="22249" xr:uid="{811A42EC-AF0A-4869-861C-5A30F56DE173}"/>
    <cellStyle name="Note 30 2 6 2 3" xfId="26644" xr:uid="{C7785E04-0EF0-4FE4-AE66-C43802843A4A}"/>
    <cellStyle name="Note 30 2 6 3" xfId="14947" xr:uid="{A16C648F-8AE3-445C-98C8-87EC51C9CA28}"/>
    <cellStyle name="Note 30 2 6 3 2" xfId="24394" xr:uid="{DD670895-2C1E-46CE-997D-F8AB7BB57E8E}"/>
    <cellStyle name="Note 30 2 6 4" xfId="18688" xr:uid="{6B9CA5CC-155D-4F6A-AF7D-12181A5E3EAE}"/>
    <cellStyle name="Note 30 2 7" xfId="10028" xr:uid="{A5FC4A5A-0313-4FAB-B547-8CC2179EE169}"/>
    <cellStyle name="Note 30 2 7 2" xfId="13474" xr:uid="{BFD49EA6-884E-4261-BE09-5AD6914489CF}"/>
    <cellStyle name="Note 30 2 7 2 2" xfId="22921" xr:uid="{763E3C15-A18A-4BC5-91D9-FC14AD70BC0F}"/>
    <cellStyle name="Note 30 2 7 2 3" xfId="27311" xr:uid="{2A54091B-2E75-42FF-A82F-7883524980AA}"/>
    <cellStyle name="Note 30 2 7 3" xfId="15727" xr:uid="{D2F33DF0-18EC-45D6-9418-E83D082B5FE0}"/>
    <cellStyle name="Note 30 2 7 3 2" xfId="25174" xr:uid="{3A3982AF-2BDF-4CFA-874E-A5E0A3E9CE2C}"/>
    <cellStyle name="Note 30 2 7 4" xfId="19473" xr:uid="{883BED6D-C613-45FB-A4BB-DF310038D31D}"/>
    <cellStyle name="Note 30 2 8" xfId="9877" xr:uid="{5AA10241-E1A2-497B-AE8F-A006336A96F4}"/>
    <cellStyle name="Note 30 2 8 2" xfId="15577" xr:uid="{F6ADAE45-D51A-441B-9556-B223E75256AC}"/>
    <cellStyle name="Note 30 2 8 2 2" xfId="25024" xr:uid="{5E9F74ED-75B4-475D-BC48-33597B0591F8}"/>
    <cellStyle name="Note 30 2 8 3" xfId="19322" xr:uid="{A8ACBA8C-89EB-499A-B6DA-39FED65B7D79}"/>
    <cellStyle name="Note 30 2 9" xfId="28490" xr:uid="{0362865C-D797-46CF-8379-2C11C5B9CD43}"/>
    <cellStyle name="Note 30 3" xfId="7011" xr:uid="{44315A16-5255-4038-9D02-4395BE4FBA7B}"/>
    <cellStyle name="Note 30 3 2" xfId="7679" xr:uid="{FA95619B-987E-4C31-9859-73635E699F7C}"/>
    <cellStyle name="Note 30 3 2 2" xfId="11409" xr:uid="{02BC89C2-A752-4A2D-8088-066DEE7FE1A7}"/>
    <cellStyle name="Note 30 3 2 2 2" xfId="20856" xr:uid="{32F7E8D0-783A-40CA-BFB6-FFA6B7882625}"/>
    <cellStyle name="Note 30 3 2 3" xfId="17127" xr:uid="{BE0CC648-E45B-4E68-B617-6F50536C4BC4}"/>
    <cellStyle name="Note 30 3 3" xfId="10740" xr:uid="{960A42FF-311E-4E05-A8DD-CAEB5439931C}"/>
    <cellStyle name="Note 30 3 3 2" xfId="20186" xr:uid="{A6A54037-F9D2-4AF7-86CE-AD8A7A9ED819}"/>
    <cellStyle name="Note 30 3 4" xfId="16457" xr:uid="{FAF40BDB-27C1-4D7E-B6CE-3FB1611F10B6}"/>
    <cellStyle name="Note 30 3 5" xfId="29019" xr:uid="{6C4C2387-F085-4143-B117-3C1E04DFEB6A}"/>
    <cellStyle name="Note 30 3 6" xfId="28519" xr:uid="{FA05B29F-9B01-4114-8BE7-14BA5A8C132C}"/>
    <cellStyle name="Note 30 3 7" xfId="29527" xr:uid="{EEB74BA4-FADC-444A-AAEB-565DE18B258E}"/>
    <cellStyle name="Note 30 4" xfId="7943" xr:uid="{5EA7070D-7CCC-49EA-8ECC-D87356A2DF08}"/>
    <cellStyle name="Note 30 4 2" xfId="11672" xr:uid="{E2D159D3-E20E-4C0A-BB8D-FFC39B00C675}"/>
    <cellStyle name="Note 30 4 2 2" xfId="21119" xr:uid="{842C1402-D484-44D4-BE6E-AC020049EC41}"/>
    <cellStyle name="Note 30 4 2 3" xfId="25543" xr:uid="{844DA09F-0A6F-4C7F-9845-E814C37584F3}"/>
    <cellStyle name="Note 30 4 3" xfId="13678" xr:uid="{667CBA55-4CAE-49C5-AA3A-F576D2ED8624}"/>
    <cellStyle name="Note 30 4 3 2" xfId="23125" xr:uid="{289DBA94-84AE-4AE3-B9FA-9D72F11AF480}"/>
    <cellStyle name="Note 30 4 4" xfId="17390" xr:uid="{ED851FBB-ABF1-43D6-8649-4D9EFD7A5A35}"/>
    <cellStyle name="Note 30 5" xfId="9935" xr:uid="{7E722BBA-2D07-40FB-9775-9EEA25FFCB32}"/>
    <cellStyle name="Note 30 5 2" xfId="13394" xr:uid="{AF14E11C-A364-452E-B02E-A286EB732412}"/>
    <cellStyle name="Note 30 5 2 2" xfId="22841" xr:uid="{57281F6B-C25C-4AE7-A2E2-4984BA3CB43F}"/>
    <cellStyle name="Note 30 5 2 3" xfId="27232" xr:uid="{9820C7C6-E94F-4AEB-9A61-EFD2A77EFD5E}"/>
    <cellStyle name="Note 30 5 3" xfId="15635" xr:uid="{30BA9575-581D-4A93-B358-E7BCF5958E0F}"/>
    <cellStyle name="Note 30 5 3 2" xfId="25082" xr:uid="{11B32584-4548-428D-ABA5-74A8B8A9BF61}"/>
    <cellStyle name="Note 30 5 4" xfId="19380" xr:uid="{F173D800-BBE8-42DA-BCBE-50A663FCE753}"/>
    <cellStyle name="Note 30 6" xfId="8788" xr:uid="{1BA0FA83-A47E-4CD7-8CAE-A7FBD5FDAD6B}"/>
    <cellStyle name="Note 30 6 2" xfId="12429" xr:uid="{5EC8CB0A-044C-4884-BD3A-B0C6DFC34A5B}"/>
    <cellStyle name="Note 30 6 2 2" xfId="21876" xr:uid="{32D54CF6-7CA0-403A-AD48-7276A5E768A6}"/>
    <cellStyle name="Note 30 6 2 3" xfId="26292" xr:uid="{D84EEF02-93EF-4B31-8000-F416E1E60FD6}"/>
    <cellStyle name="Note 30 6 3" xfId="14513" xr:uid="{F9003B4B-2A7C-4881-8532-B3D4B60D95F7}"/>
    <cellStyle name="Note 30 6 3 2" xfId="23960" xr:uid="{8B538F7E-3D9F-454A-9E5F-48C28DC4ED3B}"/>
    <cellStyle name="Note 30 6 4" xfId="18233" xr:uid="{7A453BF5-25E0-49CD-AF79-32128D4D8591}"/>
    <cellStyle name="Note 30 7" xfId="10036" xr:uid="{EEDEBE73-2733-4790-A24E-F62A94C06BBB}"/>
    <cellStyle name="Note 30 7 2" xfId="13480" xr:uid="{7DD1F5EF-3DC8-40CF-8DEB-987A2BCE9731}"/>
    <cellStyle name="Note 30 7 2 2" xfId="22927" xr:uid="{3AE47B5C-879E-4E95-8175-DCB85AC35019}"/>
    <cellStyle name="Note 30 7 2 3" xfId="27317" xr:uid="{4EEEDF0A-F539-49A0-B690-E6D58A9819A7}"/>
    <cellStyle name="Note 30 7 3" xfId="15735" xr:uid="{2A8365FD-EE9D-429A-B472-49478FE40266}"/>
    <cellStyle name="Note 30 7 3 2" xfId="25182" xr:uid="{95103DF8-D27E-4954-B31B-B9FDD6EE2E4C}"/>
    <cellStyle name="Note 30 7 4" xfId="19481" xr:uid="{032597AB-5893-40BD-AF8C-F9DEE899BA5E}"/>
    <cellStyle name="Note 30 8" xfId="8429" xr:uid="{6F3AE8EB-E93F-4B1A-910C-677B52D241E4}"/>
    <cellStyle name="Note 30 8 2" xfId="12119" xr:uid="{623E6953-A02C-46BB-8257-A5AEBEF1E1D8}"/>
    <cellStyle name="Note 30 8 2 2" xfId="21566" xr:uid="{86E7ABE2-E53F-41B0-A65F-706E770324F7}"/>
    <cellStyle name="Note 30 8 2 3" xfId="25985" xr:uid="{498EB81A-9795-4995-B43E-88525960B0C8}"/>
    <cellStyle name="Note 30 8 3" xfId="14157" xr:uid="{9DD44A57-92D7-4A7A-88F1-0BACC498DF46}"/>
    <cellStyle name="Note 30 8 3 2" xfId="23604" xr:uid="{BC366595-584E-4BEA-91B3-55F974F22093}"/>
    <cellStyle name="Note 30 8 4" xfId="17874" xr:uid="{7CCAE9AE-1281-4857-A979-A20E0160C043}"/>
    <cellStyle name="Note 30 9" xfId="9451" xr:uid="{C08A7B54-1F7F-4D35-9FB6-44315B719980}"/>
    <cellStyle name="Note 30 9 2" xfId="15154" xr:uid="{5062152A-A318-41F0-BF16-50CA0EEB3CD2}"/>
    <cellStyle name="Note 30 9 2 2" xfId="24601" xr:uid="{08DA5E1C-9CE3-4351-8087-AE89C8561552}"/>
    <cellStyle name="Note 30 9 3" xfId="18896" xr:uid="{C5C74CCA-D583-4078-B742-E69B0D9D5D07}"/>
    <cellStyle name="Note 31" xfId="6280" xr:uid="{C33196A6-CE20-4B6F-9F3D-A4FEEA8F0A89}"/>
    <cellStyle name="Note 31 2" xfId="30158" xr:uid="{664419F1-9EAB-437F-ADF7-7CDECD2AC732}"/>
    <cellStyle name="Note 32" xfId="6437" xr:uid="{F84CF1E7-E8D2-4ACF-87EF-3DF3CE96B5F2}"/>
    <cellStyle name="Note 32 2" xfId="30159" xr:uid="{3D6A1CF7-EAC1-4CFF-8D71-E6A1D89CEA8D}"/>
    <cellStyle name="Note 33" xfId="6480" xr:uid="{FBAF455E-4D47-4902-B08B-EE9A1CCA7AC4}"/>
    <cellStyle name="Note 33 2" xfId="30160" xr:uid="{D5BA2C9B-E8B4-4CE8-A156-62BE6B4B7E3A}"/>
    <cellStyle name="Note 34" xfId="2512" xr:uid="{77D11FB1-D8F3-482B-9A1D-1A3DE837EA4A}"/>
    <cellStyle name="Note 34 10" xfId="28263" xr:uid="{B592FDB1-ABA5-47C7-BF37-982E7DD58672}"/>
    <cellStyle name="Note 34 11" xfId="30161" xr:uid="{D75CC128-E111-4656-A971-19F87731C140}"/>
    <cellStyle name="Note 34 2" xfId="6661" xr:uid="{23887E07-E94B-4FE2-8B03-4B577B19E0A6}"/>
    <cellStyle name="Note 34 2 2" xfId="7329" xr:uid="{29AECFBC-BC32-4AC1-9B1D-EE46ACB6302C}"/>
    <cellStyle name="Note 34 2 2 2" xfId="11059" xr:uid="{E11D16FD-C5FA-4198-BFDE-D9A255613953}"/>
    <cellStyle name="Note 34 2 2 2 2" xfId="20505" xr:uid="{1689C67E-A87E-481F-AA4E-37F0F065D84C}"/>
    <cellStyle name="Note 34 2 2 3" xfId="16776" xr:uid="{9EB9BF28-59CF-40E4-B323-E0EA6990C4DC}"/>
    <cellStyle name="Note 34 2 3" xfId="10390" xr:uid="{539B1C4D-BC62-4252-91E1-45E4299B9389}"/>
    <cellStyle name="Note 34 2 3 2" xfId="19835" xr:uid="{70E76ECC-9E89-4183-BA10-DDA182B806D2}"/>
    <cellStyle name="Note 34 2 4" xfId="16106" xr:uid="{62DC050E-852C-453B-BE70-A66C55E979CB}"/>
    <cellStyle name="Note 34 2 5" xfId="28839" xr:uid="{2DFFD583-AFDE-4071-BA68-FA39346DB150}"/>
    <cellStyle name="Note 34 2 6" xfId="28523" xr:uid="{6A4F4011-3C6F-490D-825D-D91D5EF40F0B}"/>
    <cellStyle name="Note 34 2 7" xfId="29373" xr:uid="{1DA5AD7C-84A8-4562-B007-CECE7ECEA24D}"/>
    <cellStyle name="Note 34 3" xfId="8134" xr:uid="{42DE35B9-C8BD-44DF-8F3B-776E85C2C5CE}"/>
    <cellStyle name="Note 34 3 2" xfId="11863" xr:uid="{83991458-88CF-4443-81D8-AA32D823B958}"/>
    <cellStyle name="Note 34 3 2 2" xfId="21310" xr:uid="{D4CEA074-CBB8-4A69-A7CF-D4CFDD3FBE8B}"/>
    <cellStyle name="Note 34 3 2 3" xfId="25734" xr:uid="{3CAD32EB-5CB7-4AAE-B4AA-FFD294A2474E}"/>
    <cellStyle name="Note 34 3 3" xfId="13869" xr:uid="{3118AA5B-4F09-4B5B-AD56-AEBBCE4EF2FC}"/>
    <cellStyle name="Note 34 3 3 2" xfId="23316" xr:uid="{C49DA16E-EE77-4F0E-9203-6AB42B1F605A}"/>
    <cellStyle name="Note 34 3 4" xfId="17581" xr:uid="{60846FEE-B904-4B7E-BE9D-DD42D697C46C}"/>
    <cellStyle name="Note 34 4" xfId="8729" xr:uid="{C081AFA8-4640-46E6-8120-E585648557C6}"/>
    <cellStyle name="Note 34 4 2" xfId="12380" xr:uid="{861AFA1B-DECA-4FFE-8E0A-4B97C2B82305}"/>
    <cellStyle name="Note 34 4 2 2" xfId="21827" xr:uid="{005E482E-F2F8-45FA-8BFB-C53F98241363}"/>
    <cellStyle name="Note 34 4 2 3" xfId="26245" xr:uid="{E6CFE5D9-3DF3-40F5-9B58-477340647496}"/>
    <cellStyle name="Note 34 4 3" xfId="14456" xr:uid="{28E05421-C48B-4E43-9703-5E23DC5189CE}"/>
    <cellStyle name="Note 34 4 3 2" xfId="23903" xr:uid="{F5791790-36EF-4B21-8EC1-C316847BFD22}"/>
    <cellStyle name="Note 34 4 4" xfId="18174" xr:uid="{6202549F-9819-4B57-A705-9A6601CF50D3}"/>
    <cellStyle name="Note 34 5" xfId="8517" xr:uid="{CF251B5E-E3CF-4CA1-813D-A9AD8F1A131D}"/>
    <cellStyle name="Note 34 5 2" xfId="12191" xr:uid="{7021BDAF-884C-4389-BB9B-FD553771EB8B}"/>
    <cellStyle name="Note 34 5 2 2" xfId="21638" xr:uid="{D0C8245D-536C-4F78-86E7-F97210537453}"/>
    <cellStyle name="Note 34 5 2 3" xfId="26057" xr:uid="{F0BD1927-9704-40FD-B921-A847ACF5D7D9}"/>
    <cellStyle name="Note 34 5 3" xfId="14245" xr:uid="{E13C70D3-25C4-4B7D-BB44-006D801BC3BA}"/>
    <cellStyle name="Note 34 5 3 2" xfId="23692" xr:uid="{66F3351E-390F-453F-81DA-43DF86F67ED8}"/>
    <cellStyle name="Note 34 5 4" xfId="17962" xr:uid="{FA348186-08F2-45A6-A3D2-7049A398B7B2}"/>
    <cellStyle name="Note 34 6" xfId="8361" xr:uid="{0DE697C9-7C23-4722-8DFC-B5B3FE60A90F}"/>
    <cellStyle name="Note 34 6 2" xfId="12071" xr:uid="{9EE6DAE6-99AC-4B07-A541-C1F5FED91AA8}"/>
    <cellStyle name="Note 34 6 2 2" xfId="21518" xr:uid="{648DD306-22B9-4C58-8C7E-95395674EA1E}"/>
    <cellStyle name="Note 34 6 2 3" xfId="25937" xr:uid="{37A6EE40-D288-4882-B33B-0949070A578D}"/>
    <cellStyle name="Note 34 6 3" xfId="14089" xr:uid="{9662A70F-8980-4019-9398-D1880A423FF9}"/>
    <cellStyle name="Note 34 6 3 2" xfId="23536" xr:uid="{B80D8220-58E7-4271-A15D-3B4E3AE3743F}"/>
    <cellStyle name="Note 34 6 4" xfId="17806" xr:uid="{6AD6F3F6-40E3-4CF1-B165-76B266EE1323}"/>
    <cellStyle name="Note 34 7" xfId="9175" xr:uid="{76470836-7142-4144-A1A3-BED2AC029560}"/>
    <cellStyle name="Note 34 7 2" xfId="12749" xr:uid="{BB7D748A-FEE9-43DF-828C-021C0E12A8CD}"/>
    <cellStyle name="Note 34 7 2 2" xfId="22196" xr:uid="{2BAD3272-F406-429C-981A-782F7C35ED54}"/>
    <cellStyle name="Note 34 7 2 3" xfId="26597" xr:uid="{3C690293-8B07-4B90-BB97-083BE0676212}"/>
    <cellStyle name="Note 34 7 3" xfId="14885" xr:uid="{16293C45-A82A-42C7-9F58-A49FC00DCE96}"/>
    <cellStyle name="Note 34 7 3 2" xfId="24332" xr:uid="{8A288170-9CD0-44A9-8E09-B36BA13AD693}"/>
    <cellStyle name="Note 34 7 4" xfId="18620" xr:uid="{78995758-932D-41D3-AF66-AB681E4F5D44}"/>
    <cellStyle name="Note 34 8" xfId="8841" xr:uid="{B00519F5-FBBD-4C31-BB13-BAF924FBEEA5}"/>
    <cellStyle name="Note 34 8 2" xfId="14566" xr:uid="{179A5819-3DDA-4D68-B59F-0DFAE8DB88A9}"/>
    <cellStyle name="Note 34 8 2 2" xfId="24013" xr:uid="{B200EECC-2738-478D-AC08-4B231E6D050E}"/>
    <cellStyle name="Note 34 8 3" xfId="18286" xr:uid="{11703063-F61C-45F8-AD9A-639A6C3D71C7}"/>
    <cellStyle name="Note 34 9" xfId="27838" xr:uid="{B6199794-147C-4FA9-AED2-3E6C0407CFA3}"/>
    <cellStyle name="Note 35" xfId="6524" xr:uid="{20232880-E709-4A68-93A1-665902030C2E}"/>
    <cellStyle name="Note 35 2" xfId="30162" xr:uid="{62573CF7-2D81-4C5D-87B5-44906ACFE650}"/>
    <cellStyle name="Note 36" xfId="29890" xr:uid="{B927B135-F2BD-4BE8-8135-66DD12DC7E57}"/>
    <cellStyle name="Note 36 2" xfId="30163" xr:uid="{9B945DB0-99AC-4AA8-B5D6-33EFD4F72CAD}"/>
    <cellStyle name="Note 37" xfId="30164" xr:uid="{B8FBDADC-FBBF-4E1A-B743-A4A14B483039}"/>
    <cellStyle name="Note 38" xfId="30165" xr:uid="{3583CBF8-72AD-4BC7-A255-53C3E2435F29}"/>
    <cellStyle name="Note 39" xfId="30166" xr:uid="{97A1D7DC-E589-4580-968C-66FB9B90AC08}"/>
    <cellStyle name="Note 4" xfId="2544" xr:uid="{1778B036-9B9B-482F-953C-43BC6113D9F6}"/>
    <cellStyle name="Note 4 10" xfId="5179" xr:uid="{42710214-7B44-4032-8A46-1F2436F3642D}"/>
    <cellStyle name="Note 4 10 2" xfId="5293" xr:uid="{1063E867-287C-442C-A26F-96EE0B8E10FA}"/>
    <cellStyle name="Note 4 11" xfId="6693" xr:uid="{48A9564F-6EFD-4E8C-A114-50E2E9754B5A}"/>
    <cellStyle name="Note 4 11 2" xfId="7361" xr:uid="{78A98F52-0887-4830-BDBB-101C4099F819}"/>
    <cellStyle name="Note 4 11 2 2" xfId="11091" xr:uid="{9AE6E56E-6D3D-492D-AFD3-5D6BF8D82C04}"/>
    <cellStyle name="Note 4 11 2 2 2" xfId="20537" xr:uid="{F273EC6B-4BD7-41DF-9646-15DFFD9B88ED}"/>
    <cellStyle name="Note 4 11 2 3" xfId="16808" xr:uid="{8F5FDF96-E9DF-4799-9831-595179E32AB7}"/>
    <cellStyle name="Note 4 11 3" xfId="10422" xr:uid="{653249CB-B108-4879-A39C-0073D966E910}"/>
    <cellStyle name="Note 4 11 3 2" xfId="19867" xr:uid="{B366E057-0EB3-4085-9D79-CDEF61B5747B}"/>
    <cellStyle name="Note 4 11 4" xfId="16138" xr:uid="{6773715E-7204-491A-AA32-91B5FE5CE654}"/>
    <cellStyle name="Note 4 11 5" xfId="28871" xr:uid="{4801EA11-97CE-459F-85D4-B77437978355}"/>
    <cellStyle name="Note 4 11 6" xfId="28106" xr:uid="{3523C658-7709-4EDF-94A4-1CA6C76CDD52}"/>
    <cellStyle name="Note 4 11 7" xfId="29405" xr:uid="{57F695E4-6F9F-4E51-A98C-DDD89A9D0DEA}"/>
    <cellStyle name="Note 4 12" xfId="8123" xr:uid="{D82E5340-FE1A-4103-841A-32AD0C53A713}"/>
    <cellStyle name="Note 4 12 2" xfId="11852" xr:uid="{6D555996-4F4D-4880-B4A8-DB000E0CECEF}"/>
    <cellStyle name="Note 4 12 2 2" xfId="21299" xr:uid="{6CE09ADF-11C4-4307-ACE9-B760CE3027AA}"/>
    <cellStyle name="Note 4 12 2 3" xfId="25723" xr:uid="{A77E9C9C-0C4B-46EF-AEE0-90DE7A788815}"/>
    <cellStyle name="Note 4 12 3" xfId="13858" xr:uid="{C1BB2530-D834-4ED2-A8C8-48218725E40D}"/>
    <cellStyle name="Note 4 12 3 2" xfId="23305" xr:uid="{3F2733FE-B412-43E1-91C9-9AF0EE0E738C}"/>
    <cellStyle name="Note 4 12 4" xfId="17570" xr:uid="{06D3D4A5-1CDD-484D-84C2-4B656B6D37AD}"/>
    <cellStyle name="Note 4 13" xfId="8714" xr:uid="{9AFB8008-A8F5-49DC-9A17-A67058F0C5CB}"/>
    <cellStyle name="Note 4 13 2" xfId="12365" xr:uid="{EF856BB4-61F7-4372-846F-ECA6469221F0}"/>
    <cellStyle name="Note 4 13 2 2" xfId="21812" xr:uid="{119E07FB-0765-4991-9154-C926C579D62A}"/>
    <cellStyle name="Note 4 13 2 3" xfId="26230" xr:uid="{19ECD691-A113-4635-8E0D-B7C51511FF0A}"/>
    <cellStyle name="Note 4 13 3" xfId="14441" xr:uid="{85740DDF-911C-424C-8CC8-01C0FABCF985}"/>
    <cellStyle name="Note 4 13 3 2" xfId="23888" xr:uid="{D09F3206-62B8-4627-914C-B0DA76D49CA7}"/>
    <cellStyle name="Note 4 13 4" xfId="18159" xr:uid="{CF959C8C-5B68-4E0C-89A0-9C7A0568D2D2}"/>
    <cellStyle name="Note 4 14" xfId="9061" xr:uid="{4C01C47C-5E8D-42EB-A5EC-E1AAFEA03DEF}"/>
    <cellStyle name="Note 4 14 2" xfId="12658" xr:uid="{DDC63673-B289-4D44-BA7C-6BB62F59FF76}"/>
    <cellStyle name="Note 4 14 2 2" xfId="22105" xr:uid="{79267A68-5A37-4D09-80C6-135F3718E8DD}"/>
    <cellStyle name="Note 4 14 2 3" xfId="26519" xr:uid="{B7530655-C505-4315-8CD3-E98CFDB30A9E}"/>
    <cellStyle name="Note 4 14 3" xfId="14784" xr:uid="{7D28A36A-16A4-4D60-B4E7-D3D8C32D35DF}"/>
    <cellStyle name="Note 4 14 3 2" xfId="24231" xr:uid="{E0795017-C714-49E7-B3CD-8AB2113CDFFD}"/>
    <cellStyle name="Note 4 14 4" xfId="18506" xr:uid="{4AE282CB-C374-494C-8EC3-D04E4A529416}"/>
    <cellStyle name="Note 4 15" xfId="8894" xr:uid="{56EE7C74-F807-4691-BF05-03C2A9CFB24D}"/>
    <cellStyle name="Note 4 15 2" xfId="12519" xr:uid="{44A9CA63-FE03-40D7-A9B0-6F480DC6EEFE}"/>
    <cellStyle name="Note 4 15 2 2" xfId="21966" xr:uid="{0DC68B57-9D47-4886-89BB-AF1DA9B25426}"/>
    <cellStyle name="Note 4 15 2 3" xfId="26382" xr:uid="{CB271C2D-1ABB-4BCB-BBAE-EEDF065C923E}"/>
    <cellStyle name="Note 4 15 3" xfId="14619" xr:uid="{A97EB8D3-FF53-4F10-B762-D340C864D220}"/>
    <cellStyle name="Note 4 15 3 2" xfId="24066" xr:uid="{16DBC8EB-3A81-440C-99AE-4B31A8CDB218}"/>
    <cellStyle name="Note 4 15 4" xfId="18339" xr:uid="{DCCA2A14-13FE-4CC1-8F2A-9AD15AA2EF80}"/>
    <cellStyle name="Note 4 16" xfId="9889" xr:uid="{69DEC427-C456-4FD2-BE2D-57F71C1A0CC2}"/>
    <cellStyle name="Note 4 16 2" xfId="13354" xr:uid="{B858DFE7-4729-4AC9-9109-0A1312A5CDD8}"/>
    <cellStyle name="Note 4 16 2 2" xfId="22801" xr:uid="{661E38E3-153E-43D7-BDB7-B972792E4C05}"/>
    <cellStyle name="Note 4 16 2 3" xfId="27192" xr:uid="{D96B1AD6-8F2C-4541-8851-79B64D1CFF3F}"/>
    <cellStyle name="Note 4 16 3" xfId="15589" xr:uid="{AD835D2E-FCAE-4C5B-9C18-22FB5E5E252B}"/>
    <cellStyle name="Note 4 16 3 2" xfId="25036" xr:uid="{DEC67028-EE52-4E31-9037-114C38F64D87}"/>
    <cellStyle name="Note 4 16 4" xfId="19334" xr:uid="{8FB36A8C-AC2D-4E86-8C73-1B662CC5EF87}"/>
    <cellStyle name="Note 4 17" xfId="10107" xr:uid="{98A3E180-A94F-4979-9783-1A79679F97B2}"/>
    <cellStyle name="Note 4 17 2" xfId="15806" xr:uid="{A5034FC9-373D-42A9-AC84-6D664646CF35}"/>
    <cellStyle name="Note 4 17 2 2" xfId="25253" xr:uid="{9A0CF5F5-ED86-4F43-9852-A0BF5CF3B61D}"/>
    <cellStyle name="Note 4 17 3" xfId="19552" xr:uid="{96984749-B671-4294-A28C-960C94A57057}"/>
    <cellStyle name="Note 4 18" xfId="27870" xr:uid="{9FB6CB9B-EF2F-4AB2-A8D0-74B77B76A861}"/>
    <cellStyle name="Note 4 19" xfId="28257" xr:uid="{B3B814A6-A5FF-43DB-ABD9-7EAA2C3645EB}"/>
    <cellStyle name="Note 4 2" xfId="4857" xr:uid="{D0CC6F28-0424-45E5-9FF4-10DE49A70F7A}"/>
    <cellStyle name="Note 4 2 10" xfId="8679" xr:uid="{C35161E3-257A-417C-8DDF-0D567D3A73A6}"/>
    <cellStyle name="Note 4 2 10 2" xfId="14406" xr:uid="{9506A1A7-3FC2-4851-9AB9-E1DB49B40158}"/>
    <cellStyle name="Note 4 2 10 2 2" xfId="23853" xr:uid="{A811BF79-808A-4856-A65A-AE95354386D5}"/>
    <cellStyle name="Note 4 2 10 3" xfId="18124" xr:uid="{A64F2FBA-4358-4231-AA32-E24DDC838AA3}"/>
    <cellStyle name="Note 4 2 11" xfId="28389" xr:uid="{11142AA7-4C78-46A9-B75F-78977699D759}"/>
    <cellStyle name="Note 4 2 12" xfId="28755" xr:uid="{6F234146-6EA3-4B4A-ACAB-173498426781}"/>
    <cellStyle name="Note 4 2 13" xfId="30168" xr:uid="{7CB691F6-5586-4B1C-97EE-D50BA75E2210}"/>
    <cellStyle name="Note 4 2 2" xfId="5214" xr:uid="{517BCC97-CE22-4D91-9EE7-CADD7C4F1A6B}"/>
    <cellStyle name="Note 4 2 2 2" xfId="5324" xr:uid="{2A18430B-2A0E-4982-AE47-AF2DE7A9C5C6}"/>
    <cellStyle name="Note 4 2 2 2 2" xfId="31010" xr:uid="{BD0FB64C-281E-4A6C-8C8D-DA8B637BE2E9}"/>
    <cellStyle name="Note 4 2 2 3" xfId="30701" xr:uid="{DF4F059E-7852-4779-ACB9-A50E4E4B97D4}"/>
    <cellStyle name="Note 4 2 3" xfId="6304" xr:uid="{BB64E671-A50B-480A-BCAF-7812DDEDE426}"/>
    <cellStyle name="Note 4 2 3 10" xfId="27985" xr:uid="{0AB95301-2C52-4A82-A00C-056860539321}"/>
    <cellStyle name="Note 4 2 3 2" xfId="7174" xr:uid="{EF96EE0B-BDB3-4528-883A-0F9762DE3643}"/>
    <cellStyle name="Note 4 2 3 2 2" xfId="7843" xr:uid="{461CE626-D436-4510-BA5F-A7737F96F7FB}"/>
    <cellStyle name="Note 4 2 3 2 2 2" xfId="11573" xr:uid="{45CB4EE0-82AC-46AF-996A-14F3946BB8C0}"/>
    <cellStyle name="Note 4 2 3 2 2 2 2" xfId="21020" xr:uid="{C70F5454-2993-4410-B468-3429C1C69121}"/>
    <cellStyle name="Note 4 2 3 2 2 3" xfId="17291" xr:uid="{A45CBF5C-44E0-43B7-8307-69EC437CF0A7}"/>
    <cellStyle name="Note 4 2 3 2 3" xfId="10904" xr:uid="{17596817-9CFF-4604-96E8-12AEDB48DC91}"/>
    <cellStyle name="Note 4 2 3 2 3 2" xfId="20350" xr:uid="{7BFB88FA-0F03-4B27-AAE4-D20A5C02F2F4}"/>
    <cellStyle name="Note 4 2 3 2 4" xfId="16621" xr:uid="{11A6E830-C366-45E1-B416-16D5531181D0}"/>
    <cellStyle name="Note 4 2 3 2 5" xfId="29144" xr:uid="{7B1B8F0F-45C3-4FDC-963E-1BEB1B9328A0}"/>
    <cellStyle name="Note 4 2 3 2 6" xfId="28642" xr:uid="{92CF83BB-2779-41B6-9B12-57460166EF39}"/>
    <cellStyle name="Note 4 2 3 2 7" xfId="29650" xr:uid="{70B15225-8364-4778-B0ED-5ACC456B76F5}"/>
    <cellStyle name="Note 4 2 3 3" xfId="8015" xr:uid="{67FDA8B8-32CD-42FE-97C6-6AFA13FB525B}"/>
    <cellStyle name="Note 4 2 3 3 2" xfId="11744" xr:uid="{1E340152-F82F-4681-B58C-B70FA5628AC0}"/>
    <cellStyle name="Note 4 2 3 3 2 2" xfId="21191" xr:uid="{EAB60790-DF8A-4970-850C-A8D98D5A31D4}"/>
    <cellStyle name="Note 4 2 3 3 2 3" xfId="25615" xr:uid="{4E86E224-1CAF-45BA-AFB6-6B30C59B85FF}"/>
    <cellStyle name="Note 4 2 3 3 3" xfId="13750" xr:uid="{208AA3B6-F675-4393-8A53-C81960210376}"/>
    <cellStyle name="Note 4 2 3 3 3 2" xfId="23197" xr:uid="{AFD0BD3A-B5D3-44F9-AE1B-BF4794318B1A}"/>
    <cellStyle name="Note 4 2 3 3 4" xfId="17462" xr:uid="{122E3F9E-507D-470F-A3BE-10B17E7E56DB}"/>
    <cellStyle name="Note 4 2 3 4" xfId="8296" xr:uid="{6AA1C4E4-EA6A-467D-80EC-153A3C139467}"/>
    <cellStyle name="Note 4 2 3 4 2" xfId="12018" xr:uid="{9E8E83C5-A69E-4636-BFEC-8AB86AA39C1B}"/>
    <cellStyle name="Note 4 2 3 4 2 2" xfId="21465" xr:uid="{979A862F-E06D-49E8-98EC-09A7DC42BF99}"/>
    <cellStyle name="Note 4 2 3 4 2 3" xfId="25885" xr:uid="{C91A4138-1448-490D-8C89-8EDAD194F975}"/>
    <cellStyle name="Note 4 2 3 4 3" xfId="14025" xr:uid="{5322328A-31EA-4829-A4D8-9249F1FCE7EE}"/>
    <cellStyle name="Note 4 2 3 4 3 2" xfId="23472" xr:uid="{3A8F27B2-30A8-461E-BBBB-00A6E4B7F0AC}"/>
    <cellStyle name="Note 4 2 3 4 4" xfId="17741" xr:uid="{B6963382-7E9F-4A02-84A2-7DCF184025ED}"/>
    <cellStyle name="Note 4 2 3 5" xfId="9992" xr:uid="{3445EBFE-FBD8-4408-A4D9-E0EB347CC885}"/>
    <cellStyle name="Note 4 2 3 5 2" xfId="13444" xr:uid="{EE9D24C6-9C30-4DB7-9728-A48552A468B9}"/>
    <cellStyle name="Note 4 2 3 5 2 2" xfId="22891" xr:uid="{1D13FD33-83EA-46E4-9DE3-841BC1C32911}"/>
    <cellStyle name="Note 4 2 3 5 2 3" xfId="27281" xr:uid="{F77BBC56-A8AE-48FB-8534-1D16CBA70C2B}"/>
    <cellStyle name="Note 4 2 3 5 3" xfId="15691" xr:uid="{2E5A47B4-729D-4354-9B6C-E867061CD6D9}"/>
    <cellStyle name="Note 4 2 3 5 3 2" xfId="25138" xr:uid="{8B53C4DF-E9B0-40CE-98C0-C3BC6CD03622}"/>
    <cellStyle name="Note 4 2 3 5 4" xfId="19437" xr:uid="{A43ED968-FDD1-483F-883C-C5E4EE9CE2F5}"/>
    <cellStyle name="Note 4 2 3 6" xfId="10085" xr:uid="{85075D2C-AAE5-4012-B0B4-684FCD64144E}"/>
    <cellStyle name="Note 4 2 3 6 2" xfId="13521" xr:uid="{5EFF3938-2B7F-429A-84C1-5E2BAEFA0650}"/>
    <cellStyle name="Note 4 2 3 6 2 2" xfId="22968" xr:uid="{0A0B4F2A-59AD-4F03-918D-2EFEF40B1842}"/>
    <cellStyle name="Note 4 2 3 6 2 3" xfId="27358" xr:uid="{044B55A0-FB4C-469C-A321-3A0759B23F34}"/>
    <cellStyle name="Note 4 2 3 6 3" xfId="15784" xr:uid="{A790DB83-B089-4920-9366-161DDA12741C}"/>
    <cellStyle name="Note 4 2 3 6 3 2" xfId="25231" xr:uid="{54425662-E8B6-4660-BB80-7C3A2EB9F73B}"/>
    <cellStyle name="Note 4 2 3 6 4" xfId="19530" xr:uid="{69EA4DFC-876B-4316-975E-BEEDE43C46DA}"/>
    <cellStyle name="Note 4 2 3 7" xfId="9956" xr:uid="{5FF74B02-861E-49CA-9546-4A1FD48C9E82}"/>
    <cellStyle name="Note 4 2 3 7 2" xfId="13413" xr:uid="{608F71EE-48C3-46FE-94CA-57F990B549DC}"/>
    <cellStyle name="Note 4 2 3 7 2 2" xfId="22860" xr:uid="{169AFBAE-7D73-4EBB-AD48-A3F7536DB53D}"/>
    <cellStyle name="Note 4 2 3 7 2 3" xfId="27250" xr:uid="{BEEAE6C0-80B7-429E-847E-4690F5C0BB96}"/>
    <cellStyle name="Note 4 2 3 7 3" xfId="15655" xr:uid="{C75179F0-5914-4D5F-892B-04AEC0FC2613}"/>
    <cellStyle name="Note 4 2 3 7 3 2" xfId="25102" xr:uid="{49060212-9923-4876-A7FF-CF196B28455F}"/>
    <cellStyle name="Note 4 2 3 7 4" xfId="19401" xr:uid="{E7132FC5-C614-4DE7-80CE-D78FCA8A4587}"/>
    <cellStyle name="Note 4 2 3 8" xfId="10213" xr:uid="{5A49D497-8FFD-41D1-99DA-5A20F9CDED45}"/>
    <cellStyle name="Note 4 2 3 8 2" xfId="15911" xr:uid="{A21BFA24-7BC7-4B13-AAA0-E2345D51B2E6}"/>
    <cellStyle name="Note 4 2 3 8 2 2" xfId="25358" xr:uid="{E550D204-5788-46A4-AA82-70AEA166D03E}"/>
    <cellStyle name="Note 4 2 3 8 3" xfId="19658" xr:uid="{D4BD3B29-5074-412C-8768-84C5A888DFE8}"/>
    <cellStyle name="Note 4 2 3 9" xfId="28695" xr:uid="{C60E6CE2-0DE9-4F13-B7DB-C53E02FC19E0}"/>
    <cellStyle name="Note 4 2 4" xfId="7038" xr:uid="{1C9CEB13-7D9D-474D-BC7C-B39A0A9310EC}"/>
    <cellStyle name="Note 4 2 4 2" xfId="7706" xr:uid="{5ADA9F0E-2E4A-4A0E-838E-E4C75C337136}"/>
    <cellStyle name="Note 4 2 4 2 2" xfId="11436" xr:uid="{21F3F90F-9C53-4857-9D55-5C28142E7472}"/>
    <cellStyle name="Note 4 2 4 2 2 2" xfId="20883" xr:uid="{A795AEF2-4A31-42B3-8DD7-93DB2E42F43A}"/>
    <cellStyle name="Note 4 2 4 2 3" xfId="17154" xr:uid="{9B385236-937C-47F8-A838-EC356B8155C1}"/>
    <cellStyle name="Note 4 2 4 3" xfId="10767" xr:uid="{C2DFBF39-E83D-4AC6-9A06-D2FE33C8894B}"/>
    <cellStyle name="Note 4 2 4 3 2" xfId="20213" xr:uid="{A1A5731D-B30A-4393-B761-25AD8D6C4AF8}"/>
    <cellStyle name="Note 4 2 4 4" xfId="16484" xr:uid="{78CFC175-10E6-4A97-BDF2-2824263BFCC9}"/>
    <cellStyle name="Note 4 2 4 5" xfId="29046" xr:uid="{039A50ED-D6AC-4530-92DF-91B629303269}"/>
    <cellStyle name="Note 4 2 4 6" xfId="27719" xr:uid="{7BF03353-8E37-47FD-BF1B-1B8024FE2631}"/>
    <cellStyle name="Note 4 2 4 7" xfId="29554" xr:uid="{BB92F7A6-C9C3-411F-9137-0B5DE8840454}"/>
    <cellStyle name="Note 4 2 5" xfId="7933" xr:uid="{98EA3BD4-9E85-46EA-B2C3-70B5549C0A9B}"/>
    <cellStyle name="Note 4 2 5 2" xfId="11662" xr:uid="{A590C62D-ADCD-4FAB-8DAD-5EC46BC11200}"/>
    <cellStyle name="Note 4 2 5 2 2" xfId="21109" xr:uid="{67B1D93B-1AB5-4E53-A0A2-F10D423BBA8F}"/>
    <cellStyle name="Note 4 2 5 2 3" xfId="25533" xr:uid="{02801F98-9492-4D30-A3A1-C9D95384E584}"/>
    <cellStyle name="Note 4 2 5 3" xfId="13668" xr:uid="{87E49F33-D9CA-4E57-9640-42F6004C5F71}"/>
    <cellStyle name="Note 4 2 5 3 2" xfId="23115" xr:uid="{42A1E8AB-4083-4B00-8204-CDF749499E20}"/>
    <cellStyle name="Note 4 2 5 4" xfId="17380" xr:uid="{ED365B87-9CF6-4B4B-97EE-BDF693AD06AA}"/>
    <cellStyle name="Note 4 2 6" xfId="8991" xr:uid="{CA6717AA-130A-464C-B83D-32DDE0C0E60E}"/>
    <cellStyle name="Note 4 2 6 2" xfId="12595" xr:uid="{C14E1897-8EDF-4AFB-B1ED-F972210AF00A}"/>
    <cellStyle name="Note 4 2 6 2 2" xfId="22042" xr:uid="{61325C0A-5E73-4ADF-9C2E-819369A8E6C0}"/>
    <cellStyle name="Note 4 2 6 2 3" xfId="26456" xr:uid="{FBC88513-6EE3-4454-B2B6-FC4DC0DE8873}"/>
    <cellStyle name="Note 4 2 6 3" xfId="14714" xr:uid="{B2C84A26-397D-41B7-B842-C90EB6213A9F}"/>
    <cellStyle name="Note 4 2 6 3 2" xfId="24161" xr:uid="{9269C051-C0F2-46A9-961E-6442B0686340}"/>
    <cellStyle name="Note 4 2 6 4" xfId="18436" xr:uid="{70E141D7-90D5-42C2-A4BD-8142A6C898A3}"/>
    <cellStyle name="Note 4 2 7" xfId="9218" xr:uid="{3EF37FE3-4C4C-4F9B-A28D-60EF63E5DE61}"/>
    <cellStyle name="Note 4 2 7 2" xfId="12784" xr:uid="{13BDAC46-D2FD-467E-ADD4-85F392FB644B}"/>
    <cellStyle name="Note 4 2 7 2 2" xfId="22231" xr:uid="{5A0EA043-6FF8-4ECE-95FF-7077BF58E6BA}"/>
    <cellStyle name="Note 4 2 7 2 3" xfId="26626" xr:uid="{F1EAC561-F165-457C-B6C6-4F7550566D05}"/>
    <cellStyle name="Note 4 2 7 3" xfId="14922" xr:uid="{5B4E4623-1381-452E-864A-187330880CE9}"/>
    <cellStyle name="Note 4 2 7 3 2" xfId="24369" xr:uid="{402B5A49-025F-4499-830F-29BD7D7C8C38}"/>
    <cellStyle name="Note 4 2 7 4" xfId="18663" xr:uid="{7082E8DF-269F-4524-8997-2117115E6010}"/>
    <cellStyle name="Note 4 2 8" xfId="9491" xr:uid="{0CD0D0AD-D871-4691-A7A5-648C0E0B60BC}"/>
    <cellStyle name="Note 4 2 8 2" xfId="13009" xr:uid="{29581892-1B46-488B-BF4E-079025778DBA}"/>
    <cellStyle name="Note 4 2 8 2 2" xfId="22456" xr:uid="{FC5F822B-6095-4FFE-B77A-00036D3F4C4E}"/>
    <cellStyle name="Note 4 2 8 2 3" xfId="26850" xr:uid="{B7253AFD-DCB0-4435-8324-B921CC69B8A2}"/>
    <cellStyle name="Note 4 2 8 3" xfId="15194" xr:uid="{352EAFFD-CDED-4E86-8EBC-F07EB19ABF6B}"/>
    <cellStyle name="Note 4 2 8 3 2" xfId="24641" xr:uid="{97AEB520-876A-4330-9707-451B0E41539F}"/>
    <cellStyle name="Note 4 2 8 4" xfId="18936" xr:uid="{3471D77C-8BC0-4004-A3F7-EE69FAA4E49E}"/>
    <cellStyle name="Note 4 2 9" xfId="8961" xr:uid="{BFA35979-1E83-4AAF-A904-9FB2AB19D2FC}"/>
    <cellStyle name="Note 4 2 9 2" xfId="12569" xr:uid="{CA8A8933-1471-43BC-B823-C5508C4A0D4C}"/>
    <cellStyle name="Note 4 2 9 2 2" xfId="22016" xr:uid="{474A4DCE-704C-4CD3-824D-226F06DD3CEA}"/>
    <cellStyle name="Note 4 2 9 2 3" xfId="26430" xr:uid="{A1D97DC2-B013-4DA4-BC6C-932280412578}"/>
    <cellStyle name="Note 4 2 9 3" xfId="14684" xr:uid="{1745D69C-B471-45F7-B334-24EFCFF6EAD9}"/>
    <cellStyle name="Note 4 2 9 3 2" xfId="24131" xr:uid="{8FBE3F85-361E-4CFF-9426-CF0289936C81}"/>
    <cellStyle name="Note 4 2 9 4" xfId="18406" xr:uid="{3CE9EC5A-820C-44E8-8556-8B1D3CEFE58A}"/>
    <cellStyle name="Note 4 20" xfId="30167" xr:uid="{80A163A2-81E4-4C17-A542-267E29780DFD}"/>
    <cellStyle name="Note 4 3" xfId="4858" xr:uid="{458CE8EB-6BEC-4232-AC40-D787ECD046D0}"/>
    <cellStyle name="Note 4 3 10" xfId="28390" xr:uid="{5909E5FD-3916-492C-8D23-9AB89353E780}"/>
    <cellStyle name="Note 4 3 11" xfId="28084" xr:uid="{13B3B696-F37B-45A3-81C0-282112AFABDC}"/>
    <cellStyle name="Note 4 3 12" xfId="30700" xr:uid="{BE0F7A03-56CA-462F-8F47-E87B818975DC}"/>
    <cellStyle name="Note 4 3 2" xfId="6305" xr:uid="{726E70BB-D891-474C-88A0-DF86773B0A14}"/>
    <cellStyle name="Note 4 3 2 10" xfId="27531" xr:uid="{DC962816-9776-42C9-8FDF-4E3A7BC80DF3}"/>
    <cellStyle name="Note 4 3 2 11" xfId="31009" xr:uid="{255D5EDA-BAE1-4635-A5EF-2C4C09965696}"/>
    <cellStyle name="Note 4 3 2 2" xfId="7175" xr:uid="{43294B4F-8440-45F7-83BC-9C6E4B562762}"/>
    <cellStyle name="Note 4 3 2 2 2" xfId="7844" xr:uid="{CD86F21D-71BA-4C44-89CE-ED8B99EDBDC2}"/>
    <cellStyle name="Note 4 3 2 2 2 2" xfId="11574" xr:uid="{5665D7E4-67D4-4D07-992D-111B4BA07B7E}"/>
    <cellStyle name="Note 4 3 2 2 2 2 2" xfId="21021" xr:uid="{46348300-42D1-4667-AE5E-AB73DE0583F8}"/>
    <cellStyle name="Note 4 3 2 2 2 3" xfId="17292" xr:uid="{AE70DE0F-3459-450D-8092-7E0DF60605C3}"/>
    <cellStyle name="Note 4 3 2 2 3" xfId="10905" xr:uid="{9FDE7CCF-74FB-4274-AC25-97FD0AF47B36}"/>
    <cellStyle name="Note 4 3 2 2 3 2" xfId="20351" xr:uid="{81E7C564-D585-4196-8826-30CCF2FDEA76}"/>
    <cellStyle name="Note 4 3 2 2 4" xfId="16622" xr:uid="{B95A4899-A464-441F-AC57-A530E44A3814}"/>
    <cellStyle name="Note 4 3 2 2 5" xfId="29145" xr:uid="{F42DCE4E-97F6-4F8C-86FA-EBE0EABE2F3A}"/>
    <cellStyle name="Note 4 3 2 2 6" xfId="29187" xr:uid="{53DB57C1-73BF-4376-8306-59E25E980E7A}"/>
    <cellStyle name="Note 4 3 2 2 7" xfId="29651" xr:uid="{2C43D260-8AF0-4E82-B7C7-7C23B6B2DB00}"/>
    <cellStyle name="Note 4 3 2 3" xfId="8014" xr:uid="{BF10C769-9CFB-494E-8C4B-B29D50B63C1E}"/>
    <cellStyle name="Note 4 3 2 3 2" xfId="11743" xr:uid="{BC4E5A36-6133-40F7-A4DD-F7191168F1D6}"/>
    <cellStyle name="Note 4 3 2 3 2 2" xfId="21190" xr:uid="{7DAD1C43-824A-4C89-A588-AA1E4A4E4558}"/>
    <cellStyle name="Note 4 3 2 3 2 3" xfId="25614" xr:uid="{5D704B9A-53C2-4391-9F11-F5BC6750E381}"/>
    <cellStyle name="Note 4 3 2 3 3" xfId="13749" xr:uid="{579CDD50-89C3-4406-837A-B4CF0E2B3399}"/>
    <cellStyle name="Note 4 3 2 3 3 2" xfId="23196" xr:uid="{6C5515F2-D9AB-4471-BB65-E8EA18E722C3}"/>
    <cellStyle name="Note 4 3 2 3 4" xfId="17461" xr:uid="{DBD1FB1B-1CC1-452B-A622-D044A4FF0BD1}"/>
    <cellStyle name="Note 4 3 2 4" xfId="9565" xr:uid="{0896E0E1-1076-4500-AC9A-516BD43615E4}"/>
    <cellStyle name="Note 4 3 2 4 2" xfId="13075" xr:uid="{E79E98A3-D2E0-4893-980C-2497E3B6D542}"/>
    <cellStyle name="Note 4 3 2 4 2 2" xfId="22522" xr:uid="{8A9E2293-3735-4E7D-983B-CA14D857DADE}"/>
    <cellStyle name="Note 4 3 2 4 2 3" xfId="26914" xr:uid="{71098EE0-D345-4037-9FA1-173F00C3048A}"/>
    <cellStyle name="Note 4 3 2 4 3" xfId="15266" xr:uid="{D90B6DB7-F831-4EEF-AE69-923E1BC4C8BB}"/>
    <cellStyle name="Note 4 3 2 4 3 2" xfId="24713" xr:uid="{4DA7C51C-9F67-4891-8905-BE4CC0C7DF33}"/>
    <cellStyle name="Note 4 3 2 4 4" xfId="19010" xr:uid="{8DC0673A-9B32-48CC-962E-FF1DD63696F6}"/>
    <cellStyle name="Note 4 3 2 5" xfId="9993" xr:uid="{2C5A2059-E4CF-4F95-A6D3-7B6D061A4758}"/>
    <cellStyle name="Note 4 3 2 5 2" xfId="13445" xr:uid="{CA81A625-F434-4CEE-821B-A32C18B4896E}"/>
    <cellStyle name="Note 4 3 2 5 2 2" xfId="22892" xr:uid="{31B5C521-F4A4-4F42-BFC7-26B76BDEDCAB}"/>
    <cellStyle name="Note 4 3 2 5 2 3" xfId="27282" xr:uid="{901909A5-2C45-4777-883A-2DBE3D49F609}"/>
    <cellStyle name="Note 4 3 2 5 3" xfId="15692" xr:uid="{8562BEFC-B31D-42E5-9357-5D8E80764EE1}"/>
    <cellStyle name="Note 4 3 2 5 3 2" xfId="25139" xr:uid="{17504346-F6F7-4F8B-8084-B4B6A53D9AF6}"/>
    <cellStyle name="Note 4 3 2 5 4" xfId="19438" xr:uid="{5D78C9A3-2524-4498-A4C1-FDFAF73142DB}"/>
    <cellStyle name="Note 4 3 2 6" xfId="10086" xr:uid="{D3D1AA06-2965-4B4C-B36C-989B3E43EB47}"/>
    <cellStyle name="Note 4 3 2 6 2" xfId="13522" xr:uid="{C9FA3A41-BAE5-4B79-BE41-2F393BA417D8}"/>
    <cellStyle name="Note 4 3 2 6 2 2" xfId="22969" xr:uid="{A91858A3-3B50-462E-AE32-037184406140}"/>
    <cellStyle name="Note 4 3 2 6 2 3" xfId="27359" xr:uid="{672D1864-DAFA-44E5-AFBF-C619232D2982}"/>
    <cellStyle name="Note 4 3 2 6 3" xfId="15785" xr:uid="{5B2CB60D-1BD0-4DFE-B360-F930781897E2}"/>
    <cellStyle name="Note 4 3 2 6 3 2" xfId="25232" xr:uid="{1AAD7467-AC7D-47A3-B44D-C8E8ED46D413}"/>
    <cellStyle name="Note 4 3 2 6 4" xfId="19531" xr:uid="{4B6D7E58-F59B-45A4-86AA-1A3D922C580D}"/>
    <cellStyle name="Note 4 3 2 7" xfId="9826" xr:uid="{E8BBB924-AA66-4800-9E5B-611AA8B7C7F2}"/>
    <cellStyle name="Note 4 3 2 7 2" xfId="13305" xr:uid="{5C64DE61-7858-461B-9D0C-CAA61FD95CE7}"/>
    <cellStyle name="Note 4 3 2 7 2 2" xfId="22752" xr:uid="{F7265F42-95A8-4A78-9635-DE439CE99B58}"/>
    <cellStyle name="Note 4 3 2 7 2 3" xfId="27144" xr:uid="{11B92E75-57A7-4468-A733-F02AF1854EA5}"/>
    <cellStyle name="Note 4 3 2 7 3" xfId="15527" xr:uid="{0A2D37E3-1D20-458B-A090-4E6483648C2A}"/>
    <cellStyle name="Note 4 3 2 7 3 2" xfId="24974" xr:uid="{A7D836A3-0B08-4D70-9F92-F0B0A6A9B856}"/>
    <cellStyle name="Note 4 3 2 7 4" xfId="19271" xr:uid="{CD083E8D-3A5F-43F6-B5C3-433F7D9C8973}"/>
    <cellStyle name="Note 4 3 2 8" xfId="10214" xr:uid="{A2AE0EAF-6F1D-404F-A452-462A0DF80F12}"/>
    <cellStyle name="Note 4 3 2 8 2" xfId="15912" xr:uid="{51239162-3BA1-45BD-9507-4A34E0BD486F}"/>
    <cellStyle name="Note 4 3 2 8 2 2" xfId="25359" xr:uid="{45E01C39-0A7D-4965-9C3B-D87BAF7B09BB}"/>
    <cellStyle name="Note 4 3 2 8 3" xfId="19659" xr:uid="{523BAA89-0F17-41F9-85CE-B66F9644A927}"/>
    <cellStyle name="Note 4 3 2 9" xfId="28696" xr:uid="{4D30DB53-FCB9-4323-8599-80815B0679E2}"/>
    <cellStyle name="Note 4 3 3" xfId="7039" xr:uid="{9F738383-C1E9-42EA-9FF7-3C4FA7CD2B4C}"/>
    <cellStyle name="Note 4 3 3 2" xfId="7707" xr:uid="{C7B9AF4D-3318-420A-B81B-5CE159133650}"/>
    <cellStyle name="Note 4 3 3 2 2" xfId="11437" xr:uid="{8557AE22-7403-449B-A075-9B579035C498}"/>
    <cellStyle name="Note 4 3 3 2 2 2" xfId="20884" xr:uid="{E9C46B73-2438-4798-B37F-152231A60475}"/>
    <cellStyle name="Note 4 3 3 2 3" xfId="17155" xr:uid="{AE8AF7F9-B1CD-4A32-B13E-C9B82E6C3403}"/>
    <cellStyle name="Note 4 3 3 3" xfId="10768" xr:uid="{D760F033-C954-4D49-A7D4-51A42471113F}"/>
    <cellStyle name="Note 4 3 3 3 2" xfId="20214" xr:uid="{32F9CF3F-9961-4858-A598-ECA85C764ADA}"/>
    <cellStyle name="Note 4 3 3 4" xfId="16485" xr:uid="{23555495-3C5E-4C8B-95A9-87B3DD6D96B7}"/>
    <cellStyle name="Note 4 3 3 5" xfId="29047" xr:uid="{A63708D1-59FD-4599-9536-61674B0CB2CB}"/>
    <cellStyle name="Note 4 3 3 6" xfId="28134" xr:uid="{0E7960CD-59B9-4B4D-96EF-6E0E692451F3}"/>
    <cellStyle name="Note 4 3 3 7" xfId="29555" xr:uid="{B93B7762-7E9F-48FD-952F-61D6695DC039}"/>
    <cellStyle name="Note 4 3 4" xfId="8053" xr:uid="{0FA0A355-0180-46ED-96ED-8B9B620A22D4}"/>
    <cellStyle name="Note 4 3 4 2" xfId="11782" xr:uid="{726FE3CA-90D8-49E7-B1E8-1AC5D55DA2E4}"/>
    <cellStyle name="Note 4 3 4 2 2" xfId="21229" xr:uid="{EEF31D85-4122-4BD3-9035-C001B8C9C3FD}"/>
    <cellStyle name="Note 4 3 4 2 3" xfId="25653" xr:uid="{03850323-6CB2-4603-8BE1-83F78810FC4C}"/>
    <cellStyle name="Note 4 3 4 3" xfId="13788" xr:uid="{511CE3E1-1199-4C21-8E91-3E9A8DAD8BB9}"/>
    <cellStyle name="Note 4 3 4 3 2" xfId="23235" xr:uid="{1E195F81-2527-4628-BCCC-BDCFB4E3D591}"/>
    <cellStyle name="Note 4 3 4 4" xfId="17500" xr:uid="{67E68973-4479-4190-8904-1857908BD4D3}"/>
    <cellStyle name="Note 4 3 5" xfId="8443" xr:uid="{7118EDE1-6B54-4575-9287-2453C95F0295}"/>
    <cellStyle name="Note 4 3 5 2" xfId="12132" xr:uid="{12E148BB-2E61-419D-B3D3-58E062B93D04}"/>
    <cellStyle name="Note 4 3 5 2 2" xfId="21579" xr:uid="{9C6D80A1-E982-4A45-90AC-4D490D0FDE52}"/>
    <cellStyle name="Note 4 3 5 2 3" xfId="25998" xr:uid="{70F0CCD4-C826-4A1B-A420-87C49C341F15}"/>
    <cellStyle name="Note 4 3 5 3" xfId="14171" xr:uid="{E6057972-97BB-4B2C-8F09-56ED6184F90E}"/>
    <cellStyle name="Note 4 3 5 3 2" xfId="23618" xr:uid="{14E87631-57F0-4A43-A444-56C0297760AC}"/>
    <cellStyle name="Note 4 3 5 4" xfId="17888" xr:uid="{E3917ED0-F72B-4B04-9EFF-D2CD9711D1B6}"/>
    <cellStyle name="Note 4 3 6" xfId="8750" xr:uid="{066FFB61-CC09-494D-A99F-1A06E2BA0FF1}"/>
    <cellStyle name="Note 4 3 6 2" xfId="12398" xr:uid="{4510CD82-1297-48CA-A5BE-219D55CBFB62}"/>
    <cellStyle name="Note 4 3 6 2 2" xfId="21845" xr:uid="{8A84D407-A92E-4FE3-926B-9C1AC2A69293}"/>
    <cellStyle name="Note 4 3 6 2 3" xfId="26263" xr:uid="{4CE1500F-4754-47B8-AD16-9AC08D932D30}"/>
    <cellStyle name="Note 4 3 6 3" xfId="14477" xr:uid="{6EEA7661-2F10-4E1C-9941-384726F44702}"/>
    <cellStyle name="Note 4 3 6 3 2" xfId="23924" xr:uid="{027B5F3F-057D-4602-BA67-09DBF6EA2DF6}"/>
    <cellStyle name="Note 4 3 6 4" xfId="18195" xr:uid="{B5296481-0F89-4919-AE1B-06607AC2D21B}"/>
    <cellStyle name="Note 4 3 7" xfId="8305" xr:uid="{1778C0D9-9CAC-4BFB-8921-CCD46C189A81}"/>
    <cellStyle name="Note 4 3 7 2" xfId="12027" xr:uid="{6F8FDAC1-0613-486D-BB26-CE2A3D478532}"/>
    <cellStyle name="Note 4 3 7 2 2" xfId="21474" xr:uid="{09E58E0B-D64B-48F7-B2A7-986AE768B42B}"/>
    <cellStyle name="Note 4 3 7 2 3" xfId="25894" xr:uid="{4FB0152E-3D29-4CD5-82EF-21FE3ABB8EFE}"/>
    <cellStyle name="Note 4 3 7 3" xfId="14034" xr:uid="{2514BAFB-E6E3-4D49-84E0-A5D950C0EACB}"/>
    <cellStyle name="Note 4 3 7 3 2" xfId="23481" xr:uid="{E847F49B-D067-4298-97C3-6BBA3F118AE3}"/>
    <cellStyle name="Note 4 3 7 4" xfId="17750" xr:uid="{AE0B0225-24B1-4616-8688-7BCF6859AAA7}"/>
    <cellStyle name="Note 4 3 8" xfId="9916" xr:uid="{0BC25A8A-44D4-4606-A0A0-986EF0DC1959}"/>
    <cellStyle name="Note 4 3 8 2" xfId="13377" xr:uid="{670AD334-819E-4A3E-8047-6E6778BF5573}"/>
    <cellStyle name="Note 4 3 8 2 2" xfId="22824" xr:uid="{FD6472C5-96D5-46ED-AB93-BC0DF81D597C}"/>
    <cellStyle name="Note 4 3 8 2 3" xfId="27215" xr:uid="{AB35CF1C-2D0C-48A7-86CC-27EC0245E70C}"/>
    <cellStyle name="Note 4 3 8 3" xfId="15616" xr:uid="{F6FBCCE2-1FDF-4A69-A6BF-556EDEAD8E15}"/>
    <cellStyle name="Note 4 3 8 3 2" xfId="25063" xr:uid="{886514C4-F8FB-4BD4-9F8F-B4E1A50718C0}"/>
    <cellStyle name="Note 4 3 8 4" xfId="19361" xr:uid="{45E4C142-F55E-4EE2-A310-2041C5FB667D}"/>
    <cellStyle name="Note 4 3 9" xfId="9027" xr:uid="{14C70FB2-563B-40FB-8BFB-B87B8462192C}"/>
    <cellStyle name="Note 4 3 9 2" xfId="14750" xr:uid="{70ED6FA7-471F-4721-8EA5-0FB4CEBDB7A2}"/>
    <cellStyle name="Note 4 3 9 2 2" xfId="24197" xr:uid="{BB8474EB-AF12-4149-B9AB-EF0B760E9E1A}"/>
    <cellStyle name="Note 4 3 9 3" xfId="18472" xr:uid="{897696F5-620F-4731-ADCD-885BCE4E9F13}"/>
    <cellStyle name="Note 4 4" xfId="4859" xr:uid="{ED90FECC-BDCB-4081-86E5-93AC9CF9CAA1}"/>
    <cellStyle name="Note 4 4 10" xfId="28391" xr:uid="{F373C724-D670-47EF-AFF3-0BC828F74E8D}"/>
    <cellStyle name="Note 4 4 11" xfId="27612" xr:uid="{CBD2E605-8A08-4BBD-BD7C-BBBC93224BD7}"/>
    <cellStyle name="Note 4 4 2" xfId="6306" xr:uid="{FEFBDD5D-6359-4E9A-B48A-576EC2C02345}"/>
    <cellStyle name="Note 4 4 2 10" xfId="27530" xr:uid="{E1AAAC6E-9073-4C80-9963-9395976BB4ED}"/>
    <cellStyle name="Note 4 4 2 2" xfId="7176" xr:uid="{DD6534FD-21E1-4937-AE5C-072A87BC9E7C}"/>
    <cellStyle name="Note 4 4 2 2 2" xfId="7845" xr:uid="{3F41475F-CD0E-4801-A390-C71BAD92D473}"/>
    <cellStyle name="Note 4 4 2 2 2 2" xfId="11575" xr:uid="{C65FBEFC-6256-4106-A3D3-B5AC3BAC180A}"/>
    <cellStyle name="Note 4 4 2 2 2 2 2" xfId="21022" xr:uid="{018910E5-46E8-46C4-AD3B-EEFEEB772635}"/>
    <cellStyle name="Note 4 4 2 2 2 3" xfId="17293" xr:uid="{C864BC18-B4B2-422C-92BB-7260C2142A11}"/>
    <cellStyle name="Note 4 4 2 2 3" xfId="10906" xr:uid="{880F50DF-6073-4E9C-A2E3-7F7044378156}"/>
    <cellStyle name="Note 4 4 2 2 3 2" xfId="20352" xr:uid="{E3D564C6-38C7-4346-A6D1-52999558468F}"/>
    <cellStyle name="Note 4 4 2 2 4" xfId="16623" xr:uid="{8E73B8CD-2A34-47D0-96C2-5B2FB4EB67AB}"/>
    <cellStyle name="Note 4 4 2 2 5" xfId="29146" xr:uid="{4C24D643-B252-4017-8145-896B9708AE5E}"/>
    <cellStyle name="Note 4 4 2 2 6" xfId="27570" xr:uid="{DC3054CD-DC3A-4AB8-B796-FD1045D9CACF}"/>
    <cellStyle name="Note 4 4 2 2 7" xfId="29652" xr:uid="{C780B374-1FCF-4E07-B9E2-38E7AAE6EFA4}"/>
    <cellStyle name="Note 4 4 2 3" xfId="8013" xr:uid="{F01FD89F-23AB-4B3D-B2A7-00F7F2D83DE3}"/>
    <cellStyle name="Note 4 4 2 3 2" xfId="11742" xr:uid="{C099063A-BBA2-4484-A209-F47734C6DDCA}"/>
    <cellStyle name="Note 4 4 2 3 2 2" xfId="21189" xr:uid="{412DC1E4-6028-4549-91F1-5095CDB768BE}"/>
    <cellStyle name="Note 4 4 2 3 2 3" xfId="25613" xr:uid="{B5A8BA1A-F355-4DF3-B923-D6BDCB10BBCC}"/>
    <cellStyle name="Note 4 4 2 3 3" xfId="13748" xr:uid="{F8DDEF77-EF8F-4D70-B09E-425E0DD90B93}"/>
    <cellStyle name="Note 4 4 2 3 3 2" xfId="23195" xr:uid="{308EB283-2BE6-4939-BBA2-EDA6D6FB5E4F}"/>
    <cellStyle name="Note 4 4 2 3 4" xfId="17460" xr:uid="{85146ED1-3883-489F-82DB-0AD8F29A2FFE}"/>
    <cellStyle name="Note 4 4 2 4" xfId="8802" xr:uid="{020E21DF-4595-4E35-9237-36EB7CEFDA98}"/>
    <cellStyle name="Note 4 4 2 4 2" xfId="12442" xr:uid="{E05635B4-65DF-4EE6-8934-7D127F299036}"/>
    <cellStyle name="Note 4 4 2 4 2 2" xfId="21889" xr:uid="{8171D1A8-8F9F-4AB9-9B01-53BC09AB14B3}"/>
    <cellStyle name="Note 4 4 2 4 2 3" xfId="26305" xr:uid="{58593222-392F-41F7-BF5F-9E3E7D0CBCB2}"/>
    <cellStyle name="Note 4 4 2 4 3" xfId="14527" xr:uid="{70C211AA-D711-4C87-9BC8-D1AE40D4F0CF}"/>
    <cellStyle name="Note 4 4 2 4 3 2" xfId="23974" xr:uid="{9471D226-CB32-47A4-9BDF-E5F45F38841A}"/>
    <cellStyle name="Note 4 4 2 4 4" xfId="18247" xr:uid="{FAA1ECC6-EB4F-4009-8375-2645745F024D}"/>
    <cellStyle name="Note 4 4 2 5" xfId="9994" xr:uid="{27FB61D0-2C48-4E19-863B-C33D68BC57C2}"/>
    <cellStyle name="Note 4 4 2 5 2" xfId="13446" xr:uid="{103FE521-F5E0-42DC-889E-95CC9F27F898}"/>
    <cellStyle name="Note 4 4 2 5 2 2" xfId="22893" xr:uid="{792257B1-87B4-44B7-9416-49691F56FF62}"/>
    <cellStyle name="Note 4 4 2 5 2 3" xfId="27283" xr:uid="{7F283A29-3EBE-4A66-8B51-5728431F2ACF}"/>
    <cellStyle name="Note 4 4 2 5 3" xfId="15693" xr:uid="{146509E2-5149-4CA5-855B-BF96375A683C}"/>
    <cellStyle name="Note 4 4 2 5 3 2" xfId="25140" xr:uid="{BF21194F-7ACA-4332-B732-6398B7BF787B}"/>
    <cellStyle name="Note 4 4 2 5 4" xfId="19439" xr:uid="{58ADF239-550C-4501-B1AF-FD1FD2753F9E}"/>
    <cellStyle name="Note 4 4 2 6" xfId="10087" xr:uid="{1E6F2A06-1684-4B35-9FBF-699C08CC1C8C}"/>
    <cellStyle name="Note 4 4 2 6 2" xfId="13523" xr:uid="{D8D3BE64-61BE-4C79-9E58-DE4074CA70D3}"/>
    <cellStyle name="Note 4 4 2 6 2 2" xfId="22970" xr:uid="{B10BCB09-4F3A-41C2-B390-ECBD272ECFCF}"/>
    <cellStyle name="Note 4 4 2 6 2 3" xfId="27360" xr:uid="{2DC27FC1-D9BE-42CB-B0E0-B276A1D05053}"/>
    <cellStyle name="Note 4 4 2 6 3" xfId="15786" xr:uid="{86CD0090-6158-4355-A162-A953477DCA5E}"/>
    <cellStyle name="Note 4 4 2 6 3 2" xfId="25233" xr:uid="{17E57618-B4D0-485C-A9BD-D44F71624E9B}"/>
    <cellStyle name="Note 4 4 2 6 4" xfId="19532" xr:uid="{03DEB8CC-ADF6-42EF-92B8-ADB79D0FA03E}"/>
    <cellStyle name="Note 4 4 2 7" xfId="8673" xr:uid="{C30DAE4F-DD6B-4E27-A5A9-341F51829D10}"/>
    <cellStyle name="Note 4 4 2 7 2" xfId="12327" xr:uid="{0F937EEE-7692-4414-9F05-F09E419D6640}"/>
    <cellStyle name="Note 4 4 2 7 2 2" xfId="21774" xr:uid="{A5509A24-DBF5-42AA-B60F-609D91C31295}"/>
    <cellStyle name="Note 4 4 2 7 2 3" xfId="26192" xr:uid="{5B217816-2A19-4BAE-8334-050C622DFFD5}"/>
    <cellStyle name="Note 4 4 2 7 3" xfId="14400" xr:uid="{90934DCB-AB43-4BE7-A947-2FD5B2F47166}"/>
    <cellStyle name="Note 4 4 2 7 3 2" xfId="23847" xr:uid="{15246757-F2FF-4D4A-9EE5-8A4309C47B28}"/>
    <cellStyle name="Note 4 4 2 7 4" xfId="18118" xr:uid="{CEC8DD59-3FA8-404B-99FB-7091BE891D01}"/>
    <cellStyle name="Note 4 4 2 8" xfId="10215" xr:uid="{1173CD48-EB38-4929-A063-8674993A6C84}"/>
    <cellStyle name="Note 4 4 2 8 2" xfId="15913" xr:uid="{097AD34B-68AD-4706-B8CC-AA90FE157B46}"/>
    <cellStyle name="Note 4 4 2 8 2 2" xfId="25360" xr:uid="{FF32D21A-A1F9-445B-A90D-8B563EE1B3A9}"/>
    <cellStyle name="Note 4 4 2 8 3" xfId="19660" xr:uid="{7D5800C4-0C67-4E58-988F-F07D58EB9BA0}"/>
    <cellStyle name="Note 4 4 2 9" xfId="28697" xr:uid="{C8AFAE88-9058-4DA3-AB62-C2880E920EA5}"/>
    <cellStyle name="Note 4 4 3" xfId="7040" xr:uid="{28904502-ACBC-4C5E-AF39-4C8C57386D0A}"/>
    <cellStyle name="Note 4 4 3 2" xfId="7708" xr:uid="{982C6ACA-8190-488D-8A90-EAFC4FA49A1C}"/>
    <cellStyle name="Note 4 4 3 2 2" xfId="11438" xr:uid="{1D5A8FC3-B8AB-4B04-B0E8-98F874ABE202}"/>
    <cellStyle name="Note 4 4 3 2 2 2" xfId="20885" xr:uid="{81E06B25-A920-4DEB-B56B-A01F6BD3D5F4}"/>
    <cellStyle name="Note 4 4 3 2 3" xfId="17156" xr:uid="{F9CDE088-2229-49AA-9CD8-0396A275851F}"/>
    <cellStyle name="Note 4 4 3 3" xfId="10769" xr:uid="{ADADDE9C-F579-4255-AD4E-76F824E1EB5F}"/>
    <cellStyle name="Note 4 4 3 3 2" xfId="20215" xr:uid="{EFFCEFE6-593C-44E2-9423-0598A4944587}"/>
    <cellStyle name="Note 4 4 3 4" xfId="16486" xr:uid="{E41F6849-D59B-419C-8696-3C440C03B31D}"/>
    <cellStyle name="Note 4 4 3 5" xfId="29048" xr:uid="{F797C6BD-4C7F-4684-8444-63CB8EABCFCA}"/>
    <cellStyle name="Note 4 4 3 6" xfId="27837" xr:uid="{308A5C6E-4958-4737-AC60-8E126B440400}"/>
    <cellStyle name="Note 4 4 3 7" xfId="29556" xr:uid="{DEF84B72-0FD5-4D06-B337-1E8036D9C402}"/>
    <cellStyle name="Note 4 4 4" xfId="7932" xr:uid="{280154CB-DD6D-40E4-A3C3-E51B9013EB87}"/>
    <cellStyle name="Note 4 4 4 2" xfId="11661" xr:uid="{2EEFC7A5-2AB3-4822-8B5F-90528E5AEAA6}"/>
    <cellStyle name="Note 4 4 4 2 2" xfId="21108" xr:uid="{47EAAF35-77CA-4C55-BDA4-2EC8719768D0}"/>
    <cellStyle name="Note 4 4 4 2 3" xfId="25532" xr:uid="{43F90091-5F6E-459A-95F2-9CC46AFFB9C3}"/>
    <cellStyle name="Note 4 4 4 3" xfId="13667" xr:uid="{D6BF9388-80FF-4C58-981D-AC19C1584E60}"/>
    <cellStyle name="Note 4 4 4 3 2" xfId="23114" xr:uid="{2049BCC2-AD6E-4E7C-B06F-4079E70F6123}"/>
    <cellStyle name="Note 4 4 4 4" xfId="17379" xr:uid="{9129EAB7-99CF-4F42-91F6-CADA326596D9}"/>
    <cellStyle name="Note 4 4 5" xfId="9631" xr:uid="{F1D8E78F-02E7-4FD3-91C7-0901D2C3CD3F}"/>
    <cellStyle name="Note 4 4 5 2" xfId="13125" xr:uid="{17D72F5E-3CA3-4FA8-A957-25790C2E0A14}"/>
    <cellStyle name="Note 4 4 5 2 2" xfId="22572" xr:uid="{CAB0657F-9EE6-429B-9DB0-1FAB742DD761}"/>
    <cellStyle name="Note 4 4 5 2 3" xfId="26964" xr:uid="{2B46DC93-D32B-498D-820B-D2CD112EA60B}"/>
    <cellStyle name="Note 4 4 5 3" xfId="15332" xr:uid="{6C3B528F-0F13-47A7-861B-7CD1D2D34650}"/>
    <cellStyle name="Note 4 4 5 3 2" xfId="24779" xr:uid="{AAA2D84A-2A79-4DC6-83B8-4746547E542C}"/>
    <cellStyle name="Note 4 4 5 4" xfId="19076" xr:uid="{AA96CCDB-E870-4703-B48B-A052B90D45E6}"/>
    <cellStyle name="Note 4 4 6" xfId="9217" xr:uid="{CA2A0C7E-EE39-4558-90E1-DA03522C98C0}"/>
    <cellStyle name="Note 4 4 6 2" xfId="12783" xr:uid="{EF142090-FDDD-473E-B937-5543C4965FBC}"/>
    <cellStyle name="Note 4 4 6 2 2" xfId="22230" xr:uid="{FF3B24BE-06AF-4DCD-AF0F-818DC9C53705}"/>
    <cellStyle name="Note 4 4 6 2 3" xfId="26625" xr:uid="{84ABA890-2FB2-46E6-8B72-5F65D666FF88}"/>
    <cellStyle name="Note 4 4 6 3" xfId="14921" xr:uid="{DFD08DA3-E6D9-40BD-B7F3-3DFF067D65F0}"/>
    <cellStyle name="Note 4 4 6 3 2" xfId="24368" xr:uid="{95E32023-3E3C-4E92-86F5-8DE23546D1F9}"/>
    <cellStyle name="Note 4 4 6 4" xfId="18662" xr:uid="{F442C002-38D6-4308-B3DF-CA31092ACE16}"/>
    <cellStyle name="Note 4 4 7" xfId="9378" xr:uid="{A989A14F-F556-4E1D-98AC-141C74308514}"/>
    <cellStyle name="Note 4 4 7 2" xfId="12921" xr:uid="{06301B5F-0BA3-4BC5-B1FC-8FC45E6E8B7D}"/>
    <cellStyle name="Note 4 4 7 2 2" xfId="22368" xr:uid="{B0373927-7652-4D15-A0F8-9F9A482E499F}"/>
    <cellStyle name="Note 4 4 7 2 3" xfId="26762" xr:uid="{26454215-C0FE-405D-9A95-DC25D79EE318}"/>
    <cellStyle name="Note 4 4 7 3" xfId="15081" xr:uid="{3D1C85C0-5818-44DE-B349-85A83FAC6B3B}"/>
    <cellStyle name="Note 4 4 7 3 2" xfId="24528" xr:uid="{7E31B248-457D-41EB-9C19-C2BEA03D01B2}"/>
    <cellStyle name="Note 4 4 7 4" xfId="18823" xr:uid="{D447CFDD-41DE-4099-9C38-1162B7FD0B0B}"/>
    <cellStyle name="Note 4 4 8" xfId="8787" xr:uid="{DE4F694C-C01A-41E1-AC6E-C2ABF919A581}"/>
    <cellStyle name="Note 4 4 8 2" xfId="12428" xr:uid="{D2C5E5D9-E087-4E9E-A536-1845B65B096D}"/>
    <cellStyle name="Note 4 4 8 2 2" xfId="21875" xr:uid="{E992D028-850A-4FF2-8AB0-D1C94E373921}"/>
    <cellStyle name="Note 4 4 8 2 3" xfId="26291" xr:uid="{01A308F3-8C64-4527-AB2D-5DA891894F8D}"/>
    <cellStyle name="Note 4 4 8 3" xfId="14512" xr:uid="{F8E62F0D-AD60-48CB-8186-091F83F5EA1A}"/>
    <cellStyle name="Note 4 4 8 3 2" xfId="23959" xr:uid="{5F3E3E43-54D7-4D55-823B-284736FC0974}"/>
    <cellStyle name="Note 4 4 8 4" xfId="18232" xr:uid="{775BCA28-74DA-43F2-94EE-A788176C8BF5}"/>
    <cellStyle name="Note 4 4 9" xfId="8937" xr:uid="{11F62CC8-D8EF-48F1-A689-408E20935D75}"/>
    <cellStyle name="Note 4 4 9 2" xfId="14660" xr:uid="{05F2DF81-5A41-45A8-8BAD-0A6169F47C9C}"/>
    <cellStyle name="Note 4 4 9 2 2" xfId="24107" xr:uid="{0B4FD59D-F3E5-4E34-8726-BE2327F682D7}"/>
    <cellStyle name="Note 4 4 9 3" xfId="18382" xr:uid="{E65E0D3A-3D1C-4554-821E-0D10D452AFC4}"/>
    <cellStyle name="Note 4 5" xfId="4860" xr:uid="{30130F75-F070-4A60-BE9E-33F9541B4FD0}"/>
    <cellStyle name="Note 4 5 10" xfId="28392" xr:uid="{CBDB0684-32DF-4F97-92F1-8C254BEF14D6}"/>
    <cellStyle name="Note 4 5 11" xfId="28083" xr:uid="{92CC2879-AC24-457A-8863-DAC9A1582CEB}"/>
    <cellStyle name="Note 4 5 2" xfId="6307" xr:uid="{03E804DD-238C-4560-B9F7-E5E832D9304A}"/>
    <cellStyle name="Note 4 5 2 10" xfId="28508" xr:uid="{F81D9BB2-07E8-41B4-8676-DDC97FA8A292}"/>
    <cellStyle name="Note 4 5 2 2" xfId="7177" xr:uid="{DD472B5E-5F5C-450C-B455-20661DF93636}"/>
    <cellStyle name="Note 4 5 2 2 2" xfId="7846" xr:uid="{EA2E6F6A-E2CD-430A-A37E-A2FFE1766BBE}"/>
    <cellStyle name="Note 4 5 2 2 2 2" xfId="11576" xr:uid="{C9082C2C-1C08-412A-AED8-42EB1A32A52D}"/>
    <cellStyle name="Note 4 5 2 2 2 2 2" xfId="21023" xr:uid="{62639507-BAFF-4006-9D43-E0A2FFFF50A6}"/>
    <cellStyle name="Note 4 5 2 2 2 3" xfId="17294" xr:uid="{537D801E-5DBD-4C70-9B13-3079CA49C11B}"/>
    <cellStyle name="Note 4 5 2 2 3" xfId="10907" xr:uid="{EA28D45C-26D3-4085-94A6-CD7A2B9437DB}"/>
    <cellStyle name="Note 4 5 2 2 3 2" xfId="20353" xr:uid="{DC232974-D624-481C-8925-97E16DD8C454}"/>
    <cellStyle name="Note 4 5 2 2 4" xfId="16624" xr:uid="{278D6C2C-344F-4183-A7BE-4059F6D65B8A}"/>
    <cellStyle name="Note 4 5 2 2 5" xfId="29147" xr:uid="{0136F345-B78C-4AD1-B763-F502B7B9B2E8}"/>
    <cellStyle name="Note 4 5 2 2 6" xfId="28431" xr:uid="{A2D1B02F-5D2E-4438-892C-88AF352E9E37}"/>
    <cellStyle name="Note 4 5 2 2 7" xfId="29653" xr:uid="{A5DF4241-A279-4F07-905D-28DB631AA118}"/>
    <cellStyle name="Note 4 5 2 3" xfId="8012" xr:uid="{12BB18A5-E84A-42AA-A48C-EF65E378BA69}"/>
    <cellStyle name="Note 4 5 2 3 2" xfId="11741" xr:uid="{872907CB-F39A-4321-B7BE-509A02AC6960}"/>
    <cellStyle name="Note 4 5 2 3 2 2" xfId="21188" xr:uid="{9B4B12FF-2A90-47A2-9891-143EAFD6AB5F}"/>
    <cellStyle name="Note 4 5 2 3 2 3" xfId="25612" xr:uid="{15B378BF-6570-4CB3-B791-91E743762E26}"/>
    <cellStyle name="Note 4 5 2 3 3" xfId="13747" xr:uid="{479918BE-E129-4846-A33F-5CCC7C6946C5}"/>
    <cellStyle name="Note 4 5 2 3 3 2" xfId="23194" xr:uid="{2C9B5F4C-5B0F-4330-B6FE-4DC44EAA619E}"/>
    <cellStyle name="Note 4 5 2 3 4" xfId="17459" xr:uid="{AB302C38-F2E1-40CC-AA9E-40063DF07CCA}"/>
    <cellStyle name="Note 4 5 2 4" xfId="8804" xr:uid="{B39DE13F-B115-4C1B-B426-D72CCB2F49FE}"/>
    <cellStyle name="Note 4 5 2 4 2" xfId="12444" xr:uid="{EBEF487E-D1ED-446C-AAFF-C8DE57DF2049}"/>
    <cellStyle name="Note 4 5 2 4 2 2" xfId="21891" xr:uid="{FABF0A2D-7975-4EAB-839C-C916B9601663}"/>
    <cellStyle name="Note 4 5 2 4 2 3" xfId="26307" xr:uid="{6F995132-1091-413D-B624-4EF9A3EF5C8F}"/>
    <cellStyle name="Note 4 5 2 4 3" xfId="14529" xr:uid="{2A639E80-9A92-4BA8-8219-EC64CA1982C6}"/>
    <cellStyle name="Note 4 5 2 4 3 2" xfId="23976" xr:uid="{3B43D3FD-59EA-495B-A71C-231F6F1DC2BE}"/>
    <cellStyle name="Note 4 5 2 4 4" xfId="18249" xr:uid="{25A49B7E-6EA3-4313-A151-B04411973757}"/>
    <cellStyle name="Note 4 5 2 5" xfId="9995" xr:uid="{984AB969-C0AA-40F0-8FA9-073631EE1C45}"/>
    <cellStyle name="Note 4 5 2 5 2" xfId="13447" xr:uid="{9E007A60-5D9A-4DD7-89DA-3AE1EB32F122}"/>
    <cellStyle name="Note 4 5 2 5 2 2" xfId="22894" xr:uid="{5E078035-B908-419D-A3C1-4089D3B1849C}"/>
    <cellStyle name="Note 4 5 2 5 2 3" xfId="27284" xr:uid="{57BA6972-DB34-4F61-882C-E0DEFB483B51}"/>
    <cellStyle name="Note 4 5 2 5 3" xfId="15694" xr:uid="{B01A466E-CDCD-496C-9A23-5B9DEF8645E5}"/>
    <cellStyle name="Note 4 5 2 5 3 2" xfId="25141" xr:uid="{7E1A1076-802E-49DA-8D5C-7AAC75A5DAEA}"/>
    <cellStyle name="Note 4 5 2 5 4" xfId="19440" xr:uid="{820FC1CB-6DA9-427B-97DE-CB953AB52B92}"/>
    <cellStyle name="Note 4 5 2 6" xfId="10088" xr:uid="{B5A2C74F-730F-41E6-881B-548EF2CAFA1D}"/>
    <cellStyle name="Note 4 5 2 6 2" xfId="13524" xr:uid="{58796992-4DF8-403A-B4B4-DDFD009289A1}"/>
    <cellStyle name="Note 4 5 2 6 2 2" xfId="22971" xr:uid="{1BE4AAE7-1755-4564-BE50-00C8708F90C2}"/>
    <cellStyle name="Note 4 5 2 6 2 3" xfId="27361" xr:uid="{E71F66B1-E59D-4831-B863-563767D56920}"/>
    <cellStyle name="Note 4 5 2 6 3" xfId="15787" xr:uid="{0DFD9530-2539-4D1B-8A99-4D3A30820B30}"/>
    <cellStyle name="Note 4 5 2 6 3 2" xfId="25234" xr:uid="{A12118EA-29FF-476F-80C6-94530CEE4842}"/>
    <cellStyle name="Note 4 5 2 6 4" xfId="19533" xr:uid="{88DBB313-6B53-4307-9F81-59983D38B80D}"/>
    <cellStyle name="Note 4 5 2 7" xfId="8758" xr:uid="{2663539D-5CAB-4ECC-A884-1EA54917C8E6}"/>
    <cellStyle name="Note 4 5 2 7 2" xfId="12404" xr:uid="{572E8F19-2C08-4462-B4DF-B5BE8F158D48}"/>
    <cellStyle name="Note 4 5 2 7 2 2" xfId="21851" xr:uid="{12D1064E-9A21-4F14-A992-76BB93B917D5}"/>
    <cellStyle name="Note 4 5 2 7 2 3" xfId="26269" xr:uid="{071EDDC3-AA3F-4E07-B238-BBC2F0A77033}"/>
    <cellStyle name="Note 4 5 2 7 3" xfId="14485" xr:uid="{76E072ED-1903-4DB5-A8D9-DF3620DC4E0B}"/>
    <cellStyle name="Note 4 5 2 7 3 2" xfId="23932" xr:uid="{0A1E0C2F-58B7-4366-894F-8E92817ACC8C}"/>
    <cellStyle name="Note 4 5 2 7 4" xfId="18203" xr:uid="{1C5D7EEF-B12C-48D6-BBDA-F3F8B7385B14}"/>
    <cellStyle name="Note 4 5 2 8" xfId="10216" xr:uid="{C6C79FB3-E968-437A-9B5C-DCD4C7762721}"/>
    <cellStyle name="Note 4 5 2 8 2" xfId="15914" xr:uid="{CF80EDF4-0AFE-4F8D-BEF1-631CA731EC44}"/>
    <cellStyle name="Note 4 5 2 8 2 2" xfId="25361" xr:uid="{28B1979C-CFAE-49C5-BC14-1AA076CD0666}"/>
    <cellStyle name="Note 4 5 2 8 3" xfId="19661" xr:uid="{B450CCC0-F85A-45E3-AA02-CEB8587B9DE3}"/>
    <cellStyle name="Note 4 5 2 9" xfId="28698" xr:uid="{8E4ECB39-F8F2-4B0E-9F89-7B716719D4E2}"/>
    <cellStyle name="Note 4 5 3" xfId="7041" xr:uid="{668937AB-E617-4A7C-BC9E-D74E10D4F844}"/>
    <cellStyle name="Note 4 5 3 2" xfId="7709" xr:uid="{8D1904F3-35C9-453A-9A67-8BFB1C48DC73}"/>
    <cellStyle name="Note 4 5 3 2 2" xfId="11439" xr:uid="{A059B6CF-9428-4ED3-A530-F018771D5C33}"/>
    <cellStyle name="Note 4 5 3 2 2 2" xfId="20886" xr:uid="{05F83617-30E2-40ED-9444-31ED5504CFF9}"/>
    <cellStyle name="Note 4 5 3 2 3" xfId="17157" xr:uid="{A426B603-198E-4339-A662-EEA4EFABA80C}"/>
    <cellStyle name="Note 4 5 3 3" xfId="10770" xr:uid="{023DFFA4-E5F9-43AC-8DBC-9B0BF3D2EDA8}"/>
    <cellStyle name="Note 4 5 3 3 2" xfId="20216" xr:uid="{BAAC708E-BA64-400B-AD9F-3BB3BC5C4020}"/>
    <cellStyle name="Note 4 5 3 4" xfId="16487" xr:uid="{99C2F250-8701-48E4-AC34-3BFD8D42CFAB}"/>
    <cellStyle name="Note 4 5 3 5" xfId="29049" xr:uid="{47B2F2BA-3272-41C0-8B2A-8CAA68704F8B}"/>
    <cellStyle name="Note 4 5 3 6" xfId="27554" xr:uid="{0C760FFD-862B-4A59-BCA9-797744803946}"/>
    <cellStyle name="Note 4 5 3 7" xfId="29557" xr:uid="{9417426C-702F-4BA0-965C-2D1672BD1A43}"/>
    <cellStyle name="Note 4 5 4" xfId="8052" xr:uid="{79294BE7-A564-497C-9D21-3BCB4B76F2DA}"/>
    <cellStyle name="Note 4 5 4 2" xfId="11781" xr:uid="{969615CF-005B-4123-A8C8-93C05E36889B}"/>
    <cellStyle name="Note 4 5 4 2 2" xfId="21228" xr:uid="{3D721E18-0215-473D-9F6D-CF7DDCBEC19A}"/>
    <cellStyle name="Note 4 5 4 2 3" xfId="25652" xr:uid="{D7AF6A40-A65A-4D6A-A88C-DCC433F9FC1A}"/>
    <cellStyle name="Note 4 5 4 3" xfId="13787" xr:uid="{9525D8FE-0F0B-41B8-9584-2A58B28A49F6}"/>
    <cellStyle name="Note 4 5 4 3 2" xfId="23234" xr:uid="{1F28688A-8D29-44D8-8434-F4F97C1A0692}"/>
    <cellStyle name="Note 4 5 4 4" xfId="17499" xr:uid="{7986E015-224A-4D58-BE03-E870CA245798}"/>
    <cellStyle name="Note 4 5 5" xfId="8990" xr:uid="{91B793E9-98B8-465D-B211-C635CF123CA2}"/>
    <cellStyle name="Note 4 5 5 2" xfId="12594" xr:uid="{588F2214-5A0E-4AAD-BB11-77A66D76031E}"/>
    <cellStyle name="Note 4 5 5 2 2" xfId="22041" xr:uid="{B4FC7086-39EA-4390-AC59-618C32CC0CE7}"/>
    <cellStyle name="Note 4 5 5 2 3" xfId="26455" xr:uid="{23C7ED5C-1D4E-4C04-A2C3-CF18DD8654EA}"/>
    <cellStyle name="Note 4 5 5 3" xfId="14713" xr:uid="{0F68D648-27A3-458B-927D-AF9D13B11A9D}"/>
    <cellStyle name="Note 4 5 5 3 2" xfId="24160" xr:uid="{49DBEA24-2F85-4C05-B87C-91BB6E99AD2D}"/>
    <cellStyle name="Note 4 5 5 4" xfId="18435" xr:uid="{CD44DD09-07E4-430C-B6AA-41F8A41F271B}"/>
    <cellStyle name="Note 4 5 6" xfId="9436" xr:uid="{5CBC9BAD-A51C-48E6-A2E5-6F0BBE1C1926}"/>
    <cellStyle name="Note 4 5 6 2" xfId="12965" xr:uid="{D94C5542-F25C-4452-B298-9CA1E05CC5EC}"/>
    <cellStyle name="Note 4 5 6 2 2" xfId="22412" xr:uid="{52463924-9F38-46D4-BB29-3C0CAA8E1BE7}"/>
    <cellStyle name="Note 4 5 6 2 3" xfId="26806" xr:uid="{C9D8CDED-8157-4B6B-A1F2-092F61BD70B1}"/>
    <cellStyle name="Note 4 5 6 3" xfId="15139" xr:uid="{A416062F-A71F-47C9-8571-5C3CABE026BA}"/>
    <cellStyle name="Note 4 5 6 3 2" xfId="24586" xr:uid="{C5A13007-4429-45C3-8918-CE145D5CA63C}"/>
    <cellStyle name="Note 4 5 6 4" xfId="18881" xr:uid="{658C0A54-00D8-4544-B03B-34CA765D2121}"/>
    <cellStyle name="Note 4 5 7" xfId="8815" xr:uid="{E6B84084-A8FC-4141-AC97-AB84FAA0CC47}"/>
    <cellStyle name="Note 4 5 7 2" xfId="12454" xr:uid="{F4EFC73F-F703-4881-B79B-EFBA1994836B}"/>
    <cellStyle name="Note 4 5 7 2 2" xfId="21901" xr:uid="{CBDD1D23-365D-410D-AE0F-5F9FDC11BD9C}"/>
    <cellStyle name="Note 4 5 7 2 3" xfId="26317" xr:uid="{84225BD8-1AD9-45F1-8231-1267A1A0EC18}"/>
    <cellStyle name="Note 4 5 7 3" xfId="14540" xr:uid="{A5B0295C-BB5A-4756-B029-9F6B9AA316CB}"/>
    <cellStyle name="Note 4 5 7 3 2" xfId="23987" xr:uid="{5F911941-4E3C-4431-8DD6-5566D7DF3A81}"/>
    <cellStyle name="Note 4 5 7 4" xfId="18260" xr:uid="{8431413D-5753-46D8-A403-27BE1E76CFF0}"/>
    <cellStyle name="Note 4 5 8" xfId="9454" xr:uid="{158D7ADA-11B3-48F4-A0ED-74401F6DA174}"/>
    <cellStyle name="Note 4 5 8 2" xfId="12981" xr:uid="{2C6AFF50-9177-4370-9A63-8EEBB615503F}"/>
    <cellStyle name="Note 4 5 8 2 2" xfId="22428" xr:uid="{6321409C-E742-4232-BB70-FEA5AA08BE09}"/>
    <cellStyle name="Note 4 5 8 2 3" xfId="26822" xr:uid="{6FB1FE4E-DAD6-4D04-BC90-BA7A60B66F50}"/>
    <cellStyle name="Note 4 5 8 3" xfId="15157" xr:uid="{D08CB58A-8DBB-445B-81AC-C5C6C8606688}"/>
    <cellStyle name="Note 4 5 8 3 2" xfId="24604" xr:uid="{73C1F7FA-F3CD-44FE-A634-6FD73765BB17}"/>
    <cellStyle name="Note 4 5 8 4" xfId="18899" xr:uid="{0EB5D919-02DD-43B8-BB5A-8CB21AF8052A}"/>
    <cellStyle name="Note 4 5 9" xfId="9548" xr:uid="{7324553D-AF35-436C-B46B-26DB0753C153}"/>
    <cellStyle name="Note 4 5 9 2" xfId="15249" xr:uid="{AD43B717-17BA-4FFF-92E0-B5237BD998ED}"/>
    <cellStyle name="Note 4 5 9 2 2" xfId="24696" xr:uid="{B3B47B62-78DB-4FEE-B956-60BA430DB0CF}"/>
    <cellStyle name="Note 4 5 9 3" xfId="18993" xr:uid="{91DDC403-409A-4CDA-A7CF-D3353F510D3E}"/>
    <cellStyle name="Note 4 6" xfId="4861" xr:uid="{4D223A74-E7A2-403D-807B-A7BB439C4559}"/>
    <cellStyle name="Note 4 6 10" xfId="28393" xr:uid="{623A92D4-B8E9-4856-85FB-736C3FE35CE0}"/>
    <cellStyle name="Note 4 6 11" xfId="27611" xr:uid="{F9942A9A-2DDD-4FDB-AD1B-68885BF843AF}"/>
    <cellStyle name="Note 4 6 2" xfId="6308" xr:uid="{6A0CA923-ACAF-42A1-8CAB-5E646FA02293}"/>
    <cellStyle name="Note 4 6 2 10" xfId="27984" xr:uid="{C5747B12-9B09-422C-8F4F-6502FB56F3E1}"/>
    <cellStyle name="Note 4 6 2 2" xfId="7178" xr:uid="{BCE067F6-B7DC-4C1E-82BB-4601D5DF40D1}"/>
    <cellStyle name="Note 4 6 2 2 2" xfId="7847" xr:uid="{55A6340A-9BC8-4151-8B30-71FAD3A68184}"/>
    <cellStyle name="Note 4 6 2 2 2 2" xfId="11577" xr:uid="{09D0AF78-2506-4EC8-BB5E-7AC505B1930A}"/>
    <cellStyle name="Note 4 6 2 2 2 2 2" xfId="21024" xr:uid="{23BE574F-CDA9-4536-8C57-C69C6A5548A1}"/>
    <cellStyle name="Note 4 6 2 2 2 3" xfId="17295" xr:uid="{A3AF5CC0-2D43-4C2E-AD76-7B7E48DBFA62}"/>
    <cellStyle name="Note 4 6 2 2 3" xfId="10908" xr:uid="{F229A883-7CF2-4046-B6FF-BF41BCCEFF8F}"/>
    <cellStyle name="Note 4 6 2 2 3 2" xfId="20354" xr:uid="{51251704-DB45-4921-82A8-A3C19AAEB5A5}"/>
    <cellStyle name="Note 4 6 2 2 4" xfId="16625" xr:uid="{185894A3-CA36-421B-AF39-777A513A8D0E}"/>
    <cellStyle name="Note 4 6 2 2 5" xfId="29148" xr:uid="{0D85C682-6702-4FDC-BFA5-EEDDE9668F84}"/>
    <cellStyle name="Note 4 6 2 2 6" xfId="29198" xr:uid="{C629A780-FD72-41B0-8A5C-36C19653D74C}"/>
    <cellStyle name="Note 4 6 2 2 7" xfId="29654" xr:uid="{F5C42BD5-C9AC-462E-A32E-2B7339ECE4C4}"/>
    <cellStyle name="Note 4 6 2 3" xfId="8011" xr:uid="{B2D5225E-6248-4202-A480-73FD44DB9B07}"/>
    <cellStyle name="Note 4 6 2 3 2" xfId="11740" xr:uid="{F443BB11-A38F-4869-A515-D4D61B8347D6}"/>
    <cellStyle name="Note 4 6 2 3 2 2" xfId="21187" xr:uid="{2D877F90-9735-46B9-AA49-9B1C16F173E6}"/>
    <cellStyle name="Note 4 6 2 3 2 3" xfId="25611" xr:uid="{EAB40C6A-E838-4268-925E-2387902BE21A}"/>
    <cellStyle name="Note 4 6 2 3 3" xfId="13746" xr:uid="{4771253B-F45C-4D59-9D14-9BB9E22F4448}"/>
    <cellStyle name="Note 4 6 2 3 3 2" xfId="23193" xr:uid="{CB85A4D6-A580-4F23-A667-4E06F69BD237}"/>
    <cellStyle name="Note 4 6 2 3 4" xfId="17458" xr:uid="{BD8E51ED-BA75-4F5C-91C4-837DFFD97AC2}"/>
    <cellStyle name="Note 4 6 2 4" xfId="8803" xr:uid="{E7397AB7-D67E-46E4-811C-1DA682AEA593}"/>
    <cellStyle name="Note 4 6 2 4 2" xfId="12443" xr:uid="{0421D70D-084E-4FC5-BD63-D886F1CDE592}"/>
    <cellStyle name="Note 4 6 2 4 2 2" xfId="21890" xr:uid="{AE73242A-E4AB-40FB-84FF-EF8CEB9DF8FD}"/>
    <cellStyle name="Note 4 6 2 4 2 3" xfId="26306" xr:uid="{494D19B6-4012-418F-A444-B76AC730BEDA}"/>
    <cellStyle name="Note 4 6 2 4 3" xfId="14528" xr:uid="{024453A2-E88F-4FF5-91B2-4A642C6AD61A}"/>
    <cellStyle name="Note 4 6 2 4 3 2" xfId="23975" xr:uid="{1FFFCD00-AD5E-4FA5-A28B-176480ECCCA0}"/>
    <cellStyle name="Note 4 6 2 4 4" xfId="18248" xr:uid="{9B895A31-887B-4004-BD3C-18BBA412DEDF}"/>
    <cellStyle name="Note 4 6 2 5" xfId="9996" xr:uid="{32EF3A12-AB40-49ED-8CBC-F7074126A04E}"/>
    <cellStyle name="Note 4 6 2 5 2" xfId="13448" xr:uid="{B9CF5FF8-E84F-4F8C-82EF-C428B36DCFE6}"/>
    <cellStyle name="Note 4 6 2 5 2 2" xfId="22895" xr:uid="{5D50494B-19D2-4B9B-A810-5E172E4E09C4}"/>
    <cellStyle name="Note 4 6 2 5 2 3" xfId="27285" xr:uid="{C7F4BF44-2C1E-4E79-9846-1DBE87C41C06}"/>
    <cellStyle name="Note 4 6 2 5 3" xfId="15695" xr:uid="{9230D944-0B02-464E-872A-EB01E2226A5F}"/>
    <cellStyle name="Note 4 6 2 5 3 2" xfId="25142" xr:uid="{376EE4D9-5CC1-40C7-B76F-4E1A3C13734E}"/>
    <cellStyle name="Note 4 6 2 5 4" xfId="19441" xr:uid="{DB4583CD-2B03-421B-8BF2-BDBBC2E61CBC}"/>
    <cellStyle name="Note 4 6 2 6" xfId="10089" xr:uid="{767FF428-4660-4EE4-9F6B-237BBA089EC9}"/>
    <cellStyle name="Note 4 6 2 6 2" xfId="13525" xr:uid="{12F90D87-0E9E-4B0A-9310-C3E18A468921}"/>
    <cellStyle name="Note 4 6 2 6 2 2" xfId="22972" xr:uid="{26A4C60F-0596-462B-9BB9-D4F4A5390A7F}"/>
    <cellStyle name="Note 4 6 2 6 2 3" xfId="27362" xr:uid="{E6B749E7-2BB1-42F2-BB48-0AB8734245F8}"/>
    <cellStyle name="Note 4 6 2 6 3" xfId="15788" xr:uid="{D0E5231A-26D7-4467-BF2E-2C9E1EF69D1F}"/>
    <cellStyle name="Note 4 6 2 6 3 2" xfId="25235" xr:uid="{B0EE7A76-B3CD-404E-996D-18E9EE31EDEB}"/>
    <cellStyle name="Note 4 6 2 6 4" xfId="19534" xr:uid="{C2C2726D-5EEB-4D63-9DB0-AC70F9D1C744}"/>
    <cellStyle name="Note 4 6 2 7" xfId="9096" xr:uid="{3D579E80-0085-42E3-AA0F-51FA15D599A0}"/>
    <cellStyle name="Note 4 6 2 7 2" xfId="12686" xr:uid="{BC592A89-73A9-44F4-BE90-E3CD026B1C15}"/>
    <cellStyle name="Note 4 6 2 7 2 2" xfId="22133" xr:uid="{FE817B05-96F6-49AF-835C-D64F46051D2F}"/>
    <cellStyle name="Note 4 6 2 7 2 3" xfId="26546" xr:uid="{F0CCFB34-DF6D-4514-815B-784964884E9C}"/>
    <cellStyle name="Note 4 6 2 7 3" xfId="14818" xr:uid="{F67B4C1C-0151-415E-9249-FA1E978F35DF}"/>
    <cellStyle name="Note 4 6 2 7 3 2" xfId="24265" xr:uid="{9031676B-BDAD-401A-B355-E67438985CC4}"/>
    <cellStyle name="Note 4 6 2 7 4" xfId="18541" xr:uid="{D3AEB4FE-A49F-4F17-B66D-D273791303A9}"/>
    <cellStyle name="Note 4 6 2 8" xfId="10217" xr:uid="{669CAA3F-61AA-4695-8CC6-2FB661C86906}"/>
    <cellStyle name="Note 4 6 2 8 2" xfId="15915" xr:uid="{5B57F3CE-6340-430E-8144-F3462608CFC3}"/>
    <cellStyle name="Note 4 6 2 8 2 2" xfId="25362" xr:uid="{F65CE67F-B6FE-4DD4-BEB3-1A32F1A5A9C9}"/>
    <cellStyle name="Note 4 6 2 8 3" xfId="19662" xr:uid="{4A015F23-3054-46CA-8A37-46BFB82DC7D3}"/>
    <cellStyle name="Note 4 6 2 9" xfId="28699" xr:uid="{CF8CEB2B-ACFB-467E-A0DB-6CC288FF4027}"/>
    <cellStyle name="Note 4 6 3" xfId="7042" xr:uid="{3C8D232D-F84E-45D2-A096-DFA241578B0C}"/>
    <cellStyle name="Note 4 6 3 2" xfId="7710" xr:uid="{C222DC21-933F-4600-864E-127927D307A8}"/>
    <cellStyle name="Note 4 6 3 2 2" xfId="11440" xr:uid="{C4845E12-DFF5-49D2-8482-091F324B4C73}"/>
    <cellStyle name="Note 4 6 3 2 2 2" xfId="20887" xr:uid="{3292E344-DE1A-480A-95E4-989B7B662E52}"/>
    <cellStyle name="Note 4 6 3 2 3" xfId="17158" xr:uid="{3C235C57-10FE-479E-B37F-5E3EFA0ACBC0}"/>
    <cellStyle name="Note 4 6 3 3" xfId="10771" xr:uid="{010D4C7D-C1BC-41B4-96D9-E45E079A24E2}"/>
    <cellStyle name="Note 4 6 3 3 2" xfId="20217" xr:uid="{6B611E4E-84DE-47F7-AAA7-9565419C66C8}"/>
    <cellStyle name="Note 4 6 3 4" xfId="16488" xr:uid="{9B5E0727-B354-4A0F-B614-C47320875D17}"/>
    <cellStyle name="Note 4 6 3 5" xfId="29050" xr:uid="{0D58A0A4-52DD-4639-BC0F-F19A7170D852}"/>
    <cellStyle name="Note 4 6 3 6" xfId="28174" xr:uid="{213137B5-A219-41B8-AFB5-1081B4C8D30B}"/>
    <cellStyle name="Note 4 6 3 7" xfId="29558" xr:uid="{5E09DCC8-EEBE-499F-AE37-444486260C85}"/>
    <cellStyle name="Note 4 6 4" xfId="7931" xr:uid="{BB2F6279-1ED9-4A96-98BA-70C99D7E1B41}"/>
    <cellStyle name="Note 4 6 4 2" xfId="11660" xr:uid="{DEBFB3AE-C545-45BE-AEE9-9851A679BD35}"/>
    <cellStyle name="Note 4 6 4 2 2" xfId="21107" xr:uid="{A490F262-CF4F-4D74-85A3-AAFEA8F4FD2A}"/>
    <cellStyle name="Note 4 6 4 2 3" xfId="25531" xr:uid="{38E22E2B-A56E-4B3A-9A5A-BEB498C62261}"/>
    <cellStyle name="Note 4 6 4 3" xfId="13666" xr:uid="{A32701F2-3566-4FC5-B358-9F6C0B08F5B3}"/>
    <cellStyle name="Note 4 6 4 3 2" xfId="23113" xr:uid="{A7549745-4330-4F8E-804B-7F55BCEBCE1A}"/>
    <cellStyle name="Note 4 6 4 4" xfId="17378" xr:uid="{F99109E5-7A6B-407E-BF5E-E3DA693F0B31}"/>
    <cellStyle name="Note 4 6 5" xfId="8442" xr:uid="{08258D80-C68A-4C6B-B931-DD1A9090EBBF}"/>
    <cellStyle name="Note 4 6 5 2" xfId="12131" xr:uid="{36D5FCB9-387A-47A3-8395-506E54F4A9CD}"/>
    <cellStyle name="Note 4 6 5 2 2" xfId="21578" xr:uid="{14E5869B-DC59-41C5-BE31-9A386E302B45}"/>
    <cellStyle name="Note 4 6 5 2 3" xfId="25997" xr:uid="{F2EDE7E7-E997-4DBD-ADB1-05BBDB0CA9AC}"/>
    <cellStyle name="Note 4 6 5 3" xfId="14170" xr:uid="{C5BBB328-7B6C-451E-A97C-40CD4F18EE97}"/>
    <cellStyle name="Note 4 6 5 3 2" xfId="23617" xr:uid="{8625E0A9-B090-4ACD-B9C1-21F045C59F98}"/>
    <cellStyle name="Note 4 6 5 4" xfId="17887" xr:uid="{DBA4B629-D78F-4166-9A7F-2F25B81D844B}"/>
    <cellStyle name="Note 4 6 6" xfId="9704" xr:uid="{1DAF10AE-BFAC-4E39-9FBA-FEC73381733D}"/>
    <cellStyle name="Note 4 6 6 2" xfId="13190" xr:uid="{55996D1F-9C77-4048-8764-C14713E72CB0}"/>
    <cellStyle name="Note 4 6 6 2 2" xfId="22637" xr:uid="{83985483-0222-4426-AA07-C4CF1A1BF21B}"/>
    <cellStyle name="Note 4 6 6 2 3" xfId="27029" xr:uid="{2E509288-3B14-4697-ACC6-4758A818053C}"/>
    <cellStyle name="Note 4 6 6 3" xfId="15405" xr:uid="{CE67B9AE-7310-4E5C-BEF3-D21E03258DE1}"/>
    <cellStyle name="Note 4 6 6 3 2" xfId="24852" xr:uid="{62920597-29EB-42AA-BDD2-7DF84A507774}"/>
    <cellStyle name="Note 4 6 6 4" xfId="19149" xr:uid="{219F6982-02A8-4430-8BB0-71CF392419F8}"/>
    <cellStyle name="Note 4 6 7" xfId="9107" xr:uid="{AE3FFF4F-9651-4485-944C-87FE1FCFCE74}"/>
    <cellStyle name="Note 4 6 7 2" xfId="12692" xr:uid="{258C1AFE-9053-4AF2-990B-C58CF0316D98}"/>
    <cellStyle name="Note 4 6 7 2 2" xfId="22139" xr:uid="{1BF4EFA1-3F8D-41AF-B23B-37163BE1639A}"/>
    <cellStyle name="Note 4 6 7 2 3" xfId="26552" xr:uid="{52C8B936-5356-4D8C-B170-AC77AC3A1993}"/>
    <cellStyle name="Note 4 6 7 3" xfId="14829" xr:uid="{0124BCFF-BCA5-4312-A398-5FF022C7880F}"/>
    <cellStyle name="Note 4 6 7 3 2" xfId="24276" xr:uid="{B6101EAA-D9C4-485A-BF17-E477D23CBD5E}"/>
    <cellStyle name="Note 4 6 7 4" xfId="18552" xr:uid="{83FE58A5-BD0A-4D8B-A3CA-B1A8ABF058C7}"/>
    <cellStyle name="Note 4 6 8" xfId="10044" xr:uid="{2E91973A-F682-4AB6-BF20-DB0E376DC267}"/>
    <cellStyle name="Note 4 6 8 2" xfId="13488" xr:uid="{DFB4F292-9D6A-46FC-8DD8-E5F5EEC9E8A8}"/>
    <cellStyle name="Note 4 6 8 2 2" xfId="22935" xr:uid="{0CCABD3B-7231-496B-94BC-EA7183A0FCC1}"/>
    <cellStyle name="Note 4 6 8 2 3" xfId="27325" xr:uid="{705F47FF-903B-4566-BB72-26F254CF304C}"/>
    <cellStyle name="Note 4 6 8 3" xfId="15743" xr:uid="{29D103D0-5114-4291-AF5E-C022FF2AC51A}"/>
    <cellStyle name="Note 4 6 8 3 2" xfId="25190" xr:uid="{4D85B1A7-60E4-4CA6-89D5-7E9A35AE5711}"/>
    <cellStyle name="Note 4 6 8 4" xfId="19489" xr:uid="{FC059335-EC8C-486A-B464-08D99FADCBBC}"/>
    <cellStyle name="Note 4 6 9" xfId="9966" xr:uid="{C437786E-E11D-4BFB-A074-70FDD9BC4947}"/>
    <cellStyle name="Note 4 6 9 2" xfId="15665" xr:uid="{DFFF0CAC-1F76-4CA6-947A-5D7FBDB935A9}"/>
    <cellStyle name="Note 4 6 9 2 2" xfId="25112" xr:uid="{B06BAD2A-891E-478F-A246-1E2911974319}"/>
    <cellStyle name="Note 4 6 9 3" xfId="19411" xr:uid="{963862DF-8612-4BB4-A568-9711296A7842}"/>
    <cellStyle name="Note 4 7" xfId="4862" xr:uid="{80196D8A-52C9-4A19-BA83-B0872B5C6F7A}"/>
    <cellStyle name="Note 4 7 10" xfId="28394" xr:uid="{69A241D4-B056-4636-A3AF-641AFBFFF720}"/>
    <cellStyle name="Note 4 7 11" xfId="28081" xr:uid="{8D66040F-FF51-456A-BE34-3AB8CC611CB6}"/>
    <cellStyle name="Note 4 7 2" xfId="6309" xr:uid="{D403E14B-F77D-43E4-AA0F-9B8DC5B9914D}"/>
    <cellStyle name="Note 4 7 2 10" xfId="27529" xr:uid="{3002D0F6-76DC-409B-8A81-1C7420C3C7DA}"/>
    <cellStyle name="Note 4 7 2 2" xfId="7179" xr:uid="{4C2B7AF6-B180-41F3-A3C5-46CCF0CDD465}"/>
    <cellStyle name="Note 4 7 2 2 2" xfId="7848" xr:uid="{A26D8EE9-09E3-45D8-B26C-AA0A68FFCFCB}"/>
    <cellStyle name="Note 4 7 2 2 2 2" xfId="11578" xr:uid="{27D8D8A3-98DE-44EA-9ADC-0CB16D6C331F}"/>
    <cellStyle name="Note 4 7 2 2 2 2 2" xfId="21025" xr:uid="{3F12FCD0-CAA6-4A3D-BB3C-7D7EE588B7FD}"/>
    <cellStyle name="Note 4 7 2 2 2 3" xfId="17296" xr:uid="{D88DEC1A-2AC7-4705-B975-452EB3E64495}"/>
    <cellStyle name="Note 4 7 2 2 3" xfId="10909" xr:uid="{3F97273E-6760-465E-80F5-D5E3723D61F7}"/>
    <cellStyle name="Note 4 7 2 2 3 2" xfId="20355" xr:uid="{79B117DB-F581-44F0-865F-46941B472784}"/>
    <cellStyle name="Note 4 7 2 2 4" xfId="16626" xr:uid="{75FBB017-4930-4C13-B701-E62DFD91F2E3}"/>
    <cellStyle name="Note 4 7 2 2 5" xfId="29149" xr:uid="{0FF9B6BD-7DB2-4B78-BC00-C9908C83C22C}"/>
    <cellStyle name="Note 4 7 2 2 6" xfId="27618" xr:uid="{9B004CDA-52E6-4202-BE72-1CE8C732E278}"/>
    <cellStyle name="Note 4 7 2 2 7" xfId="29655" xr:uid="{BFED8FEF-978F-4247-A314-02F355CDCA2F}"/>
    <cellStyle name="Note 4 7 2 3" xfId="7890" xr:uid="{B96C0552-70B5-4139-8110-5A79889448CC}"/>
    <cellStyle name="Note 4 7 2 3 2" xfId="11619" xr:uid="{DB05B763-8DA0-4085-9A0A-2EC4A208F482}"/>
    <cellStyle name="Note 4 7 2 3 2 2" xfId="21066" xr:uid="{75FAF22C-6F24-4C56-8138-B956B52199EA}"/>
    <cellStyle name="Note 4 7 2 3 2 3" xfId="25490" xr:uid="{887D4963-A34F-428C-B219-64B13C18F144}"/>
    <cellStyle name="Note 4 7 2 3 3" xfId="13625" xr:uid="{C9D86918-4795-46B1-8D30-CEC42E570AEE}"/>
    <cellStyle name="Note 4 7 2 3 3 2" xfId="23072" xr:uid="{CE83A223-ABE9-4762-827D-B3CF4FBDE4F5}"/>
    <cellStyle name="Note 4 7 2 3 4" xfId="17337" xr:uid="{1CEDA3D0-0B1E-404D-85A6-B6520CB2999A}"/>
    <cellStyle name="Note 4 7 2 4" xfId="8295" xr:uid="{13802C94-8AEB-4A5C-823A-790FA0D85FDC}"/>
    <cellStyle name="Note 4 7 2 4 2" xfId="12017" xr:uid="{7B04251E-38AD-415D-92E4-B089D07EA8CB}"/>
    <cellStyle name="Note 4 7 2 4 2 2" xfId="21464" xr:uid="{A178CB2A-B80F-4646-93D6-33808FC6680B}"/>
    <cellStyle name="Note 4 7 2 4 2 3" xfId="25884" xr:uid="{935F525C-3DEB-4F36-85F2-E8718EAFFD1B}"/>
    <cellStyle name="Note 4 7 2 4 3" xfId="14024" xr:uid="{3F8D23A8-BFAC-42F7-829D-4477C4FD0C66}"/>
    <cellStyle name="Note 4 7 2 4 3 2" xfId="23471" xr:uid="{CCD9072A-DE37-45AB-8F9B-BE94BE90554D}"/>
    <cellStyle name="Note 4 7 2 4 4" xfId="17740" xr:uid="{865DD840-6656-4E4E-B3A8-0AFECE8D19DA}"/>
    <cellStyle name="Note 4 7 2 5" xfId="9997" xr:uid="{ADA59B89-435A-43B5-9AB0-5F2D334EE04F}"/>
    <cellStyle name="Note 4 7 2 5 2" xfId="13449" xr:uid="{D909F1B0-F2B7-49E5-8F8F-C5044FD302ED}"/>
    <cellStyle name="Note 4 7 2 5 2 2" xfId="22896" xr:uid="{4EB7C3AC-925C-48A5-87C8-5BF969A16774}"/>
    <cellStyle name="Note 4 7 2 5 2 3" xfId="27286" xr:uid="{7A2AD0A5-EFC7-46DD-967D-5378E90D4590}"/>
    <cellStyle name="Note 4 7 2 5 3" xfId="15696" xr:uid="{A9EE7226-1A85-48D1-8B85-D1DCB43C79C0}"/>
    <cellStyle name="Note 4 7 2 5 3 2" xfId="25143" xr:uid="{8B504CF6-9A92-476E-83E1-8330F58253A8}"/>
    <cellStyle name="Note 4 7 2 5 4" xfId="19442" xr:uid="{62645AA1-30B3-456B-AA39-4980B5448562}"/>
    <cellStyle name="Note 4 7 2 6" xfId="10090" xr:uid="{00236740-8E49-40CD-8776-8086984A2347}"/>
    <cellStyle name="Note 4 7 2 6 2" xfId="13526" xr:uid="{4AE96C73-A9A5-4E71-B43A-0067CFD05952}"/>
    <cellStyle name="Note 4 7 2 6 2 2" xfId="22973" xr:uid="{BC02107C-C25A-45D8-A675-E4C9FBD8F973}"/>
    <cellStyle name="Note 4 7 2 6 2 3" xfId="27363" xr:uid="{AD2B8DB2-B23C-4B01-BD3F-13377F40736F}"/>
    <cellStyle name="Note 4 7 2 6 3" xfId="15789" xr:uid="{0AD5EA56-AEF6-43B6-9A9D-C1DA7B8D6A1C}"/>
    <cellStyle name="Note 4 7 2 6 3 2" xfId="25236" xr:uid="{C68C8966-B373-48B2-A16E-15CE9562BC5C}"/>
    <cellStyle name="Note 4 7 2 6 4" xfId="19535" xr:uid="{B94A6439-E213-414D-B5BE-9A2B7779E0C4}"/>
    <cellStyle name="Note 4 7 2 7" xfId="9896" xr:uid="{227CBCEB-04B6-4DCF-8A97-D43D6929D61B}"/>
    <cellStyle name="Note 4 7 2 7 2" xfId="13357" xr:uid="{6226C0B2-2DFB-40F9-83F1-E6087D171FA0}"/>
    <cellStyle name="Note 4 7 2 7 2 2" xfId="22804" xr:uid="{0846379D-699D-46C4-871B-D0CA6C83DBE1}"/>
    <cellStyle name="Note 4 7 2 7 2 3" xfId="27195" xr:uid="{8AF2DEC3-A128-4C07-B8CF-71459437CA04}"/>
    <cellStyle name="Note 4 7 2 7 3" xfId="15596" xr:uid="{ECE1E852-C398-4990-A365-0976C3903F18}"/>
    <cellStyle name="Note 4 7 2 7 3 2" xfId="25043" xr:uid="{0DF59DC7-2EA8-4480-9A7E-333ABB0EC600}"/>
    <cellStyle name="Note 4 7 2 7 4" xfId="19341" xr:uid="{F6EDA95A-00E7-49D2-B876-258EE8107D77}"/>
    <cellStyle name="Note 4 7 2 8" xfId="10218" xr:uid="{0CD7226B-DC60-4AAE-8920-09706BDE0A97}"/>
    <cellStyle name="Note 4 7 2 8 2" xfId="15916" xr:uid="{3019A34E-2642-4DBC-9195-8C69FAAC4BA5}"/>
    <cellStyle name="Note 4 7 2 8 2 2" xfId="25363" xr:uid="{D21BBC7A-4E55-420E-AFAE-33542EAFD7DA}"/>
    <cellStyle name="Note 4 7 2 8 3" xfId="19663" xr:uid="{31414A69-4BA0-4CC0-B385-5FDC5C65150F}"/>
    <cellStyle name="Note 4 7 2 9" xfId="28700" xr:uid="{A3C436B1-6340-4EE0-B32B-285588143FAB}"/>
    <cellStyle name="Note 4 7 3" xfId="7043" xr:uid="{54B6AD7C-8B30-472D-9622-48CF4CD8ABC9}"/>
    <cellStyle name="Note 4 7 3 2" xfId="7711" xr:uid="{BAA33FC8-B18D-4DFD-B7CD-3AEAE32F61E9}"/>
    <cellStyle name="Note 4 7 3 2 2" xfId="11441" xr:uid="{19CFA351-2383-46D3-85C7-F48ACB91DCE9}"/>
    <cellStyle name="Note 4 7 3 2 2 2" xfId="20888" xr:uid="{DC306C3C-4693-4634-AA67-422890A451FB}"/>
    <cellStyle name="Note 4 7 3 2 3" xfId="17159" xr:uid="{53EBA713-9B08-4A56-8A3E-C0BA6E6D2376}"/>
    <cellStyle name="Note 4 7 3 3" xfId="10772" xr:uid="{905E54C3-779D-4E2E-B438-D7E0A2914747}"/>
    <cellStyle name="Note 4 7 3 3 2" xfId="20218" xr:uid="{E0A6472B-832E-48CC-B477-DEDDF1528193}"/>
    <cellStyle name="Note 4 7 3 4" xfId="16489" xr:uid="{D5C9B6EC-29E1-4321-823F-9ACBBB521388}"/>
    <cellStyle name="Note 4 7 3 5" xfId="29051" xr:uid="{1776AF14-BA79-47A5-B0CA-7AEEB9793ED3}"/>
    <cellStyle name="Note 4 7 3 6" xfId="27641" xr:uid="{7D5C299F-DD96-457A-803F-75F7F4DFCCD3}"/>
    <cellStyle name="Note 4 7 3 7" xfId="29559" xr:uid="{3F5E8FB0-F9EA-4AD7-8B94-47A425376E8B}"/>
    <cellStyle name="Note 4 7 4" xfId="8051" xr:uid="{C70FBC22-C61D-4188-8EDB-C8725F44DEE0}"/>
    <cellStyle name="Note 4 7 4 2" xfId="11780" xr:uid="{928CE038-7827-4295-99AD-288D530785A7}"/>
    <cellStyle name="Note 4 7 4 2 2" xfId="21227" xr:uid="{1FA2ECD2-F819-4894-917C-A801914ACE0D}"/>
    <cellStyle name="Note 4 7 4 2 3" xfId="25651" xr:uid="{5DEA0DA6-F86C-4072-89E0-15AE398708B2}"/>
    <cellStyle name="Note 4 7 4 3" xfId="13786" xr:uid="{0FF7B5FF-F6DF-4E92-AD48-45D1A634D897}"/>
    <cellStyle name="Note 4 7 4 3 2" xfId="23233" xr:uid="{7F96B620-7B98-4F51-B178-E8C858B4A6D4}"/>
    <cellStyle name="Note 4 7 4 4" xfId="17498" xr:uid="{B25AE21E-210F-458B-9C11-7DD04F68C375}"/>
    <cellStyle name="Note 4 7 5" xfId="9630" xr:uid="{2C587FB8-6081-455D-A7D0-EC42308BBE00}"/>
    <cellStyle name="Note 4 7 5 2" xfId="13124" xr:uid="{973632E7-9521-47AF-A7E3-782D3925A697}"/>
    <cellStyle name="Note 4 7 5 2 2" xfId="22571" xr:uid="{CEC79ED6-E519-4777-8849-D86F62267C3A}"/>
    <cellStyle name="Note 4 7 5 2 3" xfId="26963" xr:uid="{87ACB079-BED0-43F1-8086-223906FD6227}"/>
    <cellStyle name="Note 4 7 5 3" xfId="15331" xr:uid="{358522EC-B081-44CE-ABDB-2A652EE618CC}"/>
    <cellStyle name="Note 4 7 5 3 2" xfId="24778" xr:uid="{7C0C265D-D121-4980-B48D-3977BF257E72}"/>
    <cellStyle name="Note 4 7 5 4" xfId="19075" xr:uid="{ACC9E52B-AA83-428C-AE98-8001AC40179E}"/>
    <cellStyle name="Note 4 7 6" xfId="9880" xr:uid="{61508475-505F-463D-8D90-9BD215B0AB08}"/>
    <cellStyle name="Note 4 7 6 2" xfId="13349" xr:uid="{AF86AD8A-2C2B-4120-AAC0-C62117818603}"/>
    <cellStyle name="Note 4 7 6 2 2" xfId="22796" xr:uid="{E71FFFB8-DE62-4EE7-B2D2-568F47C239FC}"/>
    <cellStyle name="Note 4 7 6 2 3" xfId="27187" xr:uid="{FC3D120E-C9CC-4A39-BCD7-43DC2D2F0363}"/>
    <cellStyle name="Note 4 7 6 3" xfId="15580" xr:uid="{764026D4-18EE-4A27-8E65-4DD1F002AAEC}"/>
    <cellStyle name="Note 4 7 6 3 2" xfId="25027" xr:uid="{40BF6A90-45C4-4F81-A946-0D2AF58BC49F}"/>
    <cellStyle name="Note 4 7 6 4" xfId="19325" xr:uid="{F3AEE70B-CF58-486E-99DB-435A9525F60E}"/>
    <cellStyle name="Note 4 7 7" xfId="8304" xr:uid="{55DAD8AD-3F4C-4584-AEA4-2F715756A481}"/>
    <cellStyle name="Note 4 7 7 2" xfId="12026" xr:uid="{7FD14418-49CE-4F73-86A5-D2829955E1A2}"/>
    <cellStyle name="Note 4 7 7 2 2" xfId="21473" xr:uid="{9D46E0E6-4118-41DA-B69A-AA34FA4FFEBF}"/>
    <cellStyle name="Note 4 7 7 2 3" xfId="25893" xr:uid="{0E29A78D-2278-4F2C-9395-05AA63534D81}"/>
    <cellStyle name="Note 4 7 7 3" xfId="14033" xr:uid="{D36719B5-C223-45D7-9FB1-28CEC2B482AF}"/>
    <cellStyle name="Note 4 7 7 3 2" xfId="23480" xr:uid="{30D46C34-4F66-41C1-B2CD-41938DC9931F}"/>
    <cellStyle name="Note 4 7 7 4" xfId="17749" xr:uid="{14247458-948A-4B36-A045-99AF8AC406A2}"/>
    <cellStyle name="Note 4 7 8" xfId="10165" xr:uid="{2500BF89-D5F6-4E31-A595-BBD739A2F990}"/>
    <cellStyle name="Note 4 7 8 2" xfId="13571" xr:uid="{02166EEF-B8C9-43CC-81BB-7516805FFAE3}"/>
    <cellStyle name="Note 4 7 8 2 2" xfId="23018" xr:uid="{1ED675CF-8F32-449F-B9CE-ABE349125C2D}"/>
    <cellStyle name="Note 4 7 8 2 3" xfId="27408" xr:uid="{BBA1FA88-D47A-4079-8347-221A0F595091}"/>
    <cellStyle name="Note 4 7 8 3" xfId="15864" xr:uid="{88D03542-47BB-4601-B1BD-19082A90992C}"/>
    <cellStyle name="Note 4 7 8 3 2" xfId="25311" xr:uid="{63A52C52-047D-4271-BB9A-F24DD54E3827}"/>
    <cellStyle name="Note 4 7 8 4" xfId="19610" xr:uid="{F1485B1C-E743-4B66-A87F-80B933A05B9F}"/>
    <cellStyle name="Note 4 7 9" xfId="8666" xr:uid="{D8AD92C8-7E7A-41F7-AF9E-8083DBB3E45F}"/>
    <cellStyle name="Note 4 7 9 2" xfId="14393" xr:uid="{03CF9192-E252-46C0-A1E1-5599A94C7429}"/>
    <cellStyle name="Note 4 7 9 2 2" xfId="23840" xr:uid="{53AC9F4F-6194-422F-AC4E-8E9DEDBBB399}"/>
    <cellStyle name="Note 4 7 9 3" xfId="18111" xr:uid="{8191A359-DD0C-499B-944D-1E46D9818E62}"/>
    <cellStyle name="Note 4 8" xfId="4863" xr:uid="{06E0610B-A5E4-4D8B-8AE7-E7A1F3088531}"/>
    <cellStyle name="Note 4 8 10" xfId="28082" xr:uid="{A97E0CE9-D0C5-41FB-A713-0A53FEEB2C40}"/>
    <cellStyle name="Note 4 8 2" xfId="7044" xr:uid="{9DB98B9C-86A4-4E8C-A9CD-D218F5810587}"/>
    <cellStyle name="Note 4 8 2 2" xfId="7712" xr:uid="{8CAE9609-CFAB-4B07-92E7-FA32B88CB58C}"/>
    <cellStyle name="Note 4 8 2 2 2" xfId="11442" xr:uid="{C40EC16F-D296-4DA9-8CB5-5E70B34EC8E0}"/>
    <cellStyle name="Note 4 8 2 2 2 2" xfId="20889" xr:uid="{057FC028-EB6E-4218-9D58-3E23A2033C89}"/>
    <cellStyle name="Note 4 8 2 2 3" xfId="17160" xr:uid="{5CB98768-C3B2-436C-A7AD-35760CFB7C6F}"/>
    <cellStyle name="Note 4 8 2 3" xfId="10773" xr:uid="{2023DE62-1D69-4619-ADBC-52E7D1F3BDCF}"/>
    <cellStyle name="Note 4 8 2 3 2" xfId="20219" xr:uid="{3C6FAB8E-A0D7-4594-9497-6F99931E1EBE}"/>
    <cellStyle name="Note 4 8 2 4" xfId="16490" xr:uid="{3F3DC274-B22D-4827-A5EE-B615F46720C3}"/>
    <cellStyle name="Note 4 8 2 5" xfId="29052" xr:uid="{F7E34942-B50B-44E2-BA14-8069CE2D451E}"/>
    <cellStyle name="Note 4 8 2 6" xfId="28127" xr:uid="{B057C80F-1895-4916-90DD-902FD33FBD06}"/>
    <cellStyle name="Note 4 8 2 7" xfId="29560" xr:uid="{28323177-E8D2-4BEF-A585-AEB6C8C74479}"/>
    <cellStyle name="Note 4 8 3" xfId="7930" xr:uid="{542FF4EF-4FB2-41EF-8572-69760B012CCB}"/>
    <cellStyle name="Note 4 8 3 2" xfId="11659" xr:uid="{27DC6A9D-2849-4E9F-8E55-81EC204F6F17}"/>
    <cellStyle name="Note 4 8 3 2 2" xfId="21106" xr:uid="{0C33CF83-0F54-4DDE-A050-9C1AF557B7A6}"/>
    <cellStyle name="Note 4 8 3 2 3" xfId="25530" xr:uid="{1F60652C-F53B-4DB6-A364-46FBA6E3B54F}"/>
    <cellStyle name="Note 4 8 3 3" xfId="13665" xr:uid="{03A0E111-D9C3-481F-B54C-9EA8F18FDB06}"/>
    <cellStyle name="Note 4 8 3 3 2" xfId="23112" xr:uid="{D8C2D9C1-BE66-4061-9406-A083FE495758}"/>
    <cellStyle name="Note 4 8 3 4" xfId="17377" xr:uid="{A011BF3A-BC48-4109-B13D-E7A9095070FC}"/>
    <cellStyle name="Note 4 8 4" xfId="8988" xr:uid="{481B694D-0ADC-4A1B-9442-941D390F4885}"/>
    <cellStyle name="Note 4 8 4 2" xfId="12592" xr:uid="{A6B5475C-70DC-413B-8B63-4FA5E0AD4B3B}"/>
    <cellStyle name="Note 4 8 4 2 2" xfId="22039" xr:uid="{43487B3C-7B90-46B8-88C5-61EC3C3F589C}"/>
    <cellStyle name="Note 4 8 4 2 3" xfId="26453" xr:uid="{39167C1D-2D11-42E4-9697-548272ED85F7}"/>
    <cellStyle name="Note 4 8 4 3" xfId="14711" xr:uid="{24BC2BE4-45D5-45B6-986F-54047E491292}"/>
    <cellStyle name="Note 4 8 4 3 2" xfId="24158" xr:uid="{17C6F81E-38AC-46EF-8F17-4942EA12969E}"/>
    <cellStyle name="Note 4 8 4 4" xfId="18433" xr:uid="{501C52A9-1A0B-4088-BDEE-F1387540F9D5}"/>
    <cellStyle name="Note 4 8 5" xfId="9949" xr:uid="{20623FBD-49BA-46B4-924D-5246AA420A00}"/>
    <cellStyle name="Note 4 8 5 2" xfId="13406" xr:uid="{D6B228B7-8648-4332-8E67-6F33C36248C7}"/>
    <cellStyle name="Note 4 8 5 2 2" xfId="22853" xr:uid="{430F8B58-0EDC-4261-B395-DBACCA4B88EF}"/>
    <cellStyle name="Note 4 8 5 2 3" xfId="27243" xr:uid="{2BABCA21-CF75-42F0-9660-4423D394BDC8}"/>
    <cellStyle name="Note 4 8 5 3" xfId="15648" xr:uid="{62C79290-C1ED-49D6-92A6-8EA630ABC7A5}"/>
    <cellStyle name="Note 4 8 5 3 2" xfId="25095" xr:uid="{3A73EEC9-39C9-4D8E-8A99-8B4E363632C4}"/>
    <cellStyle name="Note 4 8 5 4" xfId="19394" xr:uid="{DAF47075-48F9-4D42-A7AA-7E51BA87B913}"/>
    <cellStyle name="Note 4 8 6" xfId="10050" xr:uid="{48B7AD8B-8BA8-487A-A508-945AF98CE655}"/>
    <cellStyle name="Note 4 8 6 2" xfId="13492" xr:uid="{3CC197A0-BC62-45A6-9A41-57F26FF6A2E3}"/>
    <cellStyle name="Note 4 8 6 2 2" xfId="22939" xr:uid="{3807CB26-A982-46A5-8687-0D423B80CAAF}"/>
    <cellStyle name="Note 4 8 6 2 3" xfId="27329" xr:uid="{178ADC01-FF26-4734-AE44-925741EA1210}"/>
    <cellStyle name="Note 4 8 6 3" xfId="15749" xr:uid="{13E73BEE-FAB1-4870-BD3A-EEA7B6D3131C}"/>
    <cellStyle name="Note 4 8 6 3 2" xfId="25196" xr:uid="{30BDC4F7-1D5C-415E-8098-7102EB108FF2}"/>
    <cellStyle name="Note 4 8 6 4" xfId="19495" xr:uid="{101442B1-ECEA-4D2E-B14C-D74243BE3F9F}"/>
    <cellStyle name="Note 4 8 7" xfId="10132" xr:uid="{57B8194B-461F-4E24-BE9C-4D0FFE4FF4B7}"/>
    <cellStyle name="Note 4 8 7 2" xfId="13555" xr:uid="{2B3134FA-7120-4023-977A-1441B1325858}"/>
    <cellStyle name="Note 4 8 7 2 2" xfId="23002" xr:uid="{4FB83787-B4DC-48BE-AA45-AD1D344BDAFB}"/>
    <cellStyle name="Note 4 8 7 2 3" xfId="27392" xr:uid="{107B7019-21BA-47CE-9E80-955EB9C42D19}"/>
    <cellStyle name="Note 4 8 7 3" xfId="15831" xr:uid="{0A2AA75B-4365-464B-A1D6-521F039E691C}"/>
    <cellStyle name="Note 4 8 7 3 2" xfId="25278" xr:uid="{70857ADD-2843-40F0-8615-6DD6462E4441}"/>
    <cellStyle name="Note 4 8 7 4" xfId="19577" xr:uid="{95D1E36D-E1DE-4023-A702-9DE5B882EE64}"/>
    <cellStyle name="Note 4 8 8" xfId="9875" xr:uid="{607A4609-3252-4E9C-9886-A72B2BF89398}"/>
    <cellStyle name="Note 4 8 8 2" xfId="15575" xr:uid="{7D511851-83F2-46F7-B322-D6C2ACDA35EA}"/>
    <cellStyle name="Note 4 8 8 2 2" xfId="25022" xr:uid="{413FEF1F-D8A0-4983-A291-E5C03DA22F34}"/>
    <cellStyle name="Note 4 8 8 3" xfId="19320" xr:uid="{3C111A61-6F7B-4744-8090-9AD577A5B3AC}"/>
    <cellStyle name="Note 4 8 9" xfId="28395" xr:uid="{559D2BB9-5BA2-4E12-8DEB-03E498D733B1}"/>
    <cellStyle name="Note 4 9" xfId="4856" xr:uid="{98D9D28C-F613-4506-AAA9-9164AF3ECF13}"/>
    <cellStyle name="Note 4 9 10" xfId="27613" xr:uid="{3DBA3854-414B-466A-BEB0-34A93C5C0325}"/>
    <cellStyle name="Note 4 9 2" xfId="7037" xr:uid="{C534E4B1-CC6F-40EE-83C5-89139D073C74}"/>
    <cellStyle name="Note 4 9 2 2" xfId="7705" xr:uid="{1D7DF9B2-5787-4381-A8CA-8AF3753EB779}"/>
    <cellStyle name="Note 4 9 2 2 2" xfId="11435" xr:uid="{065328F4-5C9F-46AE-A2C5-265B8EFD6CD9}"/>
    <cellStyle name="Note 4 9 2 2 2 2" xfId="20882" xr:uid="{3F703FBC-37FF-4803-A38D-7E0AF7A99AB4}"/>
    <cellStyle name="Note 4 9 2 2 3" xfId="17153" xr:uid="{73845C75-C08F-45E7-8B84-A26DF5332909}"/>
    <cellStyle name="Note 4 9 2 3" xfId="10766" xr:uid="{98B5665F-863B-4C38-A6BE-6076DA3E1748}"/>
    <cellStyle name="Note 4 9 2 3 2" xfId="20212" xr:uid="{7D9FC801-6FD3-4E4D-B0D4-55ABF69001AC}"/>
    <cellStyle name="Note 4 9 2 4" xfId="16483" xr:uid="{35AD71CE-EAB6-44C6-9CC1-EDCFCD8D6207}"/>
    <cellStyle name="Note 4 9 2 5" xfId="29045" xr:uid="{8B7C22FF-2BE3-436F-AC06-FA1B543B2209}"/>
    <cellStyle name="Note 4 9 2 6" xfId="28002" xr:uid="{FFA8F6EF-2D13-4304-8104-CBBCEC658A5E}"/>
    <cellStyle name="Note 4 9 2 7" xfId="29553" xr:uid="{C518D72E-DC9C-42EF-8B32-2E5A9C0B0AB5}"/>
    <cellStyle name="Note 4 9 3" xfId="8054" xr:uid="{6B5A6343-6270-480E-8B84-119E801C0D34}"/>
    <cellStyle name="Note 4 9 3 2" xfId="11783" xr:uid="{93FE028D-BBB1-4101-9CB6-F21F92CBEF17}"/>
    <cellStyle name="Note 4 9 3 2 2" xfId="21230" xr:uid="{332B1DA7-ADD6-4CC7-ACF5-22E7E8001D0E}"/>
    <cellStyle name="Note 4 9 3 2 3" xfId="25654" xr:uid="{DCACBC63-DB32-441A-BB77-1697CEE60034}"/>
    <cellStyle name="Note 4 9 3 3" xfId="13789" xr:uid="{A39B85E5-5912-423D-8F0F-9DD635EB7527}"/>
    <cellStyle name="Note 4 9 3 3 2" xfId="23236" xr:uid="{6171A613-5B7F-4EB5-84B0-65AC063695B3}"/>
    <cellStyle name="Note 4 9 3 4" xfId="17501" xr:uid="{10409976-6259-4F4C-BFFD-A9F7E0D20C36}"/>
    <cellStyle name="Note 4 9 4" xfId="9632" xr:uid="{897B073A-11A0-46F2-A74F-DD1D59BB0AF6}"/>
    <cellStyle name="Note 4 9 4 2" xfId="13126" xr:uid="{7EBCEF43-5493-4375-A972-701F32239C5D}"/>
    <cellStyle name="Note 4 9 4 2 2" xfId="22573" xr:uid="{E0F799EA-D927-4894-853A-6A2204711588}"/>
    <cellStyle name="Note 4 9 4 2 3" xfId="26965" xr:uid="{393DE559-C33C-4B05-8D80-64957C0F52C6}"/>
    <cellStyle name="Note 4 9 4 3" xfId="15333" xr:uid="{90FCA24C-033F-47A1-9623-9EB708B9C600}"/>
    <cellStyle name="Note 4 9 4 3 2" xfId="24780" xr:uid="{AB9EF3F9-0C3E-4A2B-93DA-CB39CAF8642C}"/>
    <cellStyle name="Note 4 9 4 4" xfId="19077" xr:uid="{9BE37559-6905-42EC-9463-181EE80359FD}"/>
    <cellStyle name="Note 4 9 5" xfId="9879" xr:uid="{49C357F0-1493-465A-92CC-00D3C95F8BE0}"/>
    <cellStyle name="Note 4 9 5 2" xfId="13348" xr:uid="{45665BF0-CC63-4B2E-84A5-161FBECEE619}"/>
    <cellStyle name="Note 4 9 5 2 2" xfId="22795" xr:uid="{C19EBC22-3B92-4DB6-8429-3762DE0AAAE1}"/>
    <cellStyle name="Note 4 9 5 2 3" xfId="27186" xr:uid="{C4B8BCE3-FEE4-4CB1-AD57-C4420547BC1C}"/>
    <cellStyle name="Note 4 9 5 3" xfId="15579" xr:uid="{C15EFBAA-9F7B-486A-AB59-2D1A96BB870C}"/>
    <cellStyle name="Note 4 9 5 3 2" xfId="25026" xr:uid="{F8B89244-1FC6-40A0-9CDD-B786B6A6ADED}"/>
    <cellStyle name="Note 4 9 5 4" xfId="19324" xr:uid="{4B0470B0-705B-4A3A-BEE9-6FC39728BE6F}"/>
    <cellStyle name="Note 4 9 6" xfId="8458" xr:uid="{E1D1533E-38E3-4739-9646-F09B03D9C2DF}"/>
    <cellStyle name="Note 4 9 6 2" xfId="12146" xr:uid="{FE3F8AED-7EB5-474E-9DFC-1182E7B7B9D8}"/>
    <cellStyle name="Note 4 9 6 2 2" xfId="21593" xr:uid="{0659E341-D5F3-4277-A535-48FC9D6C1B08}"/>
    <cellStyle name="Note 4 9 6 2 3" xfId="26012" xr:uid="{8510927E-60C3-4746-8609-65BCF42B447B}"/>
    <cellStyle name="Note 4 9 6 3" xfId="14186" xr:uid="{354358BF-033B-4784-AE0A-437E137DC3DB}"/>
    <cellStyle name="Note 4 9 6 3 2" xfId="23633" xr:uid="{9481BB6C-31E5-471C-8D7E-92F642E4A1D2}"/>
    <cellStyle name="Note 4 9 6 4" xfId="17903" xr:uid="{AB7B5FD2-BF08-4B70-829D-9B1CBE879CE2}"/>
    <cellStyle name="Note 4 9 7" xfId="10164" xr:uid="{940E14B7-3F8D-4176-A454-04DEBA66C782}"/>
    <cellStyle name="Note 4 9 7 2" xfId="13570" xr:uid="{8B2DA1F9-32B3-42A8-B6DB-46051C8475AC}"/>
    <cellStyle name="Note 4 9 7 2 2" xfId="23017" xr:uid="{97F4D67A-A2F4-434C-B8A1-794B8334BD43}"/>
    <cellStyle name="Note 4 9 7 2 3" xfId="27407" xr:uid="{2426D5DB-BC01-4B0C-ACC6-17EA2F18B89A}"/>
    <cellStyle name="Note 4 9 7 3" xfId="15863" xr:uid="{7CAD0C42-3B16-49F6-A919-5FAA6A1C851B}"/>
    <cellStyle name="Note 4 9 7 3 2" xfId="25310" xr:uid="{5210F63C-8712-4D73-AA79-A0ACFCD6F853}"/>
    <cellStyle name="Note 4 9 7 4" xfId="19609" xr:uid="{B4DC8CEE-8130-41E4-9FA8-963526C74E83}"/>
    <cellStyle name="Note 4 9 8" xfId="8465" xr:uid="{C2542645-1187-43A1-A5C6-B7A1DDD2AD1D}"/>
    <cellStyle name="Note 4 9 8 2" xfId="14193" xr:uid="{A290831C-0A0C-4D25-BDDD-ADB7F62FF908}"/>
    <cellStyle name="Note 4 9 8 2 2" xfId="23640" xr:uid="{F9738572-E28C-4C82-BCFB-8647E2C7F4B0}"/>
    <cellStyle name="Note 4 9 8 3" xfId="17910" xr:uid="{E87BEC52-3615-40E5-872F-9369B980A6DC}"/>
    <cellStyle name="Note 4 9 9" xfId="28388" xr:uid="{0050D6E8-25A4-4B41-8428-71717FAA1D87}"/>
    <cellStyle name="Note 40" xfId="30169" xr:uid="{A017F9E6-E5AE-4E02-A1D6-532430F2B507}"/>
    <cellStyle name="Note 41" xfId="30170" xr:uid="{2B399C29-4C0C-4E45-8B28-9D997F909673}"/>
    <cellStyle name="Note 42" xfId="30171" xr:uid="{D4CB4A6E-34F2-4A76-ADDD-6DECDA0F043F}"/>
    <cellStyle name="Note 43" xfId="30172" xr:uid="{CE691683-5A38-420D-B902-8542CFA53152}"/>
    <cellStyle name="Note 44" xfId="30173" xr:uid="{61E42610-EE49-4D64-9DDF-F0CCFAB9E19A}"/>
    <cellStyle name="Note 45" xfId="30174" xr:uid="{D237B905-2460-44ED-B7B4-85253DAFCFE4}"/>
    <cellStyle name="Note 46" xfId="30175" xr:uid="{5F1C2C74-AB27-4A13-AF56-BE7EFE6D9FAC}"/>
    <cellStyle name="Note 47" xfId="30176" xr:uid="{9F4922DD-3F07-4ED3-8827-5E042F4B61B4}"/>
    <cellStyle name="Note 48" xfId="30177" xr:uid="{4B6B53AE-C6F1-4CF0-B5AC-AD7979D2D202}"/>
    <cellStyle name="Note 49" xfId="30178" xr:uid="{F5BFDE25-C61B-4893-8848-860B4D443870}"/>
    <cellStyle name="Note 5" xfId="2545" xr:uid="{CA60F24F-6303-4DDF-BEFF-CFAB80512B51}"/>
    <cellStyle name="Note 5 10" xfId="8648" xr:uid="{E51B92AB-96AD-4875-958F-333687049364}"/>
    <cellStyle name="Note 5 10 2" xfId="12308" xr:uid="{9E380CB9-C11F-4166-9714-E91AE9238C3A}"/>
    <cellStyle name="Note 5 10 2 2" xfId="21755" xr:uid="{7F2580CA-8E47-48F2-82AC-3B759C3C5526}"/>
    <cellStyle name="Note 5 10 2 3" xfId="26173" xr:uid="{04D12490-52C6-4FE0-B165-09325BA2C2B7}"/>
    <cellStyle name="Note 5 10 3" xfId="14375" xr:uid="{5D345264-72EC-47FE-9332-0BE71A238672}"/>
    <cellStyle name="Note 5 10 3 2" xfId="23822" xr:uid="{775E4A1C-75E8-4B75-8AC4-1AEDCC3F771E}"/>
    <cellStyle name="Note 5 10 4" xfId="18093" xr:uid="{B18F0A7A-E10B-4120-B9C5-20AB16070A14}"/>
    <cellStyle name="Note 5 11" xfId="8471" xr:uid="{16247A54-4433-424F-BE23-FF9FD720517E}"/>
    <cellStyle name="Note 5 11 2" xfId="14199" xr:uid="{7A859819-5EBF-4C69-8D9B-C2AB0F61118A}"/>
    <cellStyle name="Note 5 11 2 2" xfId="23646" xr:uid="{2A6C4C38-4298-4E21-8DBA-CDDB8B03BBAF}"/>
    <cellStyle name="Note 5 11 3" xfId="17916" xr:uid="{2AA8EE9A-8711-4C38-BA04-5D2282ED224A}"/>
    <cellStyle name="Note 5 12" xfId="27871" xr:uid="{991B863B-3FE2-4F65-BEA7-C7B2FC74A056}"/>
    <cellStyle name="Note 5 13" xfId="27761" xr:uid="{B6E0FC95-296A-4D09-8200-D7E59DA9BCDB}"/>
    <cellStyle name="Note 5 14" xfId="30179" xr:uid="{6C3DEA4A-9CC9-4EAE-8AC3-E2BB4D9BCE34}"/>
    <cellStyle name="Note 5 2" xfId="4865" xr:uid="{F1BFC9C7-337B-48B0-B94E-6C738ADCD381}"/>
    <cellStyle name="Note 5 2 10" xfId="28397" xr:uid="{AFB7D6B8-CAE8-4A27-ABCA-4B7F1D7A8E9E}"/>
    <cellStyle name="Note 5 2 11" xfId="28078" xr:uid="{381D89DB-D703-4158-BB78-0C09F6529FC3}"/>
    <cellStyle name="Note 5 2 12" xfId="30703" xr:uid="{B9E7D4E9-377B-47A5-A064-CD90F8B4EF66}"/>
    <cellStyle name="Note 5 2 2" xfId="5215" xr:uid="{14CDAE03-C977-4A7A-9699-94F3F3211B9D}"/>
    <cellStyle name="Note 5 2 2 2" xfId="5325" xr:uid="{2A8F3682-A769-467F-AEF4-6374718879CB}"/>
    <cellStyle name="Note 5 2 2 3" xfId="31012" xr:uid="{D322A5FD-63BF-4584-8F64-5F822302B632}"/>
    <cellStyle name="Note 5 2 3" xfId="7046" xr:uid="{0CB70D7F-DF16-44F9-B192-94BA7BFE517A}"/>
    <cellStyle name="Note 5 2 3 2" xfId="7714" xr:uid="{7CC11C04-6ACA-4ED3-B5BE-101A69880102}"/>
    <cellStyle name="Note 5 2 3 2 2" xfId="11444" xr:uid="{E86AA541-878B-4BE5-A39F-DC9E189A07AF}"/>
    <cellStyle name="Note 5 2 3 2 2 2" xfId="20891" xr:uid="{CE7F3285-86B7-46A4-8817-7C60C34A2B5B}"/>
    <cellStyle name="Note 5 2 3 2 3" xfId="17162" xr:uid="{79FD213F-2B20-4BA6-A790-F75B5E33BA97}"/>
    <cellStyle name="Note 5 2 3 3" xfId="10775" xr:uid="{F23CC600-11A0-4131-8284-264578ADC6DE}"/>
    <cellStyle name="Note 5 2 3 3 2" xfId="20221" xr:uid="{5C49FA23-38CC-4834-802F-72DBB123C90E}"/>
    <cellStyle name="Note 5 2 3 4" xfId="16492" xr:uid="{C3005235-8958-46A5-B376-B62EDD8DAD7E}"/>
    <cellStyle name="Note 5 2 3 5" xfId="29054" xr:uid="{843BA057-E238-4875-9CA5-E740872ACC1E}"/>
    <cellStyle name="Note 5 2 3 6" xfId="28510" xr:uid="{93022D21-01A4-42CA-9B94-1BD0DD39AAAE}"/>
    <cellStyle name="Note 5 2 3 7" xfId="29562" xr:uid="{B9D6F0DF-9CC2-4658-8723-35F297B06A5B}"/>
    <cellStyle name="Note 5 2 4" xfId="7929" xr:uid="{18042957-431C-4A8A-BFCF-A04584636482}"/>
    <cellStyle name="Note 5 2 4 2" xfId="11658" xr:uid="{907D62FB-F4C8-482B-9C14-A10CCADBF717}"/>
    <cellStyle name="Note 5 2 4 2 2" xfId="21105" xr:uid="{66F9203C-893C-470A-B95D-A3EDAD16DC3C}"/>
    <cellStyle name="Note 5 2 4 2 3" xfId="25529" xr:uid="{E1E0E9A3-AD59-4F04-8E01-EC4AB77FA6C0}"/>
    <cellStyle name="Note 5 2 4 3" xfId="13664" xr:uid="{BF6E89B4-9B00-4096-9E97-3640960448FB}"/>
    <cellStyle name="Note 5 2 4 3 2" xfId="23111" xr:uid="{179236B4-CC3C-4E42-8D0A-DA091DB59DA0}"/>
    <cellStyle name="Note 5 2 4 4" xfId="17376" xr:uid="{309B582E-E304-4CC8-A2CE-CB43EA7F32FE}"/>
    <cellStyle name="Note 5 2 5" xfId="8441" xr:uid="{5591707D-6E38-4918-BD51-448879284BCD}"/>
    <cellStyle name="Note 5 2 5 2" xfId="12130" xr:uid="{0EBDC6C0-D87A-47A5-982D-C4FBF60CEB58}"/>
    <cellStyle name="Note 5 2 5 2 2" xfId="21577" xr:uid="{56F49E97-EBAF-467A-9D23-C5BEB2EC05D6}"/>
    <cellStyle name="Note 5 2 5 2 3" xfId="25996" xr:uid="{4C7A3CC4-9823-406B-BA44-868D36135236}"/>
    <cellStyle name="Note 5 2 5 3" xfId="14169" xr:uid="{F6308D8A-7DAE-47D1-95B1-32F33FE5178B}"/>
    <cellStyle name="Note 5 2 5 3 2" xfId="23616" xr:uid="{3D8DB456-EDC5-4EAF-AC70-5560C9189FBF}"/>
    <cellStyle name="Note 5 2 5 4" xfId="17886" xr:uid="{EB8AB5AA-32D7-498A-8516-7553D17B60E0}"/>
    <cellStyle name="Note 5 2 6" xfId="9219" xr:uid="{06B3055E-3E8D-4D0F-8F90-1462C53AECF6}"/>
    <cellStyle name="Note 5 2 6 2" xfId="12785" xr:uid="{807222EF-C2CE-4FC1-820C-9E066CBC9CB5}"/>
    <cellStyle name="Note 5 2 6 2 2" xfId="22232" xr:uid="{63E3BED3-720D-48AB-8CD6-C1E2DEF72974}"/>
    <cellStyle name="Note 5 2 6 2 3" xfId="26627" xr:uid="{0D3A8C64-95D2-448B-9DAE-3F49EA73B8C5}"/>
    <cellStyle name="Note 5 2 6 3" xfId="14923" xr:uid="{68B62FF9-7F38-4D29-B737-DE150A16E6F9}"/>
    <cellStyle name="Note 5 2 6 3 2" xfId="24370" xr:uid="{576ED9AD-DE21-4CFE-840E-F0C197F3E173}"/>
    <cellStyle name="Note 5 2 6 4" xfId="18664" xr:uid="{B58A3430-CEC0-4E60-AF43-1E3E877EEA9A}"/>
    <cellStyle name="Note 5 2 7" xfId="8559" xr:uid="{F2E6EA4A-C50A-40EC-B5E5-3B8234472B0B}"/>
    <cellStyle name="Note 5 2 7 2" xfId="12225" xr:uid="{999007CE-9E5E-465C-97DA-E686079403EE}"/>
    <cellStyle name="Note 5 2 7 2 2" xfId="21672" xr:uid="{A60BAF97-DBB7-4BFC-A014-03F844B9811C}"/>
    <cellStyle name="Note 5 2 7 2 3" xfId="26091" xr:uid="{003B2FF9-FE02-4F9B-9D5C-176F31F8197B}"/>
    <cellStyle name="Note 5 2 7 3" xfId="14287" xr:uid="{1DB61DD6-3DB2-48A4-8E1D-64E6CC8B4233}"/>
    <cellStyle name="Note 5 2 7 3 2" xfId="23734" xr:uid="{C57CA994-37F6-401B-A77E-93289140BFA4}"/>
    <cellStyle name="Note 5 2 7 4" xfId="18004" xr:uid="{5108F399-D0A6-4C03-997D-8C7A96F47E02}"/>
    <cellStyle name="Note 5 2 8" xfId="8427" xr:uid="{65DD77DE-C540-430B-B2FF-6652B9653522}"/>
    <cellStyle name="Note 5 2 8 2" xfId="12117" xr:uid="{FE410592-B33D-4AF1-AFAB-9A566770C883}"/>
    <cellStyle name="Note 5 2 8 2 2" xfId="21564" xr:uid="{056D6D1C-2EAF-43AF-8C34-BB532307C146}"/>
    <cellStyle name="Note 5 2 8 2 3" xfId="25983" xr:uid="{FE03024C-5213-46E8-BCB1-F88FDA0987C6}"/>
    <cellStyle name="Note 5 2 8 3" xfId="14155" xr:uid="{20EB44BD-A01F-4A93-855D-E94D167BD3AC}"/>
    <cellStyle name="Note 5 2 8 3 2" xfId="23602" xr:uid="{DCF44364-E1F2-45D8-B315-8534BD288A5B}"/>
    <cellStyle name="Note 5 2 8 4" xfId="17872" xr:uid="{BE2840B4-CB41-4B21-939B-E661D00C2657}"/>
    <cellStyle name="Note 5 2 9" xfId="8931" xr:uid="{ABA6697A-25AA-45F2-9E8C-22C99A45D3E9}"/>
    <cellStyle name="Note 5 2 9 2" xfId="14654" xr:uid="{17E729C0-C2CC-4308-B23D-F54CE98DD496}"/>
    <cellStyle name="Note 5 2 9 2 2" xfId="24101" xr:uid="{CACA167F-2BF4-4EC5-BAA2-69098EFEE5E3}"/>
    <cellStyle name="Note 5 2 9 3" xfId="18376" xr:uid="{330D1C65-D126-46B8-8DB2-63CCB8018563}"/>
    <cellStyle name="Note 5 3" xfId="4864" xr:uid="{3C67F7AF-7F00-4E87-BBA5-D32D9DD36295}"/>
    <cellStyle name="Note 5 3 10" xfId="27610" xr:uid="{3C99CEC5-ADEB-4E67-8C9A-2FBE5E08014E}"/>
    <cellStyle name="Note 5 3 11" xfId="30702" xr:uid="{B9904C9C-4F45-4CD4-BCD6-30BEA105912F}"/>
    <cellStyle name="Note 5 3 2" xfId="7045" xr:uid="{FCE045A8-4827-400B-B3C7-4B1B8900F336}"/>
    <cellStyle name="Note 5 3 2 2" xfId="7713" xr:uid="{843D1C32-35FC-4E66-98F2-2A6355A76E94}"/>
    <cellStyle name="Note 5 3 2 2 2" xfId="11443" xr:uid="{64E1F179-5BC9-4233-ABAC-F156E767416C}"/>
    <cellStyle name="Note 5 3 2 2 2 2" xfId="20890" xr:uid="{A126EEA9-9276-4F9E-8509-D24E60CC337B}"/>
    <cellStyle name="Note 5 3 2 2 3" xfId="17161" xr:uid="{2F98F068-7B0B-46A6-9A76-B7F9D83A12F1}"/>
    <cellStyle name="Note 5 3 2 3" xfId="10774" xr:uid="{104CB570-808F-4011-9AE5-2245464CD0CF}"/>
    <cellStyle name="Note 5 3 2 3 2" xfId="20220" xr:uid="{616AE404-61DD-4853-A9DE-670B49D6AEE7}"/>
    <cellStyle name="Note 5 3 2 4" xfId="16491" xr:uid="{39AF79CB-656C-4E89-8311-E1DFC6F8DA13}"/>
    <cellStyle name="Note 5 3 2 5" xfId="29053" xr:uid="{F480C083-4423-4D86-8C5F-94BB454CEAD1}"/>
    <cellStyle name="Note 5 3 2 6" xfId="28640" xr:uid="{C4BD7E40-1A79-444C-82DF-6B16BCE9DF10}"/>
    <cellStyle name="Note 5 3 2 7" xfId="29561" xr:uid="{402CFE04-68AC-4685-8D50-07453C0A3EBA}"/>
    <cellStyle name="Note 5 3 2 8" xfId="31011" xr:uid="{DE1B124F-888F-43E2-9795-383896F4E700}"/>
    <cellStyle name="Note 5 3 3" xfId="8050" xr:uid="{B4F0B320-4FAE-4C29-AEF4-D110E72AEE5C}"/>
    <cellStyle name="Note 5 3 3 2" xfId="11779" xr:uid="{5B42B7A5-DA68-4540-A75A-49EA50E78DD7}"/>
    <cellStyle name="Note 5 3 3 2 2" xfId="21226" xr:uid="{57E90A77-7D87-4F04-83B0-216FF5BB5D45}"/>
    <cellStyle name="Note 5 3 3 2 3" xfId="25650" xr:uid="{CFA7A4B7-A464-4575-A137-F666E09DD262}"/>
    <cellStyle name="Note 5 3 3 3" xfId="13785" xr:uid="{99DDFF4E-04D2-48D6-9E9A-1317EE44DA0A}"/>
    <cellStyle name="Note 5 3 3 3 2" xfId="23232" xr:uid="{2C129F72-2C12-4A06-BBDA-1534F59E230D}"/>
    <cellStyle name="Note 5 3 3 4" xfId="17497" xr:uid="{F4942AEB-8A3A-4384-BC33-352C4727D143}"/>
    <cellStyle name="Note 5 3 4" xfId="8989" xr:uid="{904E7DCF-777A-458A-984C-7E936DB1FE64}"/>
    <cellStyle name="Note 5 3 4 2" xfId="12593" xr:uid="{51CC16A5-5A6B-491B-9EFB-057A7A4F3C86}"/>
    <cellStyle name="Note 5 3 4 2 2" xfId="22040" xr:uid="{5D6B2F69-A929-44AD-B78E-13F0B5413961}"/>
    <cellStyle name="Note 5 3 4 2 3" xfId="26454" xr:uid="{F1275A27-48D6-4A6E-88D0-B9A982F5C202}"/>
    <cellStyle name="Note 5 3 4 3" xfId="14712" xr:uid="{E67613CE-2DA6-4DAD-A6E0-B48D06A34F12}"/>
    <cellStyle name="Note 5 3 4 3 2" xfId="24159" xr:uid="{CE182F65-24CE-4192-B004-8E2FAFD2E011}"/>
    <cellStyle name="Note 5 3 4 4" xfId="18434" xr:uid="{7FC76F63-918F-4D62-918F-FC489F9000CB}"/>
    <cellStyle name="Note 5 3 5" xfId="8903" xr:uid="{B0118C4F-B1B3-402C-8144-F4DBEF19779A}"/>
    <cellStyle name="Note 5 3 5 2" xfId="12525" xr:uid="{21B0AAC7-0889-4C10-A21D-97D936819075}"/>
    <cellStyle name="Note 5 3 5 2 2" xfId="21972" xr:uid="{B0DA7E46-5FE5-455C-B8AC-F6A6DF772C37}"/>
    <cellStyle name="Note 5 3 5 2 3" xfId="26386" xr:uid="{34C959C4-A3E9-404C-9CAC-982D2784F2C9}"/>
    <cellStyle name="Note 5 3 5 3" xfId="14626" xr:uid="{A851337C-5710-4803-9FF4-6945C21E8048}"/>
    <cellStyle name="Note 5 3 5 3 2" xfId="24073" xr:uid="{1802FF2C-9DDB-410E-8D0F-E66EF7114BAE}"/>
    <cellStyle name="Note 5 3 5 4" xfId="18348" xr:uid="{3A284460-F527-4565-9733-B24BE1B65EB7}"/>
    <cellStyle name="Note 5 3 6" xfId="9247" xr:uid="{8080F9DC-62F4-4C94-98FA-9C4A1747BF26}"/>
    <cellStyle name="Note 5 3 6 2" xfId="12805" xr:uid="{8DEC2B2B-665C-49A8-B873-B8FE0CFB710A}"/>
    <cellStyle name="Note 5 3 6 2 2" xfId="22252" xr:uid="{DDD307B2-D0CD-4472-AEA2-E4E6C28BD272}"/>
    <cellStyle name="Note 5 3 6 2 3" xfId="26647" xr:uid="{D6B35371-662A-4374-9B2B-7C3F677708A2}"/>
    <cellStyle name="Note 5 3 6 3" xfId="14951" xr:uid="{D4EEDE16-22FF-4857-A8AA-FEC1780B1610}"/>
    <cellStyle name="Note 5 3 6 3 2" xfId="24398" xr:uid="{4E22D43D-6577-4112-AC9C-48D658ADA7F8}"/>
    <cellStyle name="Note 5 3 6 4" xfId="18692" xr:uid="{2A5B106D-82F2-47DC-A882-475448C511D8}"/>
    <cellStyle name="Note 5 3 7" xfId="9557" xr:uid="{44153B4F-3D54-4684-B126-757B7B6262CD}"/>
    <cellStyle name="Note 5 3 7 2" xfId="13067" xr:uid="{8AFEF547-F9FD-4B64-B2B5-93837AF8971C}"/>
    <cellStyle name="Note 5 3 7 2 2" xfId="22514" xr:uid="{BE150130-CD3A-47E2-B00A-11F06D9B4D04}"/>
    <cellStyle name="Note 5 3 7 2 3" xfId="26906" xr:uid="{489B060D-5DFC-46F8-8467-BE5B448ECDCB}"/>
    <cellStyle name="Note 5 3 7 3" xfId="15258" xr:uid="{05373D1F-6D34-4F9F-8677-50FA2AF21CA2}"/>
    <cellStyle name="Note 5 3 7 3 2" xfId="24705" xr:uid="{39C7194B-651B-45A2-9BBB-3E40CFCB7B9F}"/>
    <cellStyle name="Note 5 3 7 4" xfId="19002" xr:uid="{0954C944-0783-42EB-919D-76EB8A40AE5A}"/>
    <cellStyle name="Note 5 3 8" xfId="8567" xr:uid="{DF9CB56A-F7DB-4A24-B907-2D7AF216574F}"/>
    <cellStyle name="Note 5 3 8 2" xfId="14295" xr:uid="{573DEBAA-834B-4C15-8424-DBA811148638}"/>
    <cellStyle name="Note 5 3 8 2 2" xfId="23742" xr:uid="{98D3547A-6843-4B7C-AD39-E131352ECA42}"/>
    <cellStyle name="Note 5 3 8 3" xfId="18012" xr:uid="{290108A5-1576-40F1-8AA9-E0CC0AC96EF3}"/>
    <cellStyle name="Note 5 3 9" xfId="28396" xr:uid="{1C1F0D16-D571-4BBF-9CF7-63CB13D43A86}"/>
    <cellStyle name="Note 5 4" xfId="5180" xr:uid="{CB9BA318-A314-4649-921C-4D55DC1BE01C}"/>
    <cellStyle name="Note 5 4 2" xfId="5294" xr:uid="{00825FCA-1AEF-4072-8B14-CE844E39A70E}"/>
    <cellStyle name="Note 5 5" xfId="6694" xr:uid="{57F15B3B-F6C4-430B-A026-CA2C7015DF74}"/>
    <cellStyle name="Note 5 5 2" xfId="7362" xr:uid="{6AF44E60-4F16-4DA1-9E09-61EE310C9C34}"/>
    <cellStyle name="Note 5 5 2 2" xfId="11092" xr:uid="{554D568D-48C1-4A44-AE14-8A67EA1D1AFF}"/>
    <cellStyle name="Note 5 5 2 2 2" xfId="20538" xr:uid="{AC7C6440-32CE-4EC1-BB5A-B6FC0A3818EC}"/>
    <cellStyle name="Note 5 5 2 3" xfId="16809" xr:uid="{851667C6-7474-4A00-8555-41BB8A0A1C28}"/>
    <cellStyle name="Note 5 5 3" xfId="10423" xr:uid="{E827B0A7-C981-4D50-9298-2DBCBC992990}"/>
    <cellStyle name="Note 5 5 3 2" xfId="19868" xr:uid="{F2C36CE9-001B-4853-8ED8-146D147D0C95}"/>
    <cellStyle name="Note 5 5 4" xfId="16139" xr:uid="{96385706-A553-4C72-B798-7EA7E3946B0E}"/>
    <cellStyle name="Note 5 5 5" xfId="28872" xr:uid="{A83ECD84-C0D4-4F79-9812-91E15BA2E81B}"/>
    <cellStyle name="Note 5 5 6" xfId="28101" xr:uid="{C0C6EDBB-F6A1-44A7-887D-9C22E96A1D99}"/>
    <cellStyle name="Note 5 5 7" xfId="29406" xr:uid="{796D3173-A5B7-4376-A6E8-1453B6586185}"/>
    <cellStyle name="Note 5 6" xfId="8122" xr:uid="{E1262700-7B95-43B5-BAAE-41EDA3185416}"/>
    <cellStyle name="Note 5 6 2" xfId="11851" xr:uid="{2645CC9D-F738-43D9-A557-8CF34B631C5A}"/>
    <cellStyle name="Note 5 6 2 2" xfId="21298" xr:uid="{A3FEB81A-30FE-4F21-B701-2D4E0B5400BB}"/>
    <cellStyle name="Note 5 6 2 3" xfId="25722" xr:uid="{A290C158-EF72-4312-B3DD-1B74D77CD436}"/>
    <cellStyle name="Note 5 6 3" xfId="13857" xr:uid="{79C6CD61-3355-47B9-9977-D3D6455D19B0}"/>
    <cellStyle name="Note 5 6 3 2" xfId="23304" xr:uid="{AEF05F35-5551-4F56-9259-4DBD71FAA41F}"/>
    <cellStyle name="Note 5 6 4" xfId="17569" xr:uid="{30528E78-B1B4-44EE-9B23-985ACDC59EFC}"/>
    <cellStyle name="Note 5 7" xfId="8713" xr:uid="{68065FB6-5A50-4FD5-AECD-A7ABC0ED8C65}"/>
    <cellStyle name="Note 5 7 2" xfId="12364" xr:uid="{16F37485-2608-45D3-BE07-7C6F8CA47250}"/>
    <cellStyle name="Note 5 7 2 2" xfId="21811" xr:uid="{F5201F02-A5DD-4B41-8CA8-6274C7BAA860}"/>
    <cellStyle name="Note 5 7 2 3" xfId="26229" xr:uid="{AD5345DE-CBF7-4CDC-AFBB-976222940E44}"/>
    <cellStyle name="Note 5 7 3" xfId="14440" xr:uid="{F92276D2-B141-4BBE-9AEB-92027B3CB0A6}"/>
    <cellStyle name="Note 5 7 3 2" xfId="23887" xr:uid="{350070AC-D377-4385-A9FB-EEEA2181AF2F}"/>
    <cellStyle name="Note 5 7 4" xfId="18158" xr:uid="{5D184882-0A06-4698-80C0-AD5A78A57D8D}"/>
    <cellStyle name="Note 5 8" xfId="9803" xr:uid="{F70A7987-20C4-4845-B051-472F0B013267}"/>
    <cellStyle name="Note 5 8 2" xfId="13285" xr:uid="{43554C39-594E-4335-94AA-67443D082E83}"/>
    <cellStyle name="Note 5 8 2 2" xfId="22732" xr:uid="{C28840F0-C082-4C67-9307-DFC8670847C8}"/>
    <cellStyle name="Note 5 8 2 3" xfId="27124" xr:uid="{9869068F-FC45-48C7-8664-1EAEC5584557}"/>
    <cellStyle name="Note 5 8 3" xfId="15504" xr:uid="{CDF9A2F8-F00A-4EDF-8714-A41ABD20A8EE}"/>
    <cellStyle name="Note 5 8 3 2" xfId="24951" xr:uid="{01AE8D5E-7213-4F4A-9D5B-908B5337F890}"/>
    <cellStyle name="Note 5 8 4" xfId="19248" xr:uid="{D0F13C77-15C6-4C4F-B163-CAB7BFA63759}"/>
    <cellStyle name="Note 5 9" xfId="9752" xr:uid="{AF158CFA-A228-42EB-B6A1-D46151B22512}"/>
    <cellStyle name="Note 5 9 2" xfId="13234" xr:uid="{BC341455-153F-419E-9CD0-90C68512014B}"/>
    <cellStyle name="Note 5 9 2 2" xfId="22681" xr:uid="{AFBEA80E-D00A-468D-8D50-570EF9CE46C8}"/>
    <cellStyle name="Note 5 9 2 3" xfId="27073" xr:uid="{71FABD1C-BEAE-4C6F-82D2-29446DBD45E9}"/>
    <cellStyle name="Note 5 9 3" xfId="15453" xr:uid="{39F954CC-E1FD-467D-83A0-EAE6368DED8A}"/>
    <cellStyle name="Note 5 9 3 2" xfId="24900" xr:uid="{6BE59652-1E1E-47D0-867A-D12B254D750B}"/>
    <cellStyle name="Note 5 9 4" xfId="19197" xr:uid="{ED434E99-EF2E-496E-8E94-4F959DC2E2FF}"/>
    <cellStyle name="Note 50" xfId="30180" xr:uid="{2B89474F-4934-4BD8-BF89-AA4D80E0B2A4}"/>
    <cellStyle name="Note 51" xfId="30181" xr:uid="{A11BCA8C-496E-4DCA-852D-9E04C3CD59E5}"/>
    <cellStyle name="Note 52" xfId="30182" xr:uid="{6392B5B1-2A61-433C-887C-6DCBF1EE74FF}"/>
    <cellStyle name="Note 53" xfId="30183" xr:uid="{EA4EE72A-9F75-46FA-AD8E-2595164B9BD1}"/>
    <cellStyle name="Note 54" xfId="30184" xr:uid="{E138592D-9D90-4C1E-9DAB-9EABE91FDA11}"/>
    <cellStyle name="Note 55" xfId="30185" xr:uid="{DE66E7E6-A708-4683-9495-28B0B8FDD4A4}"/>
    <cellStyle name="Note 56" xfId="30186" xr:uid="{0DABB093-BD51-406B-BE57-676C1A39932F}"/>
    <cellStyle name="Note 57" xfId="30187" xr:uid="{3E3BDE40-98A4-49C2-AED4-57BE402C6A50}"/>
    <cellStyle name="Note 58" xfId="30188" xr:uid="{C4E0DCDB-B9A1-412A-95FE-43CD9674C08C}"/>
    <cellStyle name="Note 59" xfId="30189" xr:uid="{B7B46028-D022-4E75-9CE5-FA2D1D57CDDF}"/>
    <cellStyle name="Note 6" xfId="2546" xr:uid="{A50C1771-0BC6-4065-9FEA-250084F556DA}"/>
    <cellStyle name="Note 6 10" xfId="10038" xr:uid="{48F63639-ED5B-451D-8276-604FB0667E3E}"/>
    <cellStyle name="Note 6 10 2" xfId="13482" xr:uid="{B4CB2C59-F44F-426C-A184-CA80BC209986}"/>
    <cellStyle name="Note 6 10 2 2" xfId="22929" xr:uid="{196D39BF-2AAF-4BFC-902E-22465D7A7FD0}"/>
    <cellStyle name="Note 6 10 2 3" xfId="27319" xr:uid="{FE0890A1-EEDA-4C98-844E-C124ABB5F146}"/>
    <cellStyle name="Note 6 10 3" xfId="15737" xr:uid="{28896405-3E17-4137-9282-CE68FBFCEC18}"/>
    <cellStyle name="Note 6 10 3 2" xfId="25184" xr:uid="{68AC915D-CF0E-4373-9128-8B0BB025E338}"/>
    <cellStyle name="Note 6 10 4" xfId="19483" xr:uid="{D897C4C8-53EF-4F69-BD1B-AF0C246A8144}"/>
    <cellStyle name="Note 6 11" xfId="8975" xr:uid="{E208A0C9-0C8A-4965-9FBA-C9FBF4132DC8}"/>
    <cellStyle name="Note 6 11 2" xfId="14698" xr:uid="{BEC968E2-E633-413E-AA0E-7781D7BF17A2}"/>
    <cellStyle name="Note 6 11 2 2" xfId="24145" xr:uid="{33E44F24-E083-48E9-8826-D5CF05374D92}"/>
    <cellStyle name="Note 6 11 3" xfId="18420" xr:uid="{94A9B5B5-F97F-4FF5-8D27-491A9B613A69}"/>
    <cellStyle name="Note 6 12" xfId="27872" xr:uid="{38CC5166-44DA-417E-94D7-4B3A5D2A5BFF}"/>
    <cellStyle name="Note 6 13" xfId="27760" xr:uid="{F0785104-EBE6-439C-A013-B8B8F31F0B3E}"/>
    <cellStyle name="Note 6 14" xfId="30190" xr:uid="{AA833521-B49A-4C7D-8C26-C139CE8F7AB7}"/>
    <cellStyle name="Note 6 2" xfId="4867" xr:uid="{B0CFB681-B6BF-48C1-9D98-AECDA692CFC6}"/>
    <cellStyle name="Note 6 2 10" xfId="28398" xr:uid="{83AC3EB7-03CB-498E-AC4F-AE8A793041CD}"/>
    <cellStyle name="Note 6 2 11" xfId="28079" xr:uid="{0AA3F345-571E-4B03-9A02-76D0900C4F56}"/>
    <cellStyle name="Note 6 2 12" xfId="30705" xr:uid="{DDE5718B-C8D0-4CFA-B071-521CDA9681C1}"/>
    <cellStyle name="Note 6 2 2" xfId="5216" xr:uid="{474EF23C-1A54-4540-A1D7-6A3CBD49FC0C}"/>
    <cellStyle name="Note 6 2 2 2" xfId="5326" xr:uid="{3449DDE9-4D56-4EF1-8E13-367644A4A262}"/>
    <cellStyle name="Note 6 2 2 3" xfId="31014" xr:uid="{CF147F81-D872-4153-AB51-938777C85248}"/>
    <cellStyle name="Note 6 2 3" xfId="7047" xr:uid="{B945E35B-7342-4B78-B778-1369E1DE0AE6}"/>
    <cellStyle name="Note 6 2 3 2" xfId="7715" xr:uid="{C9DF6588-E3C9-4A63-8001-05AAB7F5B8CF}"/>
    <cellStyle name="Note 6 2 3 2 2" xfId="11445" xr:uid="{889A52D7-36DA-48FF-AC8E-193571CC996B}"/>
    <cellStyle name="Note 6 2 3 2 2 2" xfId="20892" xr:uid="{635FD2D5-C092-4F27-B99C-A3693E7B7DD4}"/>
    <cellStyle name="Note 6 2 3 2 3" xfId="17163" xr:uid="{B5E836E1-7D1D-4F8C-BA32-6234199DE81E}"/>
    <cellStyle name="Note 6 2 3 3" xfId="10776" xr:uid="{FB4388D7-2B72-4E76-A889-920A9296FB46}"/>
    <cellStyle name="Note 6 2 3 3 2" xfId="20222" xr:uid="{B897BF15-E71D-4740-8983-C2D0FBD619E7}"/>
    <cellStyle name="Note 6 2 3 4" xfId="16493" xr:uid="{061F0546-8E52-4446-8430-95E2C412142E}"/>
    <cellStyle name="Note 6 2 3 5" xfId="29055" xr:uid="{EABC9058-8DA7-4698-AD91-6FCD74C3416D}"/>
    <cellStyle name="Note 6 2 3 6" xfId="28186" xr:uid="{87324CAD-CB56-4758-A588-D6B8E1036FC8}"/>
    <cellStyle name="Note 6 2 3 7" xfId="29563" xr:uid="{3208C7EA-C392-4331-B62B-5B1324F1ECCB}"/>
    <cellStyle name="Note 6 2 4" xfId="7928" xr:uid="{5AABC8FC-490E-46C8-B49D-B75E77FE17C1}"/>
    <cellStyle name="Note 6 2 4 2" xfId="11657" xr:uid="{E0256DD4-AA07-4AC8-9BF5-400AB850D655}"/>
    <cellStyle name="Note 6 2 4 2 2" xfId="21104" xr:uid="{86301FA7-1A0F-4F58-83EA-8A248C661D20}"/>
    <cellStyle name="Note 6 2 4 2 3" xfId="25528" xr:uid="{6C769A9A-FB0A-4AB8-8989-BC760DFFE6A9}"/>
    <cellStyle name="Note 6 2 4 3" xfId="13663" xr:uid="{C815F5E9-A36E-4639-942D-41F84B386EE0}"/>
    <cellStyle name="Note 6 2 4 3 2" xfId="23110" xr:uid="{48950FF1-A69A-4A6E-B95F-82F7215E577E}"/>
    <cellStyle name="Note 6 2 4 4" xfId="17375" xr:uid="{6356FD2A-8AEE-4369-B1AA-7C019560D3C0}"/>
    <cellStyle name="Note 6 2 5" xfId="8987" xr:uid="{9BD379B1-DA35-46EA-A228-09E9D0ACA66B}"/>
    <cellStyle name="Note 6 2 5 2" xfId="12591" xr:uid="{099225F8-9FAA-4982-ACF5-6FAAE6E908A2}"/>
    <cellStyle name="Note 6 2 5 2 2" xfId="22038" xr:uid="{51EBE0E2-90EA-4BC3-BD98-52489CFDB0D8}"/>
    <cellStyle name="Note 6 2 5 2 3" xfId="26452" xr:uid="{A7EA7CF8-A2AE-450E-83D2-3E54C4ED9151}"/>
    <cellStyle name="Note 6 2 5 3" xfId="14710" xr:uid="{AECF202C-D6B5-4118-B9AD-F18C8878347E}"/>
    <cellStyle name="Note 6 2 5 3 2" xfId="24157" xr:uid="{B8063488-6E1A-4FEB-BCAC-F50AED23E5C8}"/>
    <cellStyle name="Note 6 2 5 4" xfId="18432" xr:uid="{42181D62-F390-4031-AE3A-7F37C124D900}"/>
    <cellStyle name="Note 6 2 6" xfId="8902" xr:uid="{0CEA5FC9-5330-417B-AA98-F5421143972C}"/>
    <cellStyle name="Note 6 2 6 2" xfId="12524" xr:uid="{175C36CD-314A-4B8A-80E3-2621A7EB34E4}"/>
    <cellStyle name="Note 6 2 6 2 2" xfId="21971" xr:uid="{D8B8D496-2252-4466-B974-99450DEE813D}"/>
    <cellStyle name="Note 6 2 6 2 3" xfId="26385" xr:uid="{10D228BA-2930-49AA-8F1E-31DB7023F552}"/>
    <cellStyle name="Note 6 2 6 3" xfId="14625" xr:uid="{E6A10E00-45D6-4C35-855A-10B9D92F6868}"/>
    <cellStyle name="Note 6 2 6 3 2" xfId="24072" xr:uid="{29DBA188-8109-4D79-BA26-817485A19804}"/>
    <cellStyle name="Note 6 2 6 4" xfId="18347" xr:uid="{D351B0A4-AF1B-4AD4-B8F5-38690D3EDF3A}"/>
    <cellStyle name="Note 6 2 7" xfId="9535" xr:uid="{7597F81A-EEB2-45A8-985D-0F96C186CECB}"/>
    <cellStyle name="Note 6 2 7 2" xfId="13048" xr:uid="{C81ACCFC-AF62-437D-B040-44C5B1EDEC13}"/>
    <cellStyle name="Note 6 2 7 2 2" xfId="22495" xr:uid="{DFFDC9A7-D454-468C-985E-948B3494F438}"/>
    <cellStyle name="Note 6 2 7 2 3" xfId="26887" xr:uid="{D73FC335-52F2-4695-8B62-764F3431686A}"/>
    <cellStyle name="Note 6 2 7 3" xfId="15236" xr:uid="{AEE3E84C-1F82-4C21-8F75-123DB8D32B7C}"/>
    <cellStyle name="Note 6 2 7 3 2" xfId="24683" xr:uid="{C8C1A112-A6D3-449C-9961-20B467618DC9}"/>
    <cellStyle name="Note 6 2 7 4" xfId="18980" xr:uid="{3FC9E1A8-CB79-4AC0-9006-6827198E64F8}"/>
    <cellStyle name="Note 6 2 8" xfId="9406" xr:uid="{A10EDFAF-3EEE-4BEB-978E-2CFD28ED0146}"/>
    <cellStyle name="Note 6 2 8 2" xfId="12942" xr:uid="{EC59A41B-3AD5-472F-B3F5-678F86AC148C}"/>
    <cellStyle name="Note 6 2 8 2 2" xfId="22389" xr:uid="{85A1C063-2781-4C51-9A5C-A9CC5D5FDE1B}"/>
    <cellStyle name="Note 6 2 8 2 3" xfId="26783" xr:uid="{4BD7DE8B-9D10-4DBC-BBDF-B23EB2C7F47E}"/>
    <cellStyle name="Note 6 2 8 3" xfId="15109" xr:uid="{804B741A-A268-4275-8FEB-BB205607489F}"/>
    <cellStyle name="Note 6 2 8 3 2" xfId="24556" xr:uid="{85CE9780-9775-46A7-A014-7072D08754D5}"/>
    <cellStyle name="Note 6 2 8 4" xfId="18851" xr:uid="{65F34766-4ECA-4711-9CE7-A16AB56A80C1}"/>
    <cellStyle name="Note 6 2 9" xfId="9575" xr:uid="{F4105803-2464-4416-98AF-7B14DC7414CA}"/>
    <cellStyle name="Note 6 2 9 2" xfId="15276" xr:uid="{0EED0EF3-4E96-4DEF-879B-5DBE94B3C8C0}"/>
    <cellStyle name="Note 6 2 9 2 2" xfId="24723" xr:uid="{1A015326-807F-4C63-8031-31A043F7A047}"/>
    <cellStyle name="Note 6 2 9 3" xfId="19020" xr:uid="{D0CB34B8-56C4-4735-BCD7-AC429D3FDAD6}"/>
    <cellStyle name="Note 6 3" xfId="4866" xr:uid="{C1AA1868-B36B-436C-9431-ED8516E540F2}"/>
    <cellStyle name="Note 6 3 2" xfId="31013" xr:uid="{4E6703F8-7CB3-4DA8-AAF4-138EAD36F8E0}"/>
    <cellStyle name="Note 6 3 3" xfId="30704" xr:uid="{1274B86A-390F-4160-A336-D48C2A84CE19}"/>
    <cellStyle name="Note 6 4" xfId="5181" xr:uid="{3F919E53-C23B-45FE-9A46-D1054ADCB6E7}"/>
    <cellStyle name="Note 6 4 2" xfId="5295" xr:uid="{0760FB8D-C7DC-40B0-97EB-E83A2FC25B25}"/>
    <cellStyle name="Note 6 5" xfId="6695" xr:uid="{958DD196-4096-423D-946B-4060E8BFFCB9}"/>
    <cellStyle name="Note 6 5 2" xfId="7363" xr:uid="{ECB44E6A-6194-4D40-B3F7-F8B5B4F21270}"/>
    <cellStyle name="Note 6 5 2 2" xfId="11093" xr:uid="{F1F35E1C-C725-4133-AD60-160B82C90F98}"/>
    <cellStyle name="Note 6 5 2 2 2" xfId="20539" xr:uid="{86E17D6B-E2BB-46F6-87CE-97ECCBC664D8}"/>
    <cellStyle name="Note 6 5 2 3" xfId="16810" xr:uid="{2F93EB3B-5707-4836-8CCA-EAEC70834EDB}"/>
    <cellStyle name="Note 6 5 3" xfId="10424" xr:uid="{C8CB0CE5-AFD9-4B08-80C7-163C3EE3DA07}"/>
    <cellStyle name="Note 6 5 3 2" xfId="19869" xr:uid="{88BB0F5F-48A9-4C38-921A-CBEC930AA128}"/>
    <cellStyle name="Note 6 5 4" xfId="16140" xr:uid="{1B627806-9276-4C65-B76B-4E80CF29523B}"/>
    <cellStyle name="Note 6 5 5" xfId="28873" xr:uid="{5103F904-72E8-446D-A913-E6ECBA7351CE}"/>
    <cellStyle name="Note 6 5 6" xfId="27972" xr:uid="{0FB36352-4141-4F6A-B39E-CACC4CFA4117}"/>
    <cellStyle name="Note 6 5 7" xfId="29407" xr:uid="{23A0BED1-CBCE-453D-82E7-8465B3334A27}"/>
    <cellStyle name="Note 6 6" xfId="8121" xr:uid="{9DCF70C1-54E5-4C93-AB3F-470AA13ADA39}"/>
    <cellStyle name="Note 6 6 2" xfId="11850" xr:uid="{B46E4644-F524-4E2B-A52A-0C3A260DC020}"/>
    <cellStyle name="Note 6 6 2 2" xfId="21297" xr:uid="{168B5D8B-2EFC-4275-A99B-30A56B6884A8}"/>
    <cellStyle name="Note 6 6 2 3" xfId="25721" xr:uid="{A215E076-B944-484E-BAE4-1E41BBD97A29}"/>
    <cellStyle name="Note 6 6 3" xfId="13856" xr:uid="{DF7BD44B-EB7E-4A6D-86B8-2C150568607F}"/>
    <cellStyle name="Note 6 6 3 2" xfId="23303" xr:uid="{B81DF98E-A62D-47C6-BD54-63D15C6C5EED}"/>
    <cellStyle name="Note 6 6 4" xfId="17568" xr:uid="{67A01867-A029-477B-B3C9-0B8001F0176B}"/>
    <cellStyle name="Note 6 7" xfId="8712" xr:uid="{28F48884-FFAA-45FB-B496-0915ADDDFFB5}"/>
    <cellStyle name="Note 6 7 2" xfId="12363" xr:uid="{7BC6DAD0-0C96-45AD-A983-0DE22AD23D11}"/>
    <cellStyle name="Note 6 7 2 2" xfId="21810" xr:uid="{5C1CB257-231D-492E-8809-096F81B04DE0}"/>
    <cellStyle name="Note 6 7 2 3" xfId="26228" xr:uid="{EA1625BC-CC1C-44A7-8F37-F0089C99570A}"/>
    <cellStyle name="Note 6 7 3" xfId="14439" xr:uid="{EC6889C9-3242-48FE-8BE1-62025AA88B30}"/>
    <cellStyle name="Note 6 7 3 2" xfId="23886" xr:uid="{19A300BE-C9F0-47DE-8C37-1590CA49E769}"/>
    <cellStyle name="Note 6 7 4" xfId="18157" xr:uid="{32EC481C-80BD-4320-B149-6835E46B64B1}"/>
    <cellStyle name="Note 6 8" xfId="9804" xr:uid="{F6114E11-ED7B-48A2-9688-20269008F39D}"/>
    <cellStyle name="Note 6 8 2" xfId="13286" xr:uid="{6597E303-C619-4BF0-B2B9-B5ED3B9EFB6D}"/>
    <cellStyle name="Note 6 8 2 2" xfId="22733" xr:uid="{CC336B67-A567-4248-8302-0DD70146281A}"/>
    <cellStyle name="Note 6 8 2 3" xfId="27125" xr:uid="{33F96FE5-81D3-4AD0-80EE-13292A8129A1}"/>
    <cellStyle name="Note 6 8 3" xfId="15505" xr:uid="{DCE44296-35AE-4A42-B996-13840B5658CA}"/>
    <cellStyle name="Note 6 8 3 2" xfId="24952" xr:uid="{753ACA87-ED8C-434A-8935-6FB29BE6715D}"/>
    <cellStyle name="Note 6 8 4" xfId="19249" xr:uid="{A450BA02-B62B-4F87-90A7-6A0C3557AFC2}"/>
    <cellStyle name="Note 6 9" xfId="9031" xr:uid="{4036867F-D3BC-430B-84E6-E5D5C670B6F1}"/>
    <cellStyle name="Note 6 9 2" xfId="12628" xr:uid="{41287D6C-8F62-4EDA-8906-8DCC26DB620A}"/>
    <cellStyle name="Note 6 9 2 2" xfId="22075" xr:uid="{D43EA701-0FFE-4FB0-B576-703E04F4752E}"/>
    <cellStyle name="Note 6 9 2 3" xfId="26489" xr:uid="{31B4E294-59FD-4DDD-894F-FD3E67776851}"/>
    <cellStyle name="Note 6 9 3" xfId="14754" xr:uid="{E203F1D3-857C-42D5-90C0-7EB8DDA70730}"/>
    <cellStyle name="Note 6 9 3 2" xfId="24201" xr:uid="{BF43F30E-8DBB-41EA-8803-2E1EADC00968}"/>
    <cellStyle name="Note 6 9 4" xfId="18476" xr:uid="{56E3A507-B1C3-42DD-8CDE-F8A57D99CB75}"/>
    <cellStyle name="Note 60" xfId="30191" xr:uid="{6B87A4DC-8A49-4F1A-9652-9D102469CDC0}"/>
    <cellStyle name="Note 61" xfId="30192" xr:uid="{9264C3F8-90E1-4817-81EA-EC1B8D095742}"/>
    <cellStyle name="Note 62" xfId="30193" xr:uid="{891AD332-D714-4A77-ABA5-D58324810F17}"/>
    <cellStyle name="Note 63" xfId="30194" xr:uid="{57E678DB-7B47-4A5B-8729-5F9DE73208D7}"/>
    <cellStyle name="Note 64" xfId="30195" xr:uid="{F538D6F7-18B5-453A-907A-46C2303A7E50}"/>
    <cellStyle name="Note 65" xfId="30196" xr:uid="{72EE9EFC-69EE-4189-907C-A039E9969821}"/>
    <cellStyle name="Note 66" xfId="30197" xr:uid="{FE5D1363-F2A5-41DF-A162-87DE54D73DAD}"/>
    <cellStyle name="Note 67" xfId="30198" xr:uid="{9522846C-044E-49E8-A3E6-97E3EC13FBBC}"/>
    <cellStyle name="Note 68" xfId="30199" xr:uid="{0CD543C7-A895-4F0F-B9A9-3417E3E3C109}"/>
    <cellStyle name="Note 69" xfId="30200" xr:uid="{E99E7C42-504F-422B-AAC4-0670B22570B0}"/>
    <cellStyle name="Note 7" xfId="2547" xr:uid="{0B1F209C-BFA1-4950-916D-A29AC07A9CDF}"/>
    <cellStyle name="Note 7 10" xfId="9160" xr:uid="{1ACD4D76-9341-46D0-A325-D96C79E6C27D}"/>
    <cellStyle name="Note 7 10 2" xfId="12735" xr:uid="{50A66466-3002-4CB0-A12B-5288253BD198}"/>
    <cellStyle name="Note 7 10 2 2" xfId="22182" xr:uid="{D3E1497C-5A66-413B-870F-F5EEF737F0B9}"/>
    <cellStyle name="Note 7 10 2 3" xfId="26587" xr:uid="{777C1472-974D-4371-854E-B23A12CE2F97}"/>
    <cellStyle name="Note 7 10 3" xfId="14874" xr:uid="{FE069B09-287B-441E-A4A4-C188A7E33318}"/>
    <cellStyle name="Note 7 10 3 2" xfId="24321" xr:uid="{DAA0CD3B-B7CA-48A7-94EF-8ACD55EBA1F2}"/>
    <cellStyle name="Note 7 10 4" xfId="18605" xr:uid="{37344C27-2AD5-48E8-809D-97E742241229}"/>
    <cellStyle name="Note 7 11" xfId="9680" xr:uid="{B73A6FF6-6375-476D-9C13-3DCD162E7BDC}"/>
    <cellStyle name="Note 7 11 2" xfId="15381" xr:uid="{70E6307C-FFBE-48C2-8763-2B0F32946042}"/>
    <cellStyle name="Note 7 11 2 2" xfId="24828" xr:uid="{E2FE6800-B718-4A97-AC56-0C706E5FA079}"/>
    <cellStyle name="Note 7 11 3" xfId="19125" xr:uid="{5BD5E292-6E7A-4146-BFF7-37D7E640015B}"/>
    <cellStyle name="Note 7 12" xfId="27873" xr:uid="{A0F29348-037F-4A58-A2BA-F5CED9C54BF6}"/>
    <cellStyle name="Note 7 13" xfId="27759" xr:uid="{2BA01607-3DE7-4989-84A3-ACE5ADD93241}"/>
    <cellStyle name="Note 7 14" xfId="30201" xr:uid="{609130E6-E3B5-4F63-B22F-5B8DCB55FCCC}"/>
    <cellStyle name="Note 7 2" xfId="4869" xr:uid="{47362438-6821-4CFD-A49D-11B84751CD38}"/>
    <cellStyle name="Note 7 2 10" xfId="28399" xr:uid="{1EB235E6-CDD8-4A7B-9FDD-6FA871B5AAD7}"/>
    <cellStyle name="Note 7 2 11" xfId="28077" xr:uid="{9BC5D877-2B72-4239-A73C-CB6464F8C8BA}"/>
    <cellStyle name="Note 7 2 12" xfId="30707" xr:uid="{75DBA93B-DE2F-446E-93BB-48EEF1AD7EDA}"/>
    <cellStyle name="Note 7 2 2" xfId="5217" xr:uid="{86B6FBCF-8679-40AC-9EFE-9DB72A23F283}"/>
    <cellStyle name="Note 7 2 2 2" xfId="5327" xr:uid="{1EEECFD5-2337-4F3D-8D97-54012EFF3C7E}"/>
    <cellStyle name="Note 7 2 2 3" xfId="31016" xr:uid="{8C693C53-FED2-467C-AA3C-4AC2481F5D57}"/>
    <cellStyle name="Note 7 2 3" xfId="7048" xr:uid="{1525E258-9BFA-4067-A3DD-0450181E30F2}"/>
    <cellStyle name="Note 7 2 3 2" xfId="7716" xr:uid="{6C38CB07-A488-4470-8A20-741A27E5B168}"/>
    <cellStyle name="Note 7 2 3 2 2" xfId="11446" xr:uid="{57D781EC-7A76-4C2A-923A-1C9E016DBCDB}"/>
    <cellStyle name="Note 7 2 3 2 2 2" xfId="20893" xr:uid="{06394A8B-8D5A-4A5B-A813-4A9847F2CD29}"/>
    <cellStyle name="Note 7 2 3 2 3" xfId="17164" xr:uid="{18A2C64F-42C8-421E-B102-4D9280F03969}"/>
    <cellStyle name="Note 7 2 3 3" xfId="10777" xr:uid="{E26A3F98-CFB5-4BCE-9F17-79794CD7DA86}"/>
    <cellStyle name="Note 7 2 3 3 2" xfId="20223" xr:uid="{F3A68D55-A1F1-4C2C-A1D1-13CF048F6AD6}"/>
    <cellStyle name="Note 7 2 3 4" xfId="16494" xr:uid="{AC78DCFB-9566-4763-A140-9437C64EC5A1}"/>
    <cellStyle name="Note 7 2 3 5" xfId="29056" xr:uid="{1E6A3594-AB48-4C3E-99AC-25F25F947E3C}"/>
    <cellStyle name="Note 7 2 3 6" xfId="28003" xr:uid="{100D9C0E-1FDF-4B54-B4D3-AF5928C8980E}"/>
    <cellStyle name="Note 7 2 3 7" xfId="29564" xr:uid="{75FE4176-BE7C-4B1B-8CFB-DC39E080620F}"/>
    <cellStyle name="Note 7 2 4" xfId="7927" xr:uid="{E64AD02A-F567-4777-A833-5536CE72EC79}"/>
    <cellStyle name="Note 7 2 4 2" xfId="11656" xr:uid="{5C4977F2-E438-44C1-A405-901DE3F784D0}"/>
    <cellStyle name="Note 7 2 4 2 2" xfId="21103" xr:uid="{32D4A8F9-080E-48A5-928F-8F647483156F}"/>
    <cellStyle name="Note 7 2 4 2 3" xfId="25527" xr:uid="{A69EE21E-6414-41C6-B3E6-D076F192F0C9}"/>
    <cellStyle name="Note 7 2 4 3" xfId="13662" xr:uid="{A017C4D4-1608-4F5B-8FBE-DB81F7E9E4DC}"/>
    <cellStyle name="Note 7 2 4 3 2" xfId="23109" xr:uid="{55348040-B3FC-416C-AA22-EFB3BC886A0E}"/>
    <cellStyle name="Note 7 2 4 4" xfId="17374" xr:uid="{93D4C287-CE0E-47C8-ADB0-2A9D1DAC529F}"/>
    <cellStyle name="Note 7 2 5" xfId="9629" xr:uid="{B825E87E-5E14-4CAC-8F8B-75D482BE04C0}"/>
    <cellStyle name="Note 7 2 5 2" xfId="13123" xr:uid="{9DB1C974-FD82-4B89-9219-B141EA977C43}"/>
    <cellStyle name="Note 7 2 5 2 2" xfId="22570" xr:uid="{CFDBBAE4-8FF2-4ED6-9C2C-F63BCD7CA7DB}"/>
    <cellStyle name="Note 7 2 5 2 3" xfId="26962" xr:uid="{9474F350-5DC6-4941-8209-E23B8790C71D}"/>
    <cellStyle name="Note 7 2 5 3" xfId="15330" xr:uid="{33D93F90-5CCF-44FA-BB59-667F046022EF}"/>
    <cellStyle name="Note 7 2 5 3 2" xfId="24777" xr:uid="{6C0E28F0-58A8-4E50-B5D9-0861265ABBA2}"/>
    <cellStyle name="Note 7 2 5 4" xfId="19074" xr:uid="{FAB93C3C-3AAE-49C5-B896-C8736E97F3F4}"/>
    <cellStyle name="Note 7 2 6" xfId="9881" xr:uid="{BFDF3D9D-9CD1-45D4-B69C-4A1BB7429DCC}"/>
    <cellStyle name="Note 7 2 6 2" xfId="13350" xr:uid="{78513BEA-F289-4A44-8B7B-A1C2B53AC0A2}"/>
    <cellStyle name="Note 7 2 6 2 2" xfId="22797" xr:uid="{98155155-A425-4896-ADD7-0F0C4E197711}"/>
    <cellStyle name="Note 7 2 6 2 3" xfId="27188" xr:uid="{0880E01E-99AB-4549-A88C-D5864678D160}"/>
    <cellStyle name="Note 7 2 6 3" xfId="15581" xr:uid="{8D7F2C2B-49A3-4E4B-8792-7A30C5611686}"/>
    <cellStyle name="Note 7 2 6 3 2" xfId="25028" xr:uid="{75D897D0-2543-48E2-B209-9E6424142AC4}"/>
    <cellStyle name="Note 7 2 6 4" xfId="19326" xr:uid="{FD871B36-16F1-4AE9-9B47-4D2EA73066C7}"/>
    <cellStyle name="Note 7 2 7" xfId="9960" xr:uid="{EEA66E27-D0CF-41F4-ABE2-BF14FF6BFE44}"/>
    <cellStyle name="Note 7 2 7 2" xfId="13416" xr:uid="{23B52F9D-0E2B-4142-925A-D995544F26B6}"/>
    <cellStyle name="Note 7 2 7 2 2" xfId="22863" xr:uid="{95BF5F54-502E-44C5-B4A6-5E79E63695DE}"/>
    <cellStyle name="Note 7 2 7 2 3" xfId="27253" xr:uid="{2762F36B-C591-4BBF-BFFF-E2028353802B}"/>
    <cellStyle name="Note 7 2 7 3" xfId="15659" xr:uid="{638EB4D4-093A-46B7-A53D-88901DFF0E46}"/>
    <cellStyle name="Note 7 2 7 3 2" xfId="25106" xr:uid="{EE7AE4DE-1D92-4492-BA2E-AA1B1796C35F}"/>
    <cellStyle name="Note 7 2 7 4" xfId="19405" xr:uid="{8E96D42F-04A9-477E-907C-3E3F765F0947}"/>
    <cellStyle name="Note 7 2 8" xfId="8309" xr:uid="{5E8538C5-3B07-453D-95FB-EFE15E3D753B}"/>
    <cellStyle name="Note 7 2 8 2" xfId="12030" xr:uid="{8959AF67-6305-4451-B867-FDC52F94DAAF}"/>
    <cellStyle name="Note 7 2 8 2 2" xfId="21477" xr:uid="{2D9E3356-401E-4279-836F-F6433F3F040E}"/>
    <cellStyle name="Note 7 2 8 2 3" xfId="25897" xr:uid="{E841ECB7-C604-48EA-A39C-01B0CC1F1CAF}"/>
    <cellStyle name="Note 7 2 8 3" xfId="14038" xr:uid="{AC599016-C6FC-44EE-9736-372968C96260}"/>
    <cellStyle name="Note 7 2 8 3 2" xfId="23485" xr:uid="{79604C35-3D84-44C5-911A-E5ADCE056253}"/>
    <cellStyle name="Note 7 2 8 4" xfId="17754" xr:uid="{AA8A7B20-0288-4906-8BF3-F4B73083234B}"/>
    <cellStyle name="Note 7 2 9" xfId="8392" xr:uid="{5EBFB825-6D08-4A50-B1FA-0FEC5EE8B1E9}"/>
    <cellStyle name="Note 7 2 9 2" xfId="14120" xr:uid="{1AE21C64-2E3A-449D-8964-B606F116B794}"/>
    <cellStyle name="Note 7 2 9 2 2" xfId="23567" xr:uid="{9E9B5090-1D6D-44A0-8924-49BE49A506A7}"/>
    <cellStyle name="Note 7 2 9 3" xfId="17837" xr:uid="{83BA9DE5-82B9-4A9C-AD95-527FC2639991}"/>
    <cellStyle name="Note 7 3" xfId="4868" xr:uid="{6A21B106-33E7-408C-9CF1-E4B3C6A5359C}"/>
    <cellStyle name="Note 7 3 2" xfId="31015" xr:uid="{61BAFF36-B4D8-4EEC-A264-9C23F2C610FD}"/>
    <cellStyle name="Note 7 3 3" xfId="30706" xr:uid="{CB8B8067-D95F-4B61-89E2-FF191C6ED23F}"/>
    <cellStyle name="Note 7 4" xfId="5182" xr:uid="{3F3705D2-1951-4BD8-BBA9-5483E72DCB87}"/>
    <cellStyle name="Note 7 4 2" xfId="5296" xr:uid="{F9D112D2-A408-4441-B38D-F3CE19BD1A6D}"/>
    <cellStyle name="Note 7 5" xfId="6696" xr:uid="{30E84187-D12C-4949-B8D0-B071D54F5E32}"/>
    <cellStyle name="Note 7 5 2" xfId="7364" xr:uid="{EBAF151C-C758-4180-9D1E-A20156142695}"/>
    <cellStyle name="Note 7 5 2 2" xfId="11094" xr:uid="{8393DE70-962B-4E71-9C37-22327FF36E93}"/>
    <cellStyle name="Note 7 5 2 2 2" xfId="20540" xr:uid="{1D3374F3-0440-4344-A1A2-0B438180EAA3}"/>
    <cellStyle name="Note 7 5 2 3" xfId="16811" xr:uid="{57DB48CB-3A82-4283-A576-E706F1C3F443}"/>
    <cellStyle name="Note 7 5 3" xfId="10425" xr:uid="{C3AECD49-9AEF-47E9-85F5-613A83BC9937}"/>
    <cellStyle name="Note 7 5 3 2" xfId="19870" xr:uid="{86454E40-3BD1-4195-B1F4-21D955BF05CA}"/>
    <cellStyle name="Note 7 5 4" xfId="16141" xr:uid="{D0E05D38-96FD-48CB-996C-A71CBFF2886F}"/>
    <cellStyle name="Note 7 5 5" xfId="28874" xr:uid="{D4858886-610B-4DF9-BC95-79068E944B3A}"/>
    <cellStyle name="Note 7 5 6" xfId="27568" xr:uid="{F74A6280-E1F3-4B7C-9007-3F6D61219921}"/>
    <cellStyle name="Note 7 5 7" xfId="29408" xr:uid="{312EFF8D-1CD2-4BE6-A6ED-B4DF8B59C26D}"/>
    <cellStyle name="Note 7 6" xfId="8120" xr:uid="{D01448EE-2B33-4EBA-ACC1-8C00F11EB7B9}"/>
    <cellStyle name="Note 7 6 2" xfId="11849" xr:uid="{96DD60CE-0FED-494C-9F72-0462D3A384BC}"/>
    <cellStyle name="Note 7 6 2 2" xfId="21296" xr:uid="{405E0DA4-841F-48F8-B831-F31B50DD5226}"/>
    <cellStyle name="Note 7 6 2 3" xfId="25720" xr:uid="{10831BEC-0E23-44EF-A6C7-C6CDE27A8FF8}"/>
    <cellStyle name="Note 7 6 3" xfId="13855" xr:uid="{35253E94-3EC3-47BC-B09E-DC06D9865388}"/>
    <cellStyle name="Note 7 6 3 2" xfId="23302" xr:uid="{7C75F189-CCA3-4126-A638-FDCB335AA435}"/>
    <cellStyle name="Note 7 6 4" xfId="17567" xr:uid="{4965618C-C5F6-467E-B575-5DEAE1E9F475}"/>
    <cellStyle name="Note 7 7" xfId="9905" xr:uid="{703E85E2-BC3B-4856-967F-6EA7C80AF4F0}"/>
    <cellStyle name="Note 7 7 2" xfId="13366" xr:uid="{EB7279AD-7C7B-41F0-B0A0-09D694198883}"/>
    <cellStyle name="Note 7 7 2 2" xfId="22813" xr:uid="{D1DD8166-7BFA-400E-A72B-FC299B105326}"/>
    <cellStyle name="Note 7 7 2 3" xfId="27204" xr:uid="{05C04298-560B-4403-BFFA-4A712355B650}"/>
    <cellStyle name="Note 7 7 3" xfId="15605" xr:uid="{FCCD4876-E165-4DF7-97D2-4194E5CD67CB}"/>
    <cellStyle name="Note 7 7 3 2" xfId="25052" xr:uid="{F411355B-63B6-43D4-8728-8F4FA0B7C92A}"/>
    <cellStyle name="Note 7 7 4" xfId="19350" xr:uid="{460C84C8-A5B7-4471-A0BB-F69A51122189}"/>
    <cellStyle name="Note 7 8" xfId="9486" xr:uid="{706E6897-A7EB-4A15-9DA4-961BCB0F4C97}"/>
    <cellStyle name="Note 7 8 2" xfId="13004" xr:uid="{3A4D07DF-59E0-44A2-B970-B6F017E2FAA0}"/>
    <cellStyle name="Note 7 8 2 2" xfId="22451" xr:uid="{DA4FF327-6785-4A9B-B772-9B2A6ACFF13F}"/>
    <cellStyle name="Note 7 8 2 3" xfId="26845" xr:uid="{B95FB932-F12A-4DFD-97AE-047C6B60D487}"/>
    <cellStyle name="Note 7 8 3" xfId="15189" xr:uid="{5886CFDB-CC9E-4C54-8946-14B794F3DE7D}"/>
    <cellStyle name="Note 7 8 3 2" xfId="24636" xr:uid="{DA29353C-7B28-4081-A677-DDA8D07D14FE}"/>
    <cellStyle name="Note 7 8 4" xfId="18931" xr:uid="{6436CDE8-021E-412B-AF95-DD8FD5B58F14}"/>
    <cellStyle name="Note 7 9" xfId="9751" xr:uid="{48B5CDE3-DB47-4C3E-8643-6FDC6F6C66AE}"/>
    <cellStyle name="Note 7 9 2" xfId="13233" xr:uid="{D598215F-AE62-4F93-AECC-61DBA5C84079}"/>
    <cellStyle name="Note 7 9 2 2" xfId="22680" xr:uid="{CC2FBA01-339A-4429-A654-75F306CA8B70}"/>
    <cellStyle name="Note 7 9 2 3" xfId="27072" xr:uid="{4192B057-3D8D-401A-978D-4C490F094C7B}"/>
    <cellStyle name="Note 7 9 3" xfId="15452" xr:uid="{EA5EA730-755D-4ABE-A2D6-FACCD33ACB67}"/>
    <cellStyle name="Note 7 9 3 2" xfId="24899" xr:uid="{C0F16255-C598-4F8A-AD8E-2B3AC7A16FD0}"/>
    <cellStyle name="Note 7 9 4" xfId="19196" xr:uid="{FDA314A7-7A19-40FB-B19C-87709DDBD278}"/>
    <cellStyle name="Note 70" xfId="30202" xr:uid="{89A23E3E-F183-4EA8-B10A-9CB986DB459E}"/>
    <cellStyle name="Note 71" xfId="30203" xr:uid="{01B508DC-558C-447B-B8B3-B66CD6CFE501}"/>
    <cellStyle name="Note 72" xfId="30204" xr:uid="{F272423C-5512-4A90-81DD-E15E83B9B67E}"/>
    <cellStyle name="Note 73" xfId="569" xr:uid="{3C3F2A9F-37A0-4AED-9717-7845D08FD320}"/>
    <cellStyle name="Note 8" xfId="2548" xr:uid="{74FAB4D4-3EDE-4926-8FAA-38B628BF7B60}"/>
    <cellStyle name="Note 8 10" xfId="6697" xr:uid="{E7AFC57C-AECB-4FBD-874C-C39F9C078BE8}"/>
    <cellStyle name="Note 8 10 2" xfId="7365" xr:uid="{2CCE04AB-E8D0-427C-B67E-61CEB8CD5B13}"/>
    <cellStyle name="Note 8 10 2 2" xfId="11095" xr:uid="{86AF9FEB-8A8E-47C8-864E-F63793FC94A6}"/>
    <cellStyle name="Note 8 10 2 2 2" xfId="20541" xr:uid="{371E3375-EE61-43E2-8860-FB4E96B1DB5E}"/>
    <cellStyle name="Note 8 10 2 3" xfId="16812" xr:uid="{7139B6F0-D01D-44C8-BEE6-D0F2D0B25C6D}"/>
    <cellStyle name="Note 8 10 3" xfId="10426" xr:uid="{74B56C04-215A-4742-A00E-1E443E13C041}"/>
    <cellStyle name="Note 8 10 3 2" xfId="19871" xr:uid="{C0F72AF4-BC55-4A5F-86DA-8572E3C0CE27}"/>
    <cellStyle name="Note 8 10 4" xfId="16142" xr:uid="{2B50B9A6-FAD6-4C40-9D52-E235EF9CCDB6}"/>
    <cellStyle name="Note 8 10 5" xfId="28875" xr:uid="{AD153E7D-4605-4C4E-B6A3-A724DD269926}"/>
    <cellStyle name="Note 8 10 6" xfId="28559" xr:uid="{6DE7397D-BC9B-4284-B07B-F8AAE93A82B9}"/>
    <cellStyle name="Note 8 10 7" xfId="29409" xr:uid="{42DE60BA-7093-448A-A2B7-44A78C5DF125}"/>
    <cellStyle name="Note 8 11" xfId="8119" xr:uid="{7AB2C591-8E07-41F4-9BA9-546E70D8EDBC}"/>
    <cellStyle name="Note 8 11 2" xfId="11848" xr:uid="{7B3E89F0-8AAC-4CAF-8FF3-56577A7743FE}"/>
    <cellStyle name="Note 8 11 2 2" xfId="21295" xr:uid="{EF1378BA-4CBF-4162-80F5-9911391829C1}"/>
    <cellStyle name="Note 8 11 2 3" xfId="25719" xr:uid="{556DB3B8-19B3-4C85-BB58-A39044992235}"/>
    <cellStyle name="Note 8 11 3" xfId="13854" xr:uid="{4AA7B73C-08DC-4FCC-BF36-BE83F58A978F}"/>
    <cellStyle name="Note 8 11 3 2" xfId="23301" xr:uid="{8072E65C-D2F7-42F9-9C47-CD3EA0EA52A7}"/>
    <cellStyle name="Note 8 11 4" xfId="17566" xr:uid="{C55E5588-EE94-4A37-AA2C-D73189F21D98}"/>
    <cellStyle name="Note 8 12" xfId="9735" xr:uid="{E79B6EEC-9DAC-4A2F-98C4-9EB10BF125F2}"/>
    <cellStyle name="Note 8 12 2" xfId="13217" xr:uid="{A342F3B9-4529-401D-A9DD-6176BF1DFC8F}"/>
    <cellStyle name="Note 8 12 2 2" xfId="22664" xr:uid="{FEDF2FD3-6553-4C2F-8FE4-0905A4AE45E5}"/>
    <cellStyle name="Note 8 12 2 3" xfId="27056" xr:uid="{15B2DAF5-8045-4A35-B87D-00D205F88B3C}"/>
    <cellStyle name="Note 8 12 3" xfId="15436" xr:uid="{28EF2921-F58D-4DA8-B68E-28082793685B}"/>
    <cellStyle name="Note 8 12 3 2" xfId="24883" xr:uid="{096C99EA-125C-4C9E-920A-FEA061F84D42}"/>
    <cellStyle name="Note 8 12 4" xfId="19180" xr:uid="{179ACD0C-27B7-4702-A719-1BE4ED011208}"/>
    <cellStyle name="Note 8 13" xfId="8790" xr:uid="{8FCD273F-BF53-42FB-9A21-9BF167F08B7C}"/>
    <cellStyle name="Note 8 13 2" xfId="12431" xr:uid="{B48F5231-2CF1-475C-80A9-FFA4691A8905}"/>
    <cellStyle name="Note 8 13 2 2" xfId="21878" xr:uid="{A0E056B5-E035-4921-A73B-A4BC4818B16E}"/>
    <cellStyle name="Note 8 13 2 3" xfId="26294" xr:uid="{D5DDBECB-AEC5-47E4-9479-89FE9574CFED}"/>
    <cellStyle name="Note 8 13 3" xfId="14515" xr:uid="{4668EE7B-D1F3-4F35-8AB0-C96AD750AD10}"/>
    <cellStyle name="Note 8 13 3 2" xfId="23962" xr:uid="{35933FE0-0B46-49FD-B747-5FB248FE2AA4}"/>
    <cellStyle name="Note 8 13 4" xfId="18235" xr:uid="{CA056E44-F6FC-49BE-A26A-AFC6C8FBAD9E}"/>
    <cellStyle name="Note 8 14" xfId="10032" xr:uid="{099AE2A9-3390-449E-A56A-3F04AB661323}"/>
    <cellStyle name="Note 8 14 2" xfId="13477" xr:uid="{D6E2496D-B0B8-41B7-A88B-702A174F99C5}"/>
    <cellStyle name="Note 8 14 2 2" xfId="22924" xr:uid="{CE9424C6-59FD-41FB-99F7-97BF281F99D1}"/>
    <cellStyle name="Note 8 14 2 3" xfId="27314" xr:uid="{E6E10EEB-0060-4CAA-BD92-0B6A6CB70AC8}"/>
    <cellStyle name="Note 8 14 3" xfId="15731" xr:uid="{5A1D9E82-7763-4CD7-8526-6F38AF4F7F68}"/>
    <cellStyle name="Note 8 14 3 2" xfId="25178" xr:uid="{FFDEE5D0-F139-48E9-B145-E8C09E489EB7}"/>
    <cellStyle name="Note 8 14 4" xfId="19477" xr:uid="{6E2F48F7-CC8D-42A5-85C0-90252EAB55EE}"/>
    <cellStyle name="Note 8 15" xfId="9174" xr:uid="{AC0A1687-E087-42D6-904E-547C951D4548}"/>
    <cellStyle name="Note 8 15 2" xfId="12748" xr:uid="{9CDCCA36-D495-4304-B1D7-7768DBDEA1FE}"/>
    <cellStyle name="Note 8 15 2 2" xfId="22195" xr:uid="{7E0B28FE-FE65-4994-A085-6C999969DD9C}"/>
    <cellStyle name="Note 8 15 2 3" xfId="26596" xr:uid="{5D72826F-B89A-4CA9-B28E-9D6CE9E33F79}"/>
    <cellStyle name="Note 8 15 3" xfId="14884" xr:uid="{FC1ACF08-4DDB-4E47-A0AB-074E56AB2AFD}"/>
    <cellStyle name="Note 8 15 3 2" xfId="24331" xr:uid="{B6C9A7BB-65F9-44B3-96B3-AAAFCDB5A7CD}"/>
    <cellStyle name="Note 8 15 4" xfId="18619" xr:uid="{5F6DD89A-3F54-431F-9731-58CE7C54A866}"/>
    <cellStyle name="Note 8 16" xfId="8383" xr:uid="{B324C377-6196-465D-B9AD-06BF63388AD6}"/>
    <cellStyle name="Note 8 16 2" xfId="14111" xr:uid="{4A2E29C4-0A00-4E1C-BBE7-132EA58E3925}"/>
    <cellStyle name="Note 8 16 2 2" xfId="23558" xr:uid="{4EFF17A3-605B-4B28-AB88-991E3DAA800C}"/>
    <cellStyle name="Note 8 16 3" xfId="17828" xr:uid="{5556070C-7C84-458A-881B-ADE302EDF10C}"/>
    <cellStyle name="Note 8 17" xfId="27874" xr:uid="{2A48D735-076D-48AD-A8B9-71F433471212}"/>
    <cellStyle name="Note 8 18" xfId="28736" xr:uid="{BDE21719-A505-4F9C-8BEE-03A20496C35D}"/>
    <cellStyle name="Note 8 19" xfId="30205" xr:uid="{F80372DD-0FEF-4CF8-BB8C-ACC7050DDFF2}"/>
    <cellStyle name="Note 8 2" xfId="4871" xr:uid="{3ACBF732-4E1D-4186-AA45-F997D66E7EDF}"/>
    <cellStyle name="Note 8 2 10" xfId="9006" xr:uid="{DF005630-2405-480A-91EA-9BA71EFD9E9F}"/>
    <cellStyle name="Note 8 2 10 2" xfId="14729" xr:uid="{F2153B34-DD01-449E-A4E8-F19B71105121}"/>
    <cellStyle name="Note 8 2 10 2 2" xfId="24176" xr:uid="{00364836-AF26-42AB-97C7-5CC173246C92}"/>
    <cellStyle name="Note 8 2 10 3" xfId="18451" xr:uid="{3299446B-9396-48E3-95C2-CA19E4102D15}"/>
    <cellStyle name="Note 8 2 11" xfId="28400" xr:uid="{E71AEE33-AC8B-42A1-B48E-B9EC4DA52F34}"/>
    <cellStyle name="Note 8 2 12" xfId="27609" xr:uid="{97F74E73-AE61-4FC1-AC4D-58B2A052DB7C}"/>
    <cellStyle name="Note 8 2 13" xfId="30709" xr:uid="{B51D0018-B1C3-4E04-B908-B1DB3AE3DE07}"/>
    <cellStyle name="Note 8 2 2" xfId="5218" xr:uid="{60CC6F35-3B9A-4152-A116-0D8F851979EE}"/>
    <cellStyle name="Note 8 2 2 2" xfId="5328" xr:uid="{1D4E5186-0A2E-4142-B6B0-D0203CE7B586}"/>
    <cellStyle name="Note 8 2 2 3" xfId="31018" xr:uid="{10669040-6192-488C-A428-288753CBA4F7}"/>
    <cellStyle name="Note 8 2 3" xfId="6310" xr:uid="{4E51D81B-0FD0-471C-B008-32B4C4F6BD81}"/>
    <cellStyle name="Note 8 2 3 10" xfId="28507" xr:uid="{564BC7B0-7BC5-4288-9259-103ECAA020AE}"/>
    <cellStyle name="Note 8 2 3 2" xfId="7180" xr:uid="{7415B0F0-7E6D-466F-8331-03DF29DF4C30}"/>
    <cellStyle name="Note 8 2 3 2 2" xfId="7849" xr:uid="{5046011D-A850-4816-B5DF-AEA04B7DDD73}"/>
    <cellStyle name="Note 8 2 3 2 2 2" xfId="11579" xr:uid="{5A6AEAF1-D909-489F-8491-56EBA68916F4}"/>
    <cellStyle name="Note 8 2 3 2 2 2 2" xfId="21026" xr:uid="{D211F2E3-601D-40EE-99D8-9AEA998F64A8}"/>
    <cellStyle name="Note 8 2 3 2 2 3" xfId="17297" xr:uid="{A515521F-ABE0-4B9D-B2A2-26CBBDA66926}"/>
    <cellStyle name="Note 8 2 3 2 3" xfId="10910" xr:uid="{F7D43548-F588-452D-AE55-54B34E7D335C}"/>
    <cellStyle name="Note 8 2 3 2 3 2" xfId="20356" xr:uid="{F2422D3D-F972-4BEA-83FE-E70DF9A14CC1}"/>
    <cellStyle name="Note 8 2 3 2 4" xfId="16627" xr:uid="{6E3650A3-5C74-4E26-84A0-9B6873934AFC}"/>
    <cellStyle name="Note 8 2 3 2 5" xfId="29150" xr:uid="{3ABEF9CC-1B95-4CF8-888D-7AE4C5A33CFE}"/>
    <cellStyle name="Note 8 2 3 2 6" xfId="28549" xr:uid="{A78589D4-C409-4B96-ADA1-86C89EA3625B}"/>
    <cellStyle name="Note 8 2 3 2 7" xfId="29656" xr:uid="{2B87FDF6-FBCD-4158-9023-0C6C674B5F51}"/>
    <cellStyle name="Note 8 2 3 3" xfId="7889" xr:uid="{B147DE1C-C62D-4748-9C30-5B2F0EF3951A}"/>
    <cellStyle name="Note 8 2 3 3 2" xfId="11618" xr:uid="{3E542A03-70C8-4691-8F73-E960BB0DCE4E}"/>
    <cellStyle name="Note 8 2 3 3 2 2" xfId="21065" xr:uid="{C0445C2D-9939-4003-83B4-07AD7292C842}"/>
    <cellStyle name="Note 8 2 3 3 2 3" xfId="25489" xr:uid="{5734F6A6-AE0B-43CC-97CA-10B082BD82DA}"/>
    <cellStyle name="Note 8 2 3 3 3" xfId="13624" xr:uid="{D5BB8933-897E-4883-8B41-D4A6C3678B29}"/>
    <cellStyle name="Note 8 2 3 3 3 2" xfId="23071" xr:uid="{F17996DF-291D-4817-BE13-741EFD97D682}"/>
    <cellStyle name="Note 8 2 3 3 4" xfId="17336" xr:uid="{F7AB4D39-E95F-4C51-B7FD-5B9443386084}"/>
    <cellStyle name="Note 8 2 3 4" xfId="9564" xr:uid="{FE4D52E3-146B-4851-AC23-4934BA450112}"/>
    <cellStyle name="Note 8 2 3 4 2" xfId="13074" xr:uid="{50A66625-12BE-4C15-AD07-62AACE972CE0}"/>
    <cellStyle name="Note 8 2 3 4 2 2" xfId="22521" xr:uid="{0FBDBA4F-31ED-4DB1-913E-58D3D33F20CD}"/>
    <cellStyle name="Note 8 2 3 4 2 3" xfId="26913" xr:uid="{709821C6-AC4B-488D-AADC-B757BF8747AF}"/>
    <cellStyle name="Note 8 2 3 4 3" xfId="15265" xr:uid="{B6130519-C885-4806-890D-866641E3E3AC}"/>
    <cellStyle name="Note 8 2 3 4 3 2" xfId="24712" xr:uid="{5FF97CEB-CD80-435D-8121-2FAC4D77F18F}"/>
    <cellStyle name="Note 8 2 3 4 4" xfId="19009" xr:uid="{FCDACAAA-D005-4014-B153-7D8A6B8ADD39}"/>
    <cellStyle name="Note 8 2 3 5" xfId="9998" xr:uid="{8712FB52-50C1-45BD-8496-F62BE5B05806}"/>
    <cellStyle name="Note 8 2 3 5 2" xfId="13450" xr:uid="{64308F69-9F3A-4992-9FB4-124587CD5E56}"/>
    <cellStyle name="Note 8 2 3 5 2 2" xfId="22897" xr:uid="{C758C32B-217A-400A-A9F1-1DB29B03E2A1}"/>
    <cellStyle name="Note 8 2 3 5 2 3" xfId="27287" xr:uid="{1AEEA1F1-2A2E-4362-9A04-7B8177BE51AB}"/>
    <cellStyle name="Note 8 2 3 5 3" xfId="15697" xr:uid="{4F010AF2-BED4-4B77-AADA-FCE4EFB35647}"/>
    <cellStyle name="Note 8 2 3 5 3 2" xfId="25144" xr:uid="{FD0AD5EC-B1DA-4C1E-8F0D-717E9B460C6A}"/>
    <cellStyle name="Note 8 2 3 5 4" xfId="19443" xr:uid="{C8CC88FB-A7AF-4507-A5EC-56DE053E764A}"/>
    <cellStyle name="Note 8 2 3 6" xfId="10091" xr:uid="{FF11782A-2058-465A-B12D-6C35101B3132}"/>
    <cellStyle name="Note 8 2 3 6 2" xfId="13527" xr:uid="{C1F87D85-F0F7-400E-B110-BFF416ECFA67}"/>
    <cellStyle name="Note 8 2 3 6 2 2" xfId="22974" xr:uid="{F7D6B079-C7EC-4D64-B658-5D910E011514}"/>
    <cellStyle name="Note 8 2 3 6 2 3" xfId="27364" xr:uid="{F02B99DB-DF5C-421D-9968-7D1479339E64}"/>
    <cellStyle name="Note 8 2 3 6 3" xfId="15790" xr:uid="{5D1B8B6E-EB34-40F6-BB61-D33A433CECA2}"/>
    <cellStyle name="Note 8 2 3 6 3 2" xfId="25237" xr:uid="{BC9DD1E6-1E4F-4A2E-8FC2-61EC181C36D7}"/>
    <cellStyle name="Note 8 2 3 6 4" xfId="19536" xr:uid="{277C73EE-F6C6-41B8-8C9A-1BE7A19E4220}"/>
    <cellStyle name="Note 8 2 3 7" xfId="9708" xr:uid="{9F7A5054-47E3-4BAC-A84A-D806504A2A71}"/>
    <cellStyle name="Note 8 2 3 7 2" xfId="13193" xr:uid="{DF29B2CB-AC29-4083-AD71-BD585A4BDC62}"/>
    <cellStyle name="Note 8 2 3 7 2 2" xfId="22640" xr:uid="{83D6DE27-9475-477D-8222-C08B75121FED}"/>
    <cellStyle name="Note 8 2 3 7 2 3" xfId="27032" xr:uid="{90FB48AB-FBCF-451D-8888-CD3F65A452DB}"/>
    <cellStyle name="Note 8 2 3 7 3" xfId="15409" xr:uid="{715432BD-2F21-49BF-ADF0-EDFC3D48C4B3}"/>
    <cellStyle name="Note 8 2 3 7 3 2" xfId="24856" xr:uid="{B9709778-8A4E-41D1-8BC6-059635460E18}"/>
    <cellStyle name="Note 8 2 3 7 4" xfId="19153" xr:uid="{014C8BD8-DA4D-4982-9E84-BB38A1323BF0}"/>
    <cellStyle name="Note 8 2 3 8" xfId="10219" xr:uid="{D594D335-7C91-467A-A4C3-6C306320BA3E}"/>
    <cellStyle name="Note 8 2 3 8 2" xfId="15917" xr:uid="{FC89E697-2082-4652-B9EC-5FD247F66513}"/>
    <cellStyle name="Note 8 2 3 8 2 2" xfId="25364" xr:uid="{813E4202-B3BE-49E1-B2EF-AF1549219E5D}"/>
    <cellStyle name="Note 8 2 3 8 3" xfId="19664" xr:uid="{FA7A045E-EF92-40E2-8270-2B91C2AE6D41}"/>
    <cellStyle name="Note 8 2 3 9" xfId="28701" xr:uid="{4BDE1FFE-FCAF-44F2-8FD2-0DAED20C5236}"/>
    <cellStyle name="Note 8 2 4" xfId="7049" xr:uid="{204E4B11-6375-4E28-A211-6175814623A6}"/>
    <cellStyle name="Note 8 2 4 2" xfId="7717" xr:uid="{6249918F-B04A-4A20-9E3E-6753745495C4}"/>
    <cellStyle name="Note 8 2 4 2 2" xfId="11447" xr:uid="{438B7A0C-9F8B-459C-B263-32EF2E46DE86}"/>
    <cellStyle name="Note 8 2 4 2 2 2" xfId="20894" xr:uid="{E6833DDA-E080-4E3E-B222-7EF53818B3D3}"/>
    <cellStyle name="Note 8 2 4 2 3" xfId="17165" xr:uid="{8939F16E-CCE5-44B0-9E0A-DF124C3C3E61}"/>
    <cellStyle name="Note 8 2 4 3" xfId="10778" xr:uid="{06C5C909-1D5C-4A3A-9AE2-9540A10EFBF0}"/>
    <cellStyle name="Note 8 2 4 3 2" xfId="20224" xr:uid="{1F8DEA78-9A20-4814-B393-028EBE1CC26B}"/>
    <cellStyle name="Note 8 2 4 4" xfId="16495" xr:uid="{FAD5D5B2-B46E-49AE-A9C5-B4255639A757}"/>
    <cellStyle name="Note 8 2 4 5" xfId="29057" xr:uid="{161DA518-5338-404B-8250-BD55B8320E46}"/>
    <cellStyle name="Note 8 2 4 6" xfId="28349" xr:uid="{BC49D326-5B28-4D9E-8CC0-62C82F08D888}"/>
    <cellStyle name="Note 8 2 4 7" xfId="29565" xr:uid="{4E604C0A-A716-4EFD-BAC7-D6A983CE1250}"/>
    <cellStyle name="Note 8 2 5" xfId="7926" xr:uid="{9F9ADF4E-5B04-4897-B440-15E1FD353EAE}"/>
    <cellStyle name="Note 8 2 5 2" xfId="11655" xr:uid="{876477FE-034A-4AF5-96C7-ED10E636CC54}"/>
    <cellStyle name="Note 8 2 5 2 2" xfId="21102" xr:uid="{9C9939DA-504E-4F0C-AE81-B153D12819A0}"/>
    <cellStyle name="Note 8 2 5 2 3" xfId="25526" xr:uid="{01A82414-D9B6-40EE-BC9C-E9DEEDA831BE}"/>
    <cellStyle name="Note 8 2 5 3" xfId="13661" xr:uid="{708C7CE1-F249-4894-ABB8-062B50C382A2}"/>
    <cellStyle name="Note 8 2 5 3 2" xfId="23108" xr:uid="{D9A21B53-5C69-4F6D-B169-30E38A9CB3BB}"/>
    <cellStyle name="Note 8 2 5 4" xfId="17373" xr:uid="{AF4DE3AB-49F3-4089-95F0-7EFDC96DC143}"/>
    <cellStyle name="Note 8 2 6" xfId="8440" xr:uid="{9EB193E1-B0B7-4A59-A2D7-1AC90603EC43}"/>
    <cellStyle name="Note 8 2 6 2" xfId="12129" xr:uid="{14D0E818-2313-4C61-B45E-7C49CC9DC3D8}"/>
    <cellStyle name="Note 8 2 6 2 2" xfId="21576" xr:uid="{A613FE30-9C64-4877-9960-4634E105480E}"/>
    <cellStyle name="Note 8 2 6 2 3" xfId="25995" xr:uid="{8DE41024-8B1F-40AB-9F7C-1B13EAA48703}"/>
    <cellStyle name="Note 8 2 6 3" xfId="14168" xr:uid="{EB661219-7FAF-439D-ADBC-26F74602BF66}"/>
    <cellStyle name="Note 8 2 6 3 2" xfId="23615" xr:uid="{6FD91421-84BD-4874-BFC9-EBD94F0ACC32}"/>
    <cellStyle name="Note 8 2 6 4" xfId="17885" xr:uid="{532E8524-60A6-4D46-9596-8A2E4AC39B1B}"/>
    <cellStyle name="Note 8 2 7" xfId="9220" xr:uid="{0B517CD7-8CF6-4573-81C8-EF2DE0620513}"/>
    <cellStyle name="Note 8 2 7 2" xfId="12786" xr:uid="{B761B73C-CC56-40C7-A5E5-AE6FE26D2F7C}"/>
    <cellStyle name="Note 8 2 7 2 2" xfId="22233" xr:uid="{FFFA2ACB-10B6-4C90-9231-75CB3F878B9B}"/>
    <cellStyle name="Note 8 2 7 2 3" xfId="26628" xr:uid="{426726DD-4C36-49D0-9731-245716441308}"/>
    <cellStyle name="Note 8 2 7 3" xfId="14924" xr:uid="{753B88FD-6696-4CDE-B8F9-B2D979DEBA28}"/>
    <cellStyle name="Note 8 2 7 3 2" xfId="24371" xr:uid="{591C30FF-B2E2-4CAB-8351-D0101EC10AD1}"/>
    <cellStyle name="Note 8 2 7 4" xfId="18665" xr:uid="{0A12147B-004A-4BB7-8F6F-1A91B62CF259}"/>
    <cellStyle name="Note 8 2 8" xfId="9930" xr:uid="{51DE02FD-4880-478F-9B11-68614A271B3A}"/>
    <cellStyle name="Note 8 2 8 2" xfId="13389" xr:uid="{898353F9-7214-48C9-866C-B7DE8FE452AF}"/>
    <cellStyle name="Note 8 2 8 2 2" xfId="22836" xr:uid="{3EFA50E8-7D73-4514-9BCC-947BDC151299}"/>
    <cellStyle name="Note 8 2 8 2 3" xfId="27227" xr:uid="{34648B86-765C-42E5-8E92-9C0CBDC11D99}"/>
    <cellStyle name="Note 8 2 8 3" xfId="15630" xr:uid="{20B8269D-5285-4952-9D21-8B57B940682C}"/>
    <cellStyle name="Note 8 2 8 3 2" xfId="25077" xr:uid="{DB4B18B9-2CFE-4578-A9BF-875DDD388FA2}"/>
    <cellStyle name="Note 8 2 8 4" xfId="19375" xr:uid="{EFD43BF9-5E03-4E46-8054-4EF31A20EAE5}"/>
    <cellStyle name="Note 8 2 9" xfId="9452" xr:uid="{1423BCC0-A6DD-4FE2-9FFB-4E4BCE182A05}"/>
    <cellStyle name="Note 8 2 9 2" xfId="12979" xr:uid="{E84ACE8D-7C5F-4A6B-9D87-981AA79CAF4E}"/>
    <cellStyle name="Note 8 2 9 2 2" xfId="22426" xr:uid="{36F00057-EFB4-4AF8-A0F3-A5B668022738}"/>
    <cellStyle name="Note 8 2 9 2 3" xfId="26820" xr:uid="{35DC00EE-0E77-4D29-880D-824495F19BFA}"/>
    <cellStyle name="Note 8 2 9 3" xfId="15155" xr:uid="{82510CE5-F5A7-430C-9AA6-D543D25C333C}"/>
    <cellStyle name="Note 8 2 9 3 2" xfId="24602" xr:uid="{61BB7993-260F-43AB-B0E2-B9D352B28AD3}"/>
    <cellStyle name="Note 8 2 9 4" xfId="18897" xr:uid="{92CD9B30-EF5B-4289-A235-0DBB56FC1682}"/>
    <cellStyle name="Note 8 3" xfId="4872" xr:uid="{CD6817B4-5BB2-44CA-BB10-C750DB059EB8}"/>
    <cellStyle name="Note 8 3 10" xfId="28401" xr:uid="{486A4CDC-E562-44EC-A4A2-3B16E601346E}"/>
    <cellStyle name="Note 8 3 11" xfId="28075" xr:uid="{FC87617D-BDA7-487B-8891-BD1133BAE7BC}"/>
    <cellStyle name="Note 8 3 12" xfId="30708" xr:uid="{446E77F4-AE46-4CAD-9F7E-757F0233FD31}"/>
    <cellStyle name="Note 8 3 2" xfId="6311" xr:uid="{E510719F-197D-4F3E-87A5-B4E465F993AD}"/>
    <cellStyle name="Note 8 3 2 10" xfId="27983" xr:uid="{E9839812-CB30-4752-82FC-ED3CCF2E88EC}"/>
    <cellStyle name="Note 8 3 2 11" xfId="31017" xr:uid="{5647E787-2F34-4B07-A2BE-09E74E553209}"/>
    <cellStyle name="Note 8 3 2 2" xfId="7181" xr:uid="{07F57D29-CB89-4437-BC97-23F1FE01E214}"/>
    <cellStyle name="Note 8 3 2 2 2" xfId="7850" xr:uid="{82BCCE6C-137E-40FC-A6E7-3392F9130B13}"/>
    <cellStyle name="Note 8 3 2 2 2 2" xfId="11580" xr:uid="{CCF84C42-78CB-4684-A1D5-E69435E3258E}"/>
    <cellStyle name="Note 8 3 2 2 2 2 2" xfId="21027" xr:uid="{D2922137-86CD-450D-8E10-23198FFF935F}"/>
    <cellStyle name="Note 8 3 2 2 2 3" xfId="17298" xr:uid="{F387B911-D4E5-4C5A-A4A6-695B0260E883}"/>
    <cellStyle name="Note 8 3 2 2 3" xfId="10911" xr:uid="{94FEC3C0-440D-4249-BA38-42123D9B06F4}"/>
    <cellStyle name="Note 8 3 2 2 3 2" xfId="20357" xr:uid="{310721BB-F6CF-4A0A-A23B-4FCE3B0BE2D6}"/>
    <cellStyle name="Note 8 3 2 2 4" xfId="16628" xr:uid="{B1233AD1-DD05-4FD1-91C8-1981C30E2A87}"/>
    <cellStyle name="Note 8 3 2 2 5" xfId="29151" xr:uid="{2CC4AC70-17A3-4499-A103-8C558F5A5BAB}"/>
    <cellStyle name="Note 8 3 2 2 6" xfId="28513" xr:uid="{68265BEF-C272-42D4-AECA-B201704A6C7A}"/>
    <cellStyle name="Note 8 3 2 2 7" xfId="29657" xr:uid="{8587E1EF-F8CA-4566-84E4-B43CBECD3B19}"/>
    <cellStyle name="Note 8 3 2 3" xfId="8174" xr:uid="{AC1E74EB-300F-488F-8466-F66931CB189B}"/>
    <cellStyle name="Note 8 3 2 3 2" xfId="11903" xr:uid="{877EAF5C-C59E-4A3B-8F93-61EEF1933FDE}"/>
    <cellStyle name="Note 8 3 2 3 2 2" xfId="21350" xr:uid="{BEBEA58A-62B6-48C3-B328-542DCF508F30}"/>
    <cellStyle name="Note 8 3 2 3 2 3" xfId="25774" xr:uid="{A98FB4DD-7FEA-45D4-A02A-1B98D19CF307}"/>
    <cellStyle name="Note 8 3 2 3 3" xfId="13909" xr:uid="{2C6F3330-12AB-40A3-9F6C-E6FA56F86B0A}"/>
    <cellStyle name="Note 8 3 2 3 3 2" xfId="23356" xr:uid="{DE72178A-DAE8-4CCA-9EDD-D39FDD6DDC37}"/>
    <cellStyle name="Note 8 3 2 3 4" xfId="17621" xr:uid="{FFA37A6E-12E0-4478-841E-EC138D225778}"/>
    <cellStyle name="Note 8 3 2 4" xfId="8800" xr:uid="{7CC0883E-DFC0-47D2-A29E-0ABE69737320}"/>
    <cellStyle name="Note 8 3 2 4 2" xfId="12440" xr:uid="{FEB9FAF3-6D33-49BB-8E3F-B137E64D82B6}"/>
    <cellStyle name="Note 8 3 2 4 2 2" xfId="21887" xr:uid="{C0F802B7-6C7B-4332-A6AF-4EF026FF09BC}"/>
    <cellStyle name="Note 8 3 2 4 2 3" xfId="26303" xr:uid="{4474141F-032A-4041-BB56-C9E7E264D9E1}"/>
    <cellStyle name="Note 8 3 2 4 3" xfId="14525" xr:uid="{23583854-D094-4361-8794-EF4BAE64C6D2}"/>
    <cellStyle name="Note 8 3 2 4 3 2" xfId="23972" xr:uid="{FCBBF406-0BE9-4421-90AD-FA6DD6987B66}"/>
    <cellStyle name="Note 8 3 2 4 4" xfId="18245" xr:uid="{66E4733C-EF24-4E0F-B035-98035805A695}"/>
    <cellStyle name="Note 8 3 2 5" xfId="9999" xr:uid="{A548097E-C9E9-4CA7-96DC-E7587107A3A7}"/>
    <cellStyle name="Note 8 3 2 5 2" xfId="13451" xr:uid="{A7F64BA8-D64C-4123-A0E9-3985AF681A90}"/>
    <cellStyle name="Note 8 3 2 5 2 2" xfId="22898" xr:uid="{A238B16A-CD3D-49C8-88A3-0C25BF756EEE}"/>
    <cellStyle name="Note 8 3 2 5 2 3" xfId="27288" xr:uid="{79C09B5C-29FD-4159-8BF0-8472DF55AF94}"/>
    <cellStyle name="Note 8 3 2 5 3" xfId="15698" xr:uid="{39018C63-E556-4A4C-8AF0-BEF0EF07C28B}"/>
    <cellStyle name="Note 8 3 2 5 3 2" xfId="25145" xr:uid="{76923388-7216-48C9-9344-842CE577D8FA}"/>
    <cellStyle name="Note 8 3 2 5 4" xfId="19444" xr:uid="{300EDCBA-D931-4769-B6FB-9B2A8F9F13AF}"/>
    <cellStyle name="Note 8 3 2 6" xfId="10092" xr:uid="{6562E0F9-F974-4E11-9347-3FCA903BB726}"/>
    <cellStyle name="Note 8 3 2 6 2" xfId="13528" xr:uid="{482BF4DD-6CAA-43B7-A70D-259CBB0CD46E}"/>
    <cellStyle name="Note 8 3 2 6 2 2" xfId="22975" xr:uid="{06DABD51-E023-457F-8EAA-6B4A6D3329B3}"/>
    <cellStyle name="Note 8 3 2 6 2 3" xfId="27365" xr:uid="{DD72A7DA-036B-480D-8EFA-C34D1AE96B2D}"/>
    <cellStyle name="Note 8 3 2 6 3" xfId="15791" xr:uid="{447E9451-2CC2-4392-9F51-95637F6A2171}"/>
    <cellStyle name="Note 8 3 2 6 3 2" xfId="25238" xr:uid="{DADD5962-D264-432B-8CE2-A6FD5B262126}"/>
    <cellStyle name="Note 8 3 2 6 4" xfId="19537" xr:uid="{3D9FE71B-6A68-49EA-BC3F-6B0B818AF05A}"/>
    <cellStyle name="Note 8 3 2 7" xfId="9377" xr:uid="{4FEBEC2B-5186-4817-B2FA-536C7D372A72}"/>
    <cellStyle name="Note 8 3 2 7 2" xfId="12920" xr:uid="{B6386A7E-C2F6-45A9-9241-83158B0F5E16}"/>
    <cellStyle name="Note 8 3 2 7 2 2" xfId="22367" xr:uid="{9F8A9B59-BAAB-43D9-8591-9F6B80F283F0}"/>
    <cellStyle name="Note 8 3 2 7 2 3" xfId="26761" xr:uid="{457ABF5F-4189-481D-A956-AF291783BE2C}"/>
    <cellStyle name="Note 8 3 2 7 3" xfId="15080" xr:uid="{9E35A653-0314-45BC-BC70-33CE3651CC40}"/>
    <cellStyle name="Note 8 3 2 7 3 2" xfId="24527" xr:uid="{B44B18F8-1D65-45F5-96F9-B2FE3ACC3B82}"/>
    <cellStyle name="Note 8 3 2 7 4" xfId="18822" xr:uid="{521F2B36-3753-471B-ABCE-478C99D2403D}"/>
    <cellStyle name="Note 8 3 2 8" xfId="10220" xr:uid="{FD1276C9-BC21-48C9-8190-DFE6AD0F935E}"/>
    <cellStyle name="Note 8 3 2 8 2" xfId="15918" xr:uid="{93B4761D-089C-469F-8409-B9641A446883}"/>
    <cellStyle name="Note 8 3 2 8 2 2" xfId="25365" xr:uid="{F59195DB-6732-460B-8EB3-1A03ED1BBDE6}"/>
    <cellStyle name="Note 8 3 2 8 3" xfId="19665" xr:uid="{9CC87147-D450-4EF2-827D-8132800B3FAB}"/>
    <cellStyle name="Note 8 3 2 9" xfId="28702" xr:uid="{D2C5C46C-A71F-4352-B8AB-EADC8E7FFF43}"/>
    <cellStyle name="Note 8 3 3" xfId="7050" xr:uid="{2A9AF511-F085-46FD-AEF0-90E8F7C9D5EF}"/>
    <cellStyle name="Note 8 3 3 2" xfId="7718" xr:uid="{F925DFF4-1CE6-43A6-A641-A50721B30807}"/>
    <cellStyle name="Note 8 3 3 2 2" xfId="11448" xr:uid="{1CC97789-2FB1-4F21-B2D0-2795A71F39B9}"/>
    <cellStyle name="Note 8 3 3 2 2 2" xfId="20895" xr:uid="{258ED480-A6D0-44CE-BC34-D3CE765270F7}"/>
    <cellStyle name="Note 8 3 3 2 3" xfId="17166" xr:uid="{A69F174C-435B-4C5B-BB76-E2AF0D52AEE9}"/>
    <cellStyle name="Note 8 3 3 3" xfId="10779" xr:uid="{DE76E136-ED62-42AB-9FCB-A093EF069E63}"/>
    <cellStyle name="Note 8 3 3 3 2" xfId="20225" xr:uid="{E439A045-E109-413A-8335-AD9024BAED77}"/>
    <cellStyle name="Note 8 3 3 4" xfId="16496" xr:uid="{53A4908E-9A98-4DCA-A674-E4F30EA4824D}"/>
    <cellStyle name="Note 8 3 3 5" xfId="29058" xr:uid="{294D7C0A-37A4-41CA-9C19-9F14E0150EBB}"/>
    <cellStyle name="Note 8 3 3 6" xfId="28184" xr:uid="{2C48B956-C5E4-46EA-B9DE-54C93BFAA0FE}"/>
    <cellStyle name="Note 8 3 3 7" xfId="29566" xr:uid="{A6F99E66-2077-4326-998C-3E6FBCF4F4E6}"/>
    <cellStyle name="Note 8 3 4" xfId="8258" xr:uid="{47F332EB-8D89-4CEA-881F-B35CA3D0C150}"/>
    <cellStyle name="Note 8 3 4 2" xfId="11987" xr:uid="{B19A1D64-4721-4ABA-BCF5-C10EAEA6F045}"/>
    <cellStyle name="Note 8 3 4 2 2" xfId="21434" xr:uid="{4D075B46-BF71-4B84-8497-EBD7F88B9F6F}"/>
    <cellStyle name="Note 8 3 4 2 3" xfId="25858" xr:uid="{D472B282-6ECE-493B-A6E2-0617890E11A2}"/>
    <cellStyle name="Note 8 3 4 3" xfId="13993" xr:uid="{65262558-DC03-4A3C-A362-A085E0A303CB}"/>
    <cellStyle name="Note 8 3 4 3 2" xfId="23440" xr:uid="{6458F38B-35FC-4E58-95CC-AD5D8DA0AD1B}"/>
    <cellStyle name="Note 8 3 4 4" xfId="17705" xr:uid="{25BC6299-C5D8-44C2-91B2-2DA68D5DE994}"/>
    <cellStyle name="Note 8 3 5" xfId="9628" xr:uid="{5ED8E32E-FCFF-4A5A-84F7-B6A48CE1548E}"/>
    <cellStyle name="Note 8 3 5 2" xfId="13122" xr:uid="{95146CAE-6EA4-4E4E-9A87-6890F69A852D}"/>
    <cellStyle name="Note 8 3 5 2 2" xfId="22569" xr:uid="{59189FCD-BC43-47C0-AAE4-B8AA0A70D4C5}"/>
    <cellStyle name="Note 8 3 5 2 3" xfId="26961" xr:uid="{653F77BC-CD60-44BD-B4E5-363A68540B24}"/>
    <cellStyle name="Note 8 3 5 3" xfId="15329" xr:uid="{F17B03B6-00F9-4DEB-87A1-D3B586B1FCD9}"/>
    <cellStyle name="Note 8 3 5 3 2" xfId="24776" xr:uid="{B6185A0B-CBCD-48BD-9B1B-563AFBB967B6}"/>
    <cellStyle name="Note 8 3 5 4" xfId="19073" xr:uid="{862367C0-A40A-4778-A3F4-BAE2F42DF410}"/>
    <cellStyle name="Note 8 3 6" xfId="8644" xr:uid="{B436633D-03C9-4F44-A956-02BA6222DEA1}"/>
    <cellStyle name="Note 8 3 6 2" xfId="12304" xr:uid="{8B44F956-6826-49C1-B23A-6E89D1A59250}"/>
    <cellStyle name="Note 8 3 6 2 2" xfId="21751" xr:uid="{CE3CD0B3-8466-488C-B7DC-52B14A93343E}"/>
    <cellStyle name="Note 8 3 6 2 3" xfId="26169" xr:uid="{5F2A2501-4BF1-47DD-9ED5-0630ED9EE14B}"/>
    <cellStyle name="Note 8 3 6 3" xfId="14371" xr:uid="{785C7A40-DC78-44FA-8B8D-BA963D238663}"/>
    <cellStyle name="Note 8 3 6 3 2" xfId="23818" xr:uid="{BECC942B-C9B6-4E87-941C-749AEB1A196A}"/>
    <cellStyle name="Note 8 3 6 4" xfId="18089" xr:uid="{E9ACE2F0-D928-4EFC-9111-1382E9455271}"/>
    <cellStyle name="Note 8 3 7" xfId="9663" xr:uid="{2E12E95B-FBC8-4812-9D10-DA206A34C24E}"/>
    <cellStyle name="Note 8 3 7 2" xfId="13155" xr:uid="{57FB7BE0-B7DA-44B5-825A-17FA85959711}"/>
    <cellStyle name="Note 8 3 7 2 2" xfId="22602" xr:uid="{26569CA6-0125-45AE-BCB7-F57C50E45F1E}"/>
    <cellStyle name="Note 8 3 7 2 3" xfId="26994" xr:uid="{44A4F8AE-CD09-4879-AAB1-98464A2B5EBB}"/>
    <cellStyle name="Note 8 3 7 3" xfId="15364" xr:uid="{72914BF8-C288-470D-B3BC-1AD86233C525}"/>
    <cellStyle name="Note 8 3 7 3 2" xfId="24811" xr:uid="{62A42A3E-81C2-493D-B743-458214167FB2}"/>
    <cellStyle name="Note 8 3 7 4" xfId="19108" xr:uid="{FEC121F1-CFD7-448F-966D-52B8B329913A}"/>
    <cellStyle name="Note 8 3 8" xfId="9212" xr:uid="{D30FF9F8-66C3-4CCE-B163-2114148359E0}"/>
    <cellStyle name="Note 8 3 8 2" xfId="12778" xr:uid="{E00430A5-453C-47B9-B65A-F02B3D985E60}"/>
    <cellStyle name="Note 8 3 8 2 2" xfId="22225" xr:uid="{B4BF0A24-9C1E-4D61-9017-0E6D79F9ECC9}"/>
    <cellStyle name="Note 8 3 8 2 3" xfId="26620" xr:uid="{3139FA23-3FBD-45C1-9681-253DD4CA0FB1}"/>
    <cellStyle name="Note 8 3 8 3" xfId="14916" xr:uid="{918887A3-655B-4269-8F52-207CE50BB1F1}"/>
    <cellStyle name="Note 8 3 8 3 2" xfId="24363" xr:uid="{8BBF7578-163D-458D-9136-A4A212856278}"/>
    <cellStyle name="Note 8 3 8 4" xfId="18657" xr:uid="{AD285A28-4F7F-4780-941E-7FDB202D1BF5}"/>
    <cellStyle name="Note 8 3 9" xfId="10109" xr:uid="{79BD7D11-3252-436B-8599-E262493EE61D}"/>
    <cellStyle name="Note 8 3 9 2" xfId="15808" xr:uid="{70B95D20-FAC7-427F-8043-59C6D7F369B4}"/>
    <cellStyle name="Note 8 3 9 2 2" xfId="25255" xr:uid="{26EDCF0E-9B04-4AEE-98AF-1B9D78FE08AD}"/>
    <cellStyle name="Note 8 3 9 3" xfId="19554" xr:uid="{7DADF48F-199C-494E-8C07-3E80E6BFE035}"/>
    <cellStyle name="Note 8 4" xfId="4873" xr:uid="{E5533D3F-4652-4E26-94C4-F11D63CACBAA}"/>
    <cellStyle name="Note 8 4 10" xfId="28402" xr:uid="{FA549631-7942-4AD1-8D33-C5A5A46FA6A7}"/>
    <cellStyle name="Note 8 4 11" xfId="28076" xr:uid="{7FE61829-1ED7-4DDA-8527-4531B3F37E33}"/>
    <cellStyle name="Note 8 4 2" xfId="6312" xr:uid="{E03DEB0B-50B9-45C6-8D3B-157F8B6E7B7E}"/>
    <cellStyle name="Note 8 4 2 10" xfId="27528" xr:uid="{0BD61B97-72B8-403D-A1D3-79244B382012}"/>
    <cellStyle name="Note 8 4 2 2" xfId="7182" xr:uid="{7DA20844-9022-4167-823B-57A4ED1510BC}"/>
    <cellStyle name="Note 8 4 2 2 2" xfId="7851" xr:uid="{307B2121-DB0F-45BE-A692-CD9175EDA659}"/>
    <cellStyle name="Note 8 4 2 2 2 2" xfId="11581" xr:uid="{D0410CAF-A392-4A8B-A689-63AD19309F70}"/>
    <cellStyle name="Note 8 4 2 2 2 2 2" xfId="21028" xr:uid="{121EA851-9143-427C-ACF9-1528AAC34A22}"/>
    <cellStyle name="Note 8 4 2 2 2 3" xfId="17299" xr:uid="{8D8DB430-C74C-4562-97E9-D4646CAF349C}"/>
    <cellStyle name="Note 8 4 2 2 3" xfId="10912" xr:uid="{B58A8B6D-F16A-439E-9CA9-E66DFE67397B}"/>
    <cellStyle name="Note 8 4 2 2 3 2" xfId="20358" xr:uid="{93CA2C50-9247-4FA7-9065-2823DAB6D702}"/>
    <cellStyle name="Note 8 4 2 2 4" xfId="16629" xr:uid="{C3F2F544-3B4D-4988-8307-F3ABA481AFD1}"/>
    <cellStyle name="Note 8 4 2 2 5" xfId="29152" xr:uid="{D1833711-F1AD-49CD-9A0F-41661D711A53}"/>
    <cellStyle name="Note 8 4 2 2 6" xfId="28191" xr:uid="{6311288F-16EB-4203-9BF7-AEFA6F8E483C}"/>
    <cellStyle name="Note 8 4 2 2 7" xfId="29658" xr:uid="{9690C87B-4F77-483A-9A50-FAF1788FB64C}"/>
    <cellStyle name="Note 8 4 2 3" xfId="8010" xr:uid="{A5B8F83F-1BB9-4789-8F8C-5ED0D3166259}"/>
    <cellStyle name="Note 8 4 2 3 2" xfId="11739" xr:uid="{D61F2921-2CF4-4DD8-A0CF-82AE239C6D72}"/>
    <cellStyle name="Note 8 4 2 3 2 2" xfId="21186" xr:uid="{7ED6FBDD-9F6C-4041-B4EF-EF4C03CF2FD5}"/>
    <cellStyle name="Note 8 4 2 3 2 3" xfId="25610" xr:uid="{9A7A219C-4260-4F9B-9679-3F1C6E920700}"/>
    <cellStyle name="Note 8 4 2 3 3" xfId="13745" xr:uid="{6DD34EDC-2915-486F-91CD-2A770ADDC95B}"/>
    <cellStyle name="Note 8 4 2 3 3 2" xfId="23192" xr:uid="{DF92E35A-25EF-4648-ABA7-D129EF4F3936}"/>
    <cellStyle name="Note 8 4 2 3 4" xfId="17457" xr:uid="{9BE3C8DB-DBBF-484D-8DE7-DB4002F0942A}"/>
    <cellStyle name="Note 8 4 2 4" xfId="8801" xr:uid="{9394B4D0-7915-4345-AE7F-E27E8C850FD4}"/>
    <cellStyle name="Note 8 4 2 4 2" xfId="12441" xr:uid="{91AC78C3-72C9-4633-A737-2895FD7E50DD}"/>
    <cellStyle name="Note 8 4 2 4 2 2" xfId="21888" xr:uid="{C574A9C9-60E5-49DD-8ACE-8B46A2B9B61E}"/>
    <cellStyle name="Note 8 4 2 4 2 3" xfId="26304" xr:uid="{9CF5779D-729F-4461-AE3F-9D34F9CCF099}"/>
    <cellStyle name="Note 8 4 2 4 3" xfId="14526" xr:uid="{A16AA9CA-ACF1-4D09-9072-34A07F887486}"/>
    <cellStyle name="Note 8 4 2 4 3 2" xfId="23973" xr:uid="{0C7E2DCB-7F38-4DCD-A337-FB6AFDC90DEA}"/>
    <cellStyle name="Note 8 4 2 4 4" xfId="18246" xr:uid="{0DB7A908-287D-4ABD-86D1-5667CAEE7881}"/>
    <cellStyle name="Note 8 4 2 5" xfId="10000" xr:uid="{88E3C8A4-63F0-4404-8D61-DCE919ADDE68}"/>
    <cellStyle name="Note 8 4 2 5 2" xfId="13452" xr:uid="{DFFE7BAD-E72D-4E5C-813B-DAC41ECBCED6}"/>
    <cellStyle name="Note 8 4 2 5 2 2" xfId="22899" xr:uid="{A61E961E-5AE7-4B77-9E29-80F9760DD481}"/>
    <cellStyle name="Note 8 4 2 5 2 3" xfId="27289" xr:uid="{B884A950-3152-488E-90B6-A01A19348E62}"/>
    <cellStyle name="Note 8 4 2 5 3" xfId="15699" xr:uid="{CD65A830-BE1F-47FD-8F6D-25F2AC8AE111}"/>
    <cellStyle name="Note 8 4 2 5 3 2" xfId="25146" xr:uid="{1E3951AC-09A4-46EA-BB9C-B9AE5239AF52}"/>
    <cellStyle name="Note 8 4 2 5 4" xfId="19445" xr:uid="{FD87E1C8-6207-44C7-B99B-8BA9929CC3FA}"/>
    <cellStyle name="Note 8 4 2 6" xfId="10093" xr:uid="{66D24011-4EFB-4710-8965-8224586DF571}"/>
    <cellStyle name="Note 8 4 2 6 2" xfId="13529" xr:uid="{D725E33E-4FA3-42A2-8CE1-117E75D2E929}"/>
    <cellStyle name="Note 8 4 2 6 2 2" xfId="22976" xr:uid="{EA00F4EB-D908-447C-8290-AFB14EBC762A}"/>
    <cellStyle name="Note 8 4 2 6 2 3" xfId="27366" xr:uid="{77DE3038-6766-4A9A-9470-A6BB47EAAA25}"/>
    <cellStyle name="Note 8 4 2 6 3" xfId="15792" xr:uid="{DE110EEB-93C2-4D0A-9B45-5C549EC02C07}"/>
    <cellStyle name="Note 8 4 2 6 3 2" xfId="25239" xr:uid="{43F4E9E3-FABD-41B0-A670-46905B3541B6}"/>
    <cellStyle name="Note 8 4 2 6 4" xfId="19538" xr:uid="{422B44C2-3E50-4969-854B-2140D9ACF8CD}"/>
    <cellStyle name="Note 8 4 2 7" xfId="8550" xr:uid="{78159923-0F85-4369-9920-956187E2BAC4}"/>
    <cellStyle name="Note 8 4 2 7 2" xfId="12219" xr:uid="{113A4CCE-938C-49B1-ADCE-7004BB66277B}"/>
    <cellStyle name="Note 8 4 2 7 2 2" xfId="21666" xr:uid="{7330189E-82F1-4FB7-8F12-5636DF82A5EE}"/>
    <cellStyle name="Note 8 4 2 7 2 3" xfId="26085" xr:uid="{18EE9F04-F6F8-4C09-A7EA-CDD0B473B497}"/>
    <cellStyle name="Note 8 4 2 7 3" xfId="14278" xr:uid="{B33EBBDD-1AE5-4888-8766-D6FB1EA33E4F}"/>
    <cellStyle name="Note 8 4 2 7 3 2" xfId="23725" xr:uid="{2A96EA7D-E805-4AEB-92EB-F3DE278E731F}"/>
    <cellStyle name="Note 8 4 2 7 4" xfId="17995" xr:uid="{55E1E666-85AF-4BB2-94BD-637AE9088D9B}"/>
    <cellStyle name="Note 8 4 2 8" xfId="10221" xr:uid="{CD8DA597-CDA0-4321-83D5-83E0A3927CBA}"/>
    <cellStyle name="Note 8 4 2 8 2" xfId="15919" xr:uid="{E50203C6-438A-4B0F-922F-6F2BB21CC7AF}"/>
    <cellStyle name="Note 8 4 2 8 2 2" xfId="25366" xr:uid="{C26C03B3-CEEE-4B45-B9FB-F645B85449AC}"/>
    <cellStyle name="Note 8 4 2 8 3" xfId="19666" xr:uid="{50F94D17-A555-452B-9BDC-60876F76730A}"/>
    <cellStyle name="Note 8 4 2 9" xfId="28703" xr:uid="{43618706-6872-447F-AF3F-B8A6FB22AA55}"/>
    <cellStyle name="Note 8 4 3" xfId="7051" xr:uid="{B10E8D81-37A9-4A68-9F8D-23E369AA1CB8}"/>
    <cellStyle name="Note 8 4 3 2" xfId="7719" xr:uid="{DB7CECDA-C14C-40D9-88DB-0B5EB69D3303}"/>
    <cellStyle name="Note 8 4 3 2 2" xfId="11449" xr:uid="{7F0F9B48-A298-46C4-9EDE-8070E3FB4AB1}"/>
    <cellStyle name="Note 8 4 3 2 2 2" xfId="20896" xr:uid="{D43782D5-7637-4950-B4CF-3100617FC97D}"/>
    <cellStyle name="Note 8 4 3 2 3" xfId="17167" xr:uid="{9E600F43-8EB0-4153-880A-A29C63E5AA46}"/>
    <cellStyle name="Note 8 4 3 3" xfId="10780" xr:uid="{BC7C4F22-1518-442C-AFF6-132ED421E27F}"/>
    <cellStyle name="Note 8 4 3 3 2" xfId="20226" xr:uid="{300B67E2-EB49-4F1E-B31A-36B1F299F5DB}"/>
    <cellStyle name="Note 8 4 3 4" xfId="16497" xr:uid="{9F774749-942E-4D33-8980-67E26E647453}"/>
    <cellStyle name="Note 8 4 3 5" xfId="29059" xr:uid="{71C29AE1-7E3F-4CE0-ABCF-4A1F716C7AB4}"/>
    <cellStyle name="Note 8 4 3 6" xfId="28103" xr:uid="{F0C9B7D8-8973-4C34-86EC-F744D8F19AA5}"/>
    <cellStyle name="Note 8 4 3 7" xfId="29567" xr:uid="{73D93332-8448-4BF1-8925-5CFDB248C1EF}"/>
    <cellStyle name="Note 8 4 4" xfId="8049" xr:uid="{7D69FD07-070B-4230-9F21-20ACCC095C24}"/>
    <cellStyle name="Note 8 4 4 2" xfId="11778" xr:uid="{57BA4465-86B4-4E3C-BC2A-EA1EC49240E0}"/>
    <cellStyle name="Note 8 4 4 2 2" xfId="21225" xr:uid="{87A6C6D6-7232-4281-BB09-82512113ACC6}"/>
    <cellStyle name="Note 8 4 4 2 3" xfId="25649" xr:uid="{8CED9CCE-E3D7-492D-9949-9154B6C9EF75}"/>
    <cellStyle name="Note 8 4 4 3" xfId="13784" xr:uid="{D7C227C5-7837-4FF8-8B8E-68B0B30FDA1F}"/>
    <cellStyle name="Note 8 4 4 3 2" xfId="23231" xr:uid="{96FD7A51-763E-4307-AE43-B221A4F8425F}"/>
    <cellStyle name="Note 8 4 4 4" xfId="17496" xr:uid="{D5F4BDE9-B108-4666-B321-EA599A546992}"/>
    <cellStyle name="Note 8 4 5" xfId="9498" xr:uid="{1AF4493A-234A-47EF-8C7C-472F68C98597}"/>
    <cellStyle name="Note 8 4 5 2" xfId="13016" xr:uid="{61DBDC86-3FEE-4A4C-9579-105D6D1A3FE3}"/>
    <cellStyle name="Note 8 4 5 2 2" xfId="22463" xr:uid="{76E75764-F786-4CE5-BB57-948C0CF82665}"/>
    <cellStyle name="Note 8 4 5 2 3" xfId="26857" xr:uid="{97054B99-0591-4580-88F1-1C502A58D597}"/>
    <cellStyle name="Note 8 4 5 3" xfId="15201" xr:uid="{10DF9959-4476-4B67-9FBF-9FC96B35758B}"/>
    <cellStyle name="Note 8 4 5 3 2" xfId="24648" xr:uid="{B811517A-175C-4CE9-8FF9-1F7927B9E361}"/>
    <cellStyle name="Note 8 4 5 4" xfId="18943" xr:uid="{2EE0A9E6-FDA7-4D9C-A86B-77EBCBCCF99A}"/>
    <cellStyle name="Note 8 4 6" xfId="8751" xr:uid="{E18F16FE-0513-4F49-9CEE-6BE63244A31B}"/>
    <cellStyle name="Note 8 4 6 2" xfId="12399" xr:uid="{F212479C-57AB-4539-A478-67D3D9F3FD4A}"/>
    <cellStyle name="Note 8 4 6 2 2" xfId="21846" xr:uid="{07D92596-7C61-4F68-8654-177780976BF3}"/>
    <cellStyle name="Note 8 4 6 2 3" xfId="26264" xr:uid="{9274C06F-A446-43FD-AAB5-7752BEB6A478}"/>
    <cellStyle name="Note 8 4 6 3" xfId="14478" xr:uid="{1E1192FF-CBBA-4599-9D32-33B82EA91461}"/>
    <cellStyle name="Note 8 4 6 3 2" xfId="23925" xr:uid="{08B4CBCF-F3F6-4EF7-9EB4-D24F2864D627}"/>
    <cellStyle name="Note 8 4 6 4" xfId="18196" xr:uid="{0178E9F1-E5B5-4219-AA4A-DC08A676161B}"/>
    <cellStyle name="Note 8 4 7" xfId="9958" xr:uid="{E57CDDDD-FB39-4D57-A3C5-798DF83D8F31}"/>
    <cellStyle name="Note 8 4 7 2" xfId="13415" xr:uid="{4C238759-F96E-4C31-BF3B-3E7657EE83B0}"/>
    <cellStyle name="Note 8 4 7 2 2" xfId="22862" xr:uid="{58B2C43C-A44B-47E8-8DD4-1CEB0DDD763E}"/>
    <cellStyle name="Note 8 4 7 2 3" xfId="27252" xr:uid="{9BC63919-84BC-46E2-9765-B0E958A2B95F}"/>
    <cellStyle name="Note 8 4 7 3" xfId="15657" xr:uid="{A543E563-D176-435C-9A44-C007EB203BB7}"/>
    <cellStyle name="Note 8 4 7 3 2" xfId="25104" xr:uid="{794A5F4C-5583-4CD5-A21F-903115AE027F}"/>
    <cellStyle name="Note 8 4 7 4" xfId="19403" xr:uid="{C1A6B962-9541-4085-B735-B5614B20C66C}"/>
    <cellStyle name="Note 8 4 8" xfId="9163" xr:uid="{D131A75D-E025-4A12-98D6-A7B0B6D5B18A}"/>
    <cellStyle name="Note 8 4 8 2" xfId="12738" xr:uid="{F711CF30-6734-4A82-ACDF-55515594D240}"/>
    <cellStyle name="Note 8 4 8 2 2" xfId="22185" xr:uid="{9518609B-1D73-4E62-B283-9E967D2ABF31}"/>
    <cellStyle name="Note 8 4 8 2 3" xfId="26589" xr:uid="{137163A0-E727-463A-A4ED-CC6C5FC41981}"/>
    <cellStyle name="Note 8 4 8 3" xfId="14876" xr:uid="{94197294-261A-40B9-9059-3590BB93D3A3}"/>
    <cellStyle name="Note 8 4 8 3 2" xfId="24323" xr:uid="{FF9E0544-D0C3-4280-9556-F9170CE1A0C3}"/>
    <cellStyle name="Note 8 4 8 4" xfId="18608" xr:uid="{D1D764FF-A2BC-40F0-B106-8E412F853BF1}"/>
    <cellStyle name="Note 8 4 9" xfId="8731" xr:uid="{CA0A52A9-731D-415F-9516-0CBA3479429F}"/>
    <cellStyle name="Note 8 4 9 2" xfId="14458" xr:uid="{32E4C113-1751-4912-9B69-F7F39CAAF402}"/>
    <cellStyle name="Note 8 4 9 2 2" xfId="23905" xr:uid="{80763C67-BD53-4FA0-A501-57433ED0D924}"/>
    <cellStyle name="Note 8 4 9 3" xfId="18176" xr:uid="{92688D7F-7188-41C9-9066-FDC0A60A44AF}"/>
    <cellStyle name="Note 8 5" xfId="4874" xr:uid="{A5460A27-328C-4B10-B6AF-60153FD82FF5}"/>
    <cellStyle name="Note 8 5 10" xfId="28403" xr:uid="{DF5B5B3C-96C6-4E14-B513-D6DE86286CE7}"/>
    <cellStyle name="Note 8 5 11" xfId="27608" xr:uid="{0EF95B29-A319-4DBA-AEB9-3498904E5189}"/>
    <cellStyle name="Note 8 5 2" xfId="6313" xr:uid="{AC90552C-B99C-47AE-9304-8DF99B46F549}"/>
    <cellStyle name="Note 8 5 2 10" xfId="28506" xr:uid="{8C3EA227-DEEE-42C2-BEAE-DD2D3108684A}"/>
    <cellStyle name="Note 8 5 2 2" xfId="7183" xr:uid="{7AC4929F-67FD-4D37-B413-7822E7199250}"/>
    <cellStyle name="Note 8 5 2 2 2" xfId="7852" xr:uid="{C2C7D984-0F0C-41BE-8797-FD84FFFC4644}"/>
    <cellStyle name="Note 8 5 2 2 2 2" xfId="11582" xr:uid="{4EA44EDB-F1B8-4918-8AD7-A0E5A1B50466}"/>
    <cellStyle name="Note 8 5 2 2 2 2 2" xfId="21029" xr:uid="{8AF559A4-3B08-4CEB-99CA-BCDAA72700A1}"/>
    <cellStyle name="Note 8 5 2 2 2 3" xfId="17300" xr:uid="{E844FB11-AF00-4919-B86B-0B5F76B68FA4}"/>
    <cellStyle name="Note 8 5 2 2 3" xfId="10913" xr:uid="{A2B930D7-CFA4-4A59-ABB7-9855CF4C00A3}"/>
    <cellStyle name="Note 8 5 2 2 3 2" xfId="20359" xr:uid="{96114EB5-D6C7-4AC7-AD7A-764EBE84BED3}"/>
    <cellStyle name="Note 8 5 2 2 4" xfId="16630" xr:uid="{F9C014B0-F040-49EF-90A5-DA1D0D3CC907}"/>
    <cellStyle name="Note 8 5 2 2 5" xfId="29153" xr:uid="{E0E25F56-E9E2-40D3-8691-B652176E4FD2}"/>
    <cellStyle name="Note 8 5 2 2 6" xfId="28547" xr:uid="{F61B10EA-57F9-4014-8649-C4EBB0623A48}"/>
    <cellStyle name="Note 8 5 2 2 7" xfId="29659" xr:uid="{FDB9B6DB-DE3D-4958-B051-23C32EEDB291}"/>
    <cellStyle name="Note 8 5 2 3" xfId="7888" xr:uid="{E3931D72-E138-4AC5-BBF5-F8826F2C3B51}"/>
    <cellStyle name="Note 8 5 2 3 2" xfId="11617" xr:uid="{6A849A18-D514-4642-8EB2-E43320A2EBC8}"/>
    <cellStyle name="Note 8 5 2 3 2 2" xfId="21064" xr:uid="{8853D908-3469-4443-BFF2-8FA84871A412}"/>
    <cellStyle name="Note 8 5 2 3 2 3" xfId="25488" xr:uid="{A4FA062F-8170-4EDD-8B13-167645BADD84}"/>
    <cellStyle name="Note 8 5 2 3 3" xfId="13623" xr:uid="{67B591C9-F54E-4C07-BEE7-5B5EA7B3C90C}"/>
    <cellStyle name="Note 8 5 2 3 3 2" xfId="23070" xr:uid="{3DD86BE9-62C4-43F1-8F1A-1CF6E6DE087E}"/>
    <cellStyle name="Note 8 5 2 3 4" xfId="17335" xr:uid="{061B5D11-3FD0-4A48-BAC6-20E833206823}"/>
    <cellStyle name="Note 8 5 2 4" xfId="8294" xr:uid="{D9AB7114-E60F-429C-8FC4-74F0B973A218}"/>
    <cellStyle name="Note 8 5 2 4 2" xfId="12016" xr:uid="{D9EFD485-AC6E-46E0-A2E5-280AE9263036}"/>
    <cellStyle name="Note 8 5 2 4 2 2" xfId="21463" xr:uid="{AC3B3CA2-50D0-46E2-9AB1-D31AC7C53432}"/>
    <cellStyle name="Note 8 5 2 4 2 3" xfId="25883" xr:uid="{7BDC98B2-54EA-42A0-B8C3-9A3E1D1C4E48}"/>
    <cellStyle name="Note 8 5 2 4 3" xfId="14023" xr:uid="{12EBAE32-7EBA-4F76-9A32-5375C963F5C9}"/>
    <cellStyle name="Note 8 5 2 4 3 2" xfId="23470" xr:uid="{990F1A8E-E8D4-498B-89FA-3FBAA8D157A1}"/>
    <cellStyle name="Note 8 5 2 4 4" xfId="17739" xr:uid="{D19674D4-09AB-4E69-815D-BA11A2C399C5}"/>
    <cellStyle name="Note 8 5 2 5" xfId="10001" xr:uid="{BF72B51C-E0E7-4FA9-9953-9B8C570D3257}"/>
    <cellStyle name="Note 8 5 2 5 2" xfId="13453" xr:uid="{FF050BC7-D486-461B-968A-F8E56E3C59CC}"/>
    <cellStyle name="Note 8 5 2 5 2 2" xfId="22900" xr:uid="{EEE5D74E-215F-408A-8DCB-95542CA7EEA7}"/>
    <cellStyle name="Note 8 5 2 5 2 3" xfId="27290" xr:uid="{93801E5A-9B36-45AB-8E20-3652AB8CBFAE}"/>
    <cellStyle name="Note 8 5 2 5 3" xfId="15700" xr:uid="{18DCCD1A-96E5-427C-9D28-6C6EFC4A6E0A}"/>
    <cellStyle name="Note 8 5 2 5 3 2" xfId="25147" xr:uid="{9A1F5A36-4F16-4AAD-A100-F5914FC7BFFE}"/>
    <cellStyle name="Note 8 5 2 5 4" xfId="19446" xr:uid="{B4D2F23E-E743-4E53-9681-05CB4170D30F}"/>
    <cellStyle name="Note 8 5 2 6" xfId="10094" xr:uid="{D71CB89F-F7D6-4748-84F1-23F8A2DDD533}"/>
    <cellStyle name="Note 8 5 2 6 2" xfId="13530" xr:uid="{2ACBD509-BC08-4072-A866-DCB9D7AAE603}"/>
    <cellStyle name="Note 8 5 2 6 2 2" xfId="22977" xr:uid="{F7BA3C9F-C071-4D08-B83B-C3929F28E340}"/>
    <cellStyle name="Note 8 5 2 6 2 3" xfId="27367" xr:uid="{42AF6FC3-BF8E-47C8-B945-2E24A1B96420}"/>
    <cellStyle name="Note 8 5 2 6 3" xfId="15793" xr:uid="{622CB61A-E3F8-4966-8A9F-E39127E63C64}"/>
    <cellStyle name="Note 8 5 2 6 3 2" xfId="25240" xr:uid="{CFD33949-8D4D-4C5B-9B56-D75364681DEF}"/>
    <cellStyle name="Note 8 5 2 6 4" xfId="19539" xr:uid="{391EBDA5-E425-4413-BE00-507B0B517388}"/>
    <cellStyle name="Note 8 5 2 7" xfId="10131" xr:uid="{479BDF8D-7DE5-4DC2-BF34-50457BF975F9}"/>
    <cellStyle name="Note 8 5 2 7 2" xfId="13554" xr:uid="{6C3D6336-CFBD-47A1-A404-EEBDA79AA3A1}"/>
    <cellStyle name="Note 8 5 2 7 2 2" xfId="23001" xr:uid="{B8DB1BD7-2713-4A31-841B-8B9CCFDEE894}"/>
    <cellStyle name="Note 8 5 2 7 2 3" xfId="27391" xr:uid="{DBF5137E-0A90-4022-8DE4-28D4F9AD4897}"/>
    <cellStyle name="Note 8 5 2 7 3" xfId="15830" xr:uid="{0F199F9F-8A67-4B80-B39B-2B7ECD1653B8}"/>
    <cellStyle name="Note 8 5 2 7 3 2" xfId="25277" xr:uid="{68C03681-3758-42AD-89A5-5AF7DB375FE1}"/>
    <cellStyle name="Note 8 5 2 7 4" xfId="19576" xr:uid="{2C6E6A06-DE74-4ED8-AD7D-1B908E059E7D}"/>
    <cellStyle name="Note 8 5 2 8" xfId="10222" xr:uid="{77E03B83-A218-41A4-9DD5-B2D58CBC5D07}"/>
    <cellStyle name="Note 8 5 2 8 2" xfId="15920" xr:uid="{9A318EB1-A9E6-4E57-96A9-AC83BD340197}"/>
    <cellStyle name="Note 8 5 2 8 2 2" xfId="25367" xr:uid="{D5D3FA80-D401-4DED-8DA1-AE29F837545D}"/>
    <cellStyle name="Note 8 5 2 8 3" xfId="19667" xr:uid="{3DCA0EEA-F76F-4838-92A6-E49ECEBC8E0B}"/>
    <cellStyle name="Note 8 5 2 9" xfId="28704" xr:uid="{384CAC5A-56C0-4C67-AB84-2FA32E2B578D}"/>
    <cellStyle name="Note 8 5 3" xfId="7052" xr:uid="{B56FA7B8-2FC8-406F-AB06-21A7569C3941}"/>
    <cellStyle name="Note 8 5 3 2" xfId="7720" xr:uid="{118E900F-AFBD-43CF-8CCB-1BD21804D810}"/>
    <cellStyle name="Note 8 5 3 2 2" xfId="11450" xr:uid="{8C6B0895-46FF-4A0F-9E07-9DDE65B0B700}"/>
    <cellStyle name="Note 8 5 3 2 2 2" xfId="20897" xr:uid="{75D8D39B-4F0D-4783-9F3D-D70D57D8971E}"/>
    <cellStyle name="Note 8 5 3 2 3" xfId="17168" xr:uid="{8A8FDB25-1E29-46C7-A608-6208A79E3BE9}"/>
    <cellStyle name="Note 8 5 3 3" xfId="10781" xr:uid="{4890BF68-EF6B-463E-A572-2484F032987D}"/>
    <cellStyle name="Note 8 5 3 3 2" xfId="20227" xr:uid="{3222F232-3035-41E9-819A-B05DBF42832A}"/>
    <cellStyle name="Note 8 5 3 4" xfId="16498" xr:uid="{047F5A19-6188-42F2-A840-D129CF263F57}"/>
    <cellStyle name="Note 8 5 3 5" xfId="29060" xr:uid="{2578D582-EA5F-4346-8555-DBA4E7B98339}"/>
    <cellStyle name="Note 8 5 3 6" xfId="28662" xr:uid="{60AA60AD-9837-4F3A-A6BA-8EECA5C2F719}"/>
    <cellStyle name="Note 8 5 3 7" xfId="29568" xr:uid="{E31D9DA4-F5C4-40E6-9EE1-4A601DA128F0}"/>
    <cellStyle name="Note 8 5 4" xfId="7925" xr:uid="{AA22A1E4-1070-4887-B203-719255E19327}"/>
    <cellStyle name="Note 8 5 4 2" xfId="11654" xr:uid="{797BBEBA-ACDC-4BDD-9C81-B532D5B3F2D3}"/>
    <cellStyle name="Note 8 5 4 2 2" xfId="21101" xr:uid="{CE2FA89E-0941-4F80-938C-600CF10E0628}"/>
    <cellStyle name="Note 8 5 4 2 3" xfId="25525" xr:uid="{058475A6-1BF4-4B9B-9309-2C3C75AADBA8}"/>
    <cellStyle name="Note 8 5 4 3" xfId="13660" xr:uid="{5CB9F124-CC65-40C7-95E3-6E93175233F3}"/>
    <cellStyle name="Note 8 5 4 3 2" xfId="23107" xr:uid="{CC4FC4BE-158B-450B-8FC5-BEA788B7DF92}"/>
    <cellStyle name="Note 8 5 4 4" xfId="17372" xr:uid="{092BEF63-8D6E-4FCB-8346-C655E5E62BCC}"/>
    <cellStyle name="Note 8 5 5" xfId="8986" xr:uid="{1D11BB52-B246-4917-9E12-7E2A4715DE93}"/>
    <cellStyle name="Note 8 5 5 2" xfId="12590" xr:uid="{A773F436-C231-4FD9-ACDE-16F3075117F0}"/>
    <cellStyle name="Note 8 5 5 2 2" xfId="22037" xr:uid="{4B8FE730-3283-4106-A3D4-6724BBE9C2AD}"/>
    <cellStyle name="Note 8 5 5 2 3" xfId="26451" xr:uid="{3AF608CC-9695-4E4B-AB07-17B00659F4F2}"/>
    <cellStyle name="Note 8 5 5 3" xfId="14709" xr:uid="{BCA43020-20F6-45CD-99FD-45ABC69993E4}"/>
    <cellStyle name="Note 8 5 5 3 2" xfId="24156" xr:uid="{D4D58E49-C942-4698-8A74-DEFDA715A7BE}"/>
    <cellStyle name="Note 8 5 5 4" xfId="18431" xr:uid="{E0E43067-25A3-4CB4-9951-6F94C91B274C}"/>
    <cellStyle name="Note 8 5 6" xfId="8369" xr:uid="{16D3BE55-6322-45F6-8A4C-009A06BC2557}"/>
    <cellStyle name="Note 8 5 6 2" xfId="12079" xr:uid="{60AF6EF4-AA71-489E-85B4-D88305DAC7A7}"/>
    <cellStyle name="Note 8 5 6 2 2" xfId="21526" xr:uid="{CEFC98AF-5CAC-44DE-8696-E3C9A49C4565}"/>
    <cellStyle name="Note 8 5 6 2 3" xfId="25945" xr:uid="{647AD77F-60AA-4BD2-BCBD-57A6B2E34731}"/>
    <cellStyle name="Note 8 5 6 3" xfId="14097" xr:uid="{50AC92B1-F066-4D53-8E11-4BA076207175}"/>
    <cellStyle name="Note 8 5 6 3 2" xfId="23544" xr:uid="{18814468-25AB-4A95-B056-13E306B5346E}"/>
    <cellStyle name="Note 8 5 6 4" xfId="17814" xr:uid="{A2B827CD-7AB6-4F5F-A586-FDB2CDE87987}"/>
    <cellStyle name="Note 8 5 7" xfId="9496" xr:uid="{0A40A587-3593-4460-A6E7-9EA63967CFE3}"/>
    <cellStyle name="Note 8 5 7 2" xfId="13014" xr:uid="{14762879-3ADC-4644-A041-527E7857C2E5}"/>
    <cellStyle name="Note 8 5 7 2 2" xfId="22461" xr:uid="{FA0C166B-9D0D-402A-A17F-26C7CFE89618}"/>
    <cellStyle name="Note 8 5 7 2 3" xfId="26855" xr:uid="{CD7E8D2A-4B51-4095-86B9-D970234FABB2}"/>
    <cellStyle name="Note 8 5 7 3" xfId="15199" xr:uid="{F0A2B075-2253-44D9-8A73-62FC02EEDE03}"/>
    <cellStyle name="Note 8 5 7 3 2" xfId="24646" xr:uid="{0F690550-1FAC-4A40-A3B9-6AC2517FB170}"/>
    <cellStyle name="Note 8 5 7 4" xfId="18941" xr:uid="{23366AE0-46E4-4B0F-A568-2A57552DE86A}"/>
    <cellStyle name="Note 8 5 8" xfId="10058" xr:uid="{EA01B118-AD20-47B1-91CC-62C1415AC030}"/>
    <cellStyle name="Note 8 5 8 2" xfId="13498" xr:uid="{ED87B922-46C8-4CCF-97C9-58494A0CCA68}"/>
    <cellStyle name="Note 8 5 8 2 2" xfId="22945" xr:uid="{287E2A99-9C80-4BFB-BE07-776BFDAA6126}"/>
    <cellStyle name="Note 8 5 8 2 3" xfId="27335" xr:uid="{0406BF46-46ED-4596-9C5B-E0CF84CF3A86}"/>
    <cellStyle name="Note 8 5 8 3" xfId="15757" xr:uid="{3A2D9D04-CBA1-427A-AF40-54F1A9801A2D}"/>
    <cellStyle name="Note 8 5 8 3 2" xfId="25204" xr:uid="{E7420C5B-CEA7-432B-976E-046DC0310BEA}"/>
    <cellStyle name="Note 8 5 8 4" xfId="19503" xr:uid="{9EA6D4FA-FEBE-4749-8ADA-D9A197144535}"/>
    <cellStyle name="Note 8 5 9" xfId="10049" xr:uid="{D5470E0F-66F4-462F-9844-5399AD32A9F4}"/>
    <cellStyle name="Note 8 5 9 2" xfId="15748" xr:uid="{D00210D0-5728-4BB5-A5FB-9037F5239A28}"/>
    <cellStyle name="Note 8 5 9 2 2" xfId="25195" xr:uid="{13C231BA-8DED-45FB-A5AC-756BA96192F1}"/>
    <cellStyle name="Note 8 5 9 3" xfId="19494" xr:uid="{9EB1F62C-CAD8-48EE-9016-3364D626C822}"/>
    <cellStyle name="Note 8 6" xfId="4875" xr:uid="{81301122-B13D-4579-BF59-7BF13688B7C9}"/>
    <cellStyle name="Note 8 6 10" xfId="28404" xr:uid="{04A73984-9E6D-450A-908A-733A7255792F}"/>
    <cellStyle name="Note 8 6 11" xfId="27601" xr:uid="{DBBCC722-7CC8-4DAA-8207-3BBD1C31EC50}"/>
    <cellStyle name="Note 8 6 2" xfId="6314" xr:uid="{75BF0D22-C44F-4519-AFC7-14416E2931EB}"/>
    <cellStyle name="Note 8 6 2 10" xfId="27982" xr:uid="{338DCB4B-2012-4271-8E66-88F0B51ABC9B}"/>
    <cellStyle name="Note 8 6 2 2" xfId="7184" xr:uid="{F8E7788A-E136-45AE-9496-42088ABCC60E}"/>
    <cellStyle name="Note 8 6 2 2 2" xfId="7853" xr:uid="{57318784-C45D-4626-B763-DB0F3A119E05}"/>
    <cellStyle name="Note 8 6 2 2 2 2" xfId="11583" xr:uid="{9212EEAC-466A-4A1C-B45A-AE675C11DECC}"/>
    <cellStyle name="Note 8 6 2 2 2 2 2" xfId="21030" xr:uid="{182F4945-4EAE-4AC7-80B2-3EEEA3DF71B6}"/>
    <cellStyle name="Note 8 6 2 2 2 3" xfId="17301" xr:uid="{61FDB408-699B-4E7A-91E0-8FF6914A8B62}"/>
    <cellStyle name="Note 8 6 2 2 3" xfId="10914" xr:uid="{35009DE0-5A9B-4488-9A0A-0DEE4F8F291F}"/>
    <cellStyle name="Note 8 6 2 2 3 2" xfId="20360" xr:uid="{64CF64BB-0AE0-43B7-804D-F142E146CD18}"/>
    <cellStyle name="Note 8 6 2 2 4" xfId="16631" xr:uid="{068BEAAC-544A-4E89-975C-E3102D766FD8}"/>
    <cellStyle name="Note 8 6 2 2 5" xfId="29154" xr:uid="{0C487B73-580E-42D1-A2B3-2DB3C5E78B9F}"/>
    <cellStyle name="Note 8 6 2 2 6" xfId="28304" xr:uid="{1D41FFEC-A169-4969-B9A2-7BE8C7E66040}"/>
    <cellStyle name="Note 8 6 2 2 7" xfId="29660" xr:uid="{57899747-E5E6-4381-85B3-6FF4BF64DCA7}"/>
    <cellStyle name="Note 8 6 2 3" xfId="8173" xr:uid="{362AE951-3636-4D39-B642-FD924B635E0B}"/>
    <cellStyle name="Note 8 6 2 3 2" xfId="11902" xr:uid="{105AEC4A-40FB-408B-B14E-C83128F9EFA8}"/>
    <cellStyle name="Note 8 6 2 3 2 2" xfId="21349" xr:uid="{0FBCFF14-6255-465C-829E-B84F2BA1BDAA}"/>
    <cellStyle name="Note 8 6 2 3 2 3" xfId="25773" xr:uid="{904CE59E-1074-45BF-B8B3-25B13AB1C193}"/>
    <cellStyle name="Note 8 6 2 3 3" xfId="13908" xr:uid="{E20B4B29-A9CB-4305-9AE6-7E0C51B43AB4}"/>
    <cellStyle name="Note 8 6 2 3 3 2" xfId="23355" xr:uid="{E4A7E1E9-B7F3-4915-8867-0C052CA4E2EC}"/>
    <cellStyle name="Note 8 6 2 3 4" xfId="17620" xr:uid="{D70D3D62-EAC9-4D8D-BAA4-AAA53DAD5B7A}"/>
    <cellStyle name="Note 8 6 2 4" xfId="9563" xr:uid="{AA539BE2-9CC7-4389-B306-EF6465DD8383}"/>
    <cellStyle name="Note 8 6 2 4 2" xfId="13073" xr:uid="{EB4F576E-82D9-4B01-BBCA-2537199A010D}"/>
    <cellStyle name="Note 8 6 2 4 2 2" xfId="22520" xr:uid="{1F043BF3-3383-48BA-AA2A-BE998C136165}"/>
    <cellStyle name="Note 8 6 2 4 2 3" xfId="26912" xr:uid="{89CAED9D-FD78-4C96-813B-C31C9295253B}"/>
    <cellStyle name="Note 8 6 2 4 3" xfId="15264" xr:uid="{5E643202-7BA7-4261-A830-5034835685C1}"/>
    <cellStyle name="Note 8 6 2 4 3 2" xfId="24711" xr:uid="{29A25ADD-7882-4045-AE4F-3413FF550334}"/>
    <cellStyle name="Note 8 6 2 4 4" xfId="19008" xr:uid="{E46F0EEE-6175-47DB-8D38-F0634C6109EF}"/>
    <cellStyle name="Note 8 6 2 5" xfId="10002" xr:uid="{1B66F37D-264A-4523-A99E-2E9C7D52D372}"/>
    <cellStyle name="Note 8 6 2 5 2" xfId="13454" xr:uid="{8E0FB447-378D-42C7-8CC8-1D2B940B341C}"/>
    <cellStyle name="Note 8 6 2 5 2 2" xfId="22901" xr:uid="{ECB647E8-AD19-4693-83B8-4F52D577EDC0}"/>
    <cellStyle name="Note 8 6 2 5 2 3" xfId="27291" xr:uid="{D78E36E7-644D-4F54-9287-00B5C8EE895B}"/>
    <cellStyle name="Note 8 6 2 5 3" xfId="15701" xr:uid="{D0715294-1857-4504-ABDA-9737807684C5}"/>
    <cellStyle name="Note 8 6 2 5 3 2" xfId="25148" xr:uid="{4C8A7B73-39B1-41ED-9937-1A80169D759E}"/>
    <cellStyle name="Note 8 6 2 5 4" xfId="19447" xr:uid="{AFB4C16F-71E0-48DB-86E9-B09C5D7E8BBA}"/>
    <cellStyle name="Note 8 6 2 6" xfId="10095" xr:uid="{0A0BB5F1-7A94-4926-9AAF-7FF3C87D619B}"/>
    <cellStyle name="Note 8 6 2 6 2" xfId="13531" xr:uid="{0663BDD0-6C73-402D-A73C-E2A622B17FC1}"/>
    <cellStyle name="Note 8 6 2 6 2 2" xfId="22978" xr:uid="{D825EFC7-A0F0-48DA-A95D-BDFA296922CC}"/>
    <cellStyle name="Note 8 6 2 6 2 3" xfId="27368" xr:uid="{B55794B8-01ED-40CD-91D1-3C57B18BC9FE}"/>
    <cellStyle name="Note 8 6 2 6 3" xfId="15794" xr:uid="{E1F45697-3C81-4C78-B087-0C25A0C5554A}"/>
    <cellStyle name="Note 8 6 2 6 3 2" xfId="25241" xr:uid="{FAF09DFE-FE3F-44ED-9A68-F905C70F3F9A}"/>
    <cellStyle name="Note 8 6 2 6 4" xfId="19540" xr:uid="{8035641C-2025-41AB-9735-6740A9EEA8B0}"/>
    <cellStyle name="Note 8 6 2 7" xfId="10177" xr:uid="{804A7985-DA63-4EAF-8807-A92E194E390A}"/>
    <cellStyle name="Note 8 6 2 7 2" xfId="13577" xr:uid="{9D20E668-1B9F-426D-8767-FB06644BB566}"/>
    <cellStyle name="Note 8 6 2 7 2 2" xfId="23024" xr:uid="{AE32DAD7-7E52-4373-A0BB-65E45AA0F0B0}"/>
    <cellStyle name="Note 8 6 2 7 2 3" xfId="27414" xr:uid="{BE223F6D-A969-4C4D-80BE-54B5F04DD830}"/>
    <cellStyle name="Note 8 6 2 7 3" xfId="15876" xr:uid="{69383BA2-667F-4ABE-A1DA-90372BF6E050}"/>
    <cellStyle name="Note 8 6 2 7 3 2" xfId="25323" xr:uid="{A857CA7F-04A5-4724-9DF2-A2B17D69A208}"/>
    <cellStyle name="Note 8 6 2 7 4" xfId="19622" xr:uid="{93D56F65-A3FF-4BE1-9CC2-4BD60E76F6FF}"/>
    <cellStyle name="Note 8 6 2 8" xfId="10223" xr:uid="{7167F181-34E0-4D31-B9E9-621C8CF16542}"/>
    <cellStyle name="Note 8 6 2 8 2" xfId="15921" xr:uid="{B154BB69-E02C-467E-95DE-D72AB852A6B4}"/>
    <cellStyle name="Note 8 6 2 8 2 2" xfId="25368" xr:uid="{1E5AE2B0-CDAD-4F21-AD1B-3BBD2AD896C6}"/>
    <cellStyle name="Note 8 6 2 8 3" xfId="19668" xr:uid="{8509C634-14B6-4F06-8858-3FA55D3498A5}"/>
    <cellStyle name="Note 8 6 2 9" xfId="28705" xr:uid="{1A0234E2-2B8F-49B5-BDC8-F8F458F11356}"/>
    <cellStyle name="Note 8 6 3" xfId="7053" xr:uid="{838E417B-105A-4A14-AFF3-773C1FC719E3}"/>
    <cellStyle name="Note 8 6 3 2" xfId="7721" xr:uid="{979B815A-E711-41DB-801D-D4F241FA90A8}"/>
    <cellStyle name="Note 8 6 3 2 2" xfId="11451" xr:uid="{CDF3E253-E408-48B8-BCAB-8149F7F263E5}"/>
    <cellStyle name="Note 8 6 3 2 2 2" xfId="20898" xr:uid="{0CDC07A5-04AB-482A-B066-6D31D0978DE6}"/>
    <cellStyle name="Note 8 6 3 2 3" xfId="17169" xr:uid="{B81D884E-0578-469A-990C-98EF34EAEA3C}"/>
    <cellStyle name="Note 8 6 3 3" xfId="10782" xr:uid="{ACAD0159-8780-4E6C-BF2F-24028A16C140}"/>
    <cellStyle name="Note 8 6 3 3 2" xfId="20228" xr:uid="{64FF7808-01F5-425D-99B9-01495C90D42C}"/>
    <cellStyle name="Note 8 6 3 4" xfId="16499" xr:uid="{A029DB1E-AD44-43A3-888A-2CF8B9B92966}"/>
    <cellStyle name="Note 8 6 3 5" xfId="29061" xr:uid="{E67D107C-E241-46BF-9B07-C399E05024B9}"/>
    <cellStyle name="Note 8 6 3 6" xfId="27711" xr:uid="{A35E679A-C3F3-4A86-BFFC-FD67184B1B88}"/>
    <cellStyle name="Note 8 6 3 7" xfId="29569" xr:uid="{23AF5EC8-21F4-4851-9860-81BC64E7F925}"/>
    <cellStyle name="Note 8 6 4" xfId="8048" xr:uid="{36BA85E2-18EA-43E9-9D3E-5F4658E24C89}"/>
    <cellStyle name="Note 8 6 4 2" xfId="11777" xr:uid="{EAA19978-D606-42DF-91B6-FF633A35B11D}"/>
    <cellStyle name="Note 8 6 4 2 2" xfId="21224" xr:uid="{548E89BC-3B54-48F2-B4A7-47F30D03CAC2}"/>
    <cellStyle name="Note 8 6 4 2 3" xfId="25648" xr:uid="{72139B7D-BEAF-4199-8C5A-26ED18325F70}"/>
    <cellStyle name="Note 8 6 4 3" xfId="13783" xr:uid="{169B6A7C-FE56-492F-853E-680AD7B2A738}"/>
    <cellStyle name="Note 8 6 4 3 2" xfId="23230" xr:uid="{0B9F143E-7B2C-4EC5-A773-E3BEB24C5CC2}"/>
    <cellStyle name="Note 8 6 4 4" xfId="17495" xr:uid="{757FD43D-0A76-47E5-AA23-4D889B3B2770}"/>
    <cellStyle name="Note 8 6 5" xfId="8439" xr:uid="{D4B4BB99-9150-43C9-85CB-7833A8F223C4}"/>
    <cellStyle name="Note 8 6 5 2" xfId="12128" xr:uid="{3C01DA9E-17E9-413C-9641-8BFA270FAA69}"/>
    <cellStyle name="Note 8 6 5 2 2" xfId="21575" xr:uid="{6872AA52-6D0C-43A2-B63F-AE3C5D7150E4}"/>
    <cellStyle name="Note 8 6 5 2 3" xfId="25994" xr:uid="{5AFEADAA-7245-4B08-91F2-32FF8AA72E63}"/>
    <cellStyle name="Note 8 6 5 3" xfId="14167" xr:uid="{36AD0B20-E27F-4835-AD09-A4F14FD09763}"/>
    <cellStyle name="Note 8 6 5 3 2" xfId="23614" xr:uid="{97DFD6E2-72EC-463B-9AC6-4F6EAE8FF1BA}"/>
    <cellStyle name="Note 8 6 5 4" xfId="17884" xr:uid="{7F33429E-62ED-40AE-A7D5-9FE7B626AAC9}"/>
    <cellStyle name="Note 8 6 6" xfId="9221" xr:uid="{879F263A-FBE5-4D74-902D-AA194BBB6C37}"/>
    <cellStyle name="Note 8 6 6 2" xfId="12787" xr:uid="{64D596C9-3238-447D-B062-D61302F3E0DE}"/>
    <cellStyle name="Note 8 6 6 2 2" xfId="22234" xr:uid="{BAC51028-00F3-4A56-9361-F49C1FF3D7A2}"/>
    <cellStyle name="Note 8 6 6 2 3" xfId="26629" xr:uid="{4EBA9770-A98F-40FB-8FC1-F91807A0E4AA}"/>
    <cellStyle name="Note 8 6 6 3" xfId="14925" xr:uid="{B4EC0777-EF6D-4F03-BB7E-46709DB0727F}"/>
    <cellStyle name="Note 8 6 6 3 2" xfId="24372" xr:uid="{38C97D9E-AC04-4083-A9F3-F5BE64F59B25}"/>
    <cellStyle name="Note 8 6 6 4" xfId="18666" xr:uid="{9C7537D6-9CF3-45CC-A388-3EB336740BD5}"/>
    <cellStyle name="Note 8 6 7" xfId="8558" xr:uid="{1E4B73A9-D626-4F2A-A843-9BD1DA586073}"/>
    <cellStyle name="Note 8 6 7 2" xfId="12224" xr:uid="{7DAD17F6-CDD7-48C1-8ACB-F6F526F65C95}"/>
    <cellStyle name="Note 8 6 7 2 2" xfId="21671" xr:uid="{35DC53D9-F3EF-48DB-B5C2-7A943314D7E7}"/>
    <cellStyle name="Note 8 6 7 2 3" xfId="26090" xr:uid="{D014E091-6295-4EAF-ACCD-87BB2D738FC0}"/>
    <cellStyle name="Note 8 6 7 3" xfId="14286" xr:uid="{58E1FA92-865B-4DD5-9355-91C368CFF811}"/>
    <cellStyle name="Note 8 6 7 3 2" xfId="23733" xr:uid="{81321AD8-E698-42A3-9319-A446470814E2}"/>
    <cellStyle name="Note 8 6 7 4" xfId="18003" xr:uid="{71954C32-8869-4B9D-9542-30B8EBDBE82F}"/>
    <cellStyle name="Note 8 6 8" xfId="9923" xr:uid="{FD94B0EC-D23D-406F-B165-D1A7907BAFB4}"/>
    <cellStyle name="Note 8 6 8 2" xfId="13383" xr:uid="{AFE8C61B-D139-45E5-BE21-865312DA631E}"/>
    <cellStyle name="Note 8 6 8 2 2" xfId="22830" xr:uid="{5573781A-3C70-4984-B756-AE1734DE24B1}"/>
    <cellStyle name="Note 8 6 8 2 3" xfId="27221" xr:uid="{D87282DD-DDD1-43EC-96E7-4A8696636AE1}"/>
    <cellStyle name="Note 8 6 8 3" xfId="15623" xr:uid="{C56FB47A-18AD-4B7A-B380-57D45D1C2EDF}"/>
    <cellStyle name="Note 8 6 8 3 2" xfId="25070" xr:uid="{113D97C5-0F56-442C-98CE-978D6E74AB29}"/>
    <cellStyle name="Note 8 6 8 4" xfId="19368" xr:uid="{D87ABCE1-2870-4AC3-AA11-61869FB9C3FF}"/>
    <cellStyle name="Note 8 6 9" xfId="8390" xr:uid="{942FFCF0-B522-4082-B74A-7672257759FD}"/>
    <cellStyle name="Note 8 6 9 2" xfId="14118" xr:uid="{CE400514-0127-4310-93FC-B2E517ABE241}"/>
    <cellStyle name="Note 8 6 9 2 2" xfId="23565" xr:uid="{A19BE118-D12A-46D6-9D8A-919938E79C70}"/>
    <cellStyle name="Note 8 6 9 3" xfId="17835" xr:uid="{3B6627D9-F72B-48DB-91C9-C440D8CB67B0}"/>
    <cellStyle name="Note 8 7" xfId="4876" xr:uid="{1D1243E5-1F3C-41C1-B483-E63B6C73FF08}"/>
    <cellStyle name="Note 8 7 10" xfId="28748" xr:uid="{E525E7E7-4BC2-4C44-A824-10C085E4433C}"/>
    <cellStyle name="Note 8 7 2" xfId="7054" xr:uid="{94CF3CBC-56A3-4EC8-94B3-B00AAD4DBC68}"/>
    <cellStyle name="Note 8 7 2 2" xfId="7722" xr:uid="{03AD1F62-4484-4200-BAA4-9583C241544F}"/>
    <cellStyle name="Note 8 7 2 2 2" xfId="11452" xr:uid="{89AA3534-1C12-4650-9E68-50FF34F9179A}"/>
    <cellStyle name="Note 8 7 2 2 2 2" xfId="20899" xr:uid="{82E06227-234C-459C-8E4D-C97EBD39C49A}"/>
    <cellStyle name="Note 8 7 2 2 3" xfId="17170" xr:uid="{C609926A-A507-4AC0-BFB8-6D3B4D04B7AB}"/>
    <cellStyle name="Note 8 7 2 3" xfId="10783" xr:uid="{AF5B6A1C-0F85-4513-B9A3-99D2A692FA82}"/>
    <cellStyle name="Note 8 7 2 3 2" xfId="20229" xr:uid="{A4179542-C67F-41AD-AFE6-E1DFCB1480E7}"/>
    <cellStyle name="Note 8 7 2 4" xfId="16500" xr:uid="{F6DC64D2-CF39-4824-B25E-390DFCF0D1F8}"/>
    <cellStyle name="Note 8 7 2 5" xfId="29062" xr:uid="{00577364-959F-4CF6-8E32-FB99F9ACF8A5}"/>
    <cellStyle name="Note 8 7 2 6" xfId="28004" xr:uid="{E01E42FF-8F7E-424C-9129-1EE192015BC4}"/>
    <cellStyle name="Note 8 7 2 7" xfId="29570" xr:uid="{D9F0F28C-5DFE-4A52-B515-699F7D16DDCA}"/>
    <cellStyle name="Note 8 7 3" xfId="7924" xr:uid="{0CE23462-4777-416F-A41C-0F0E92341B58}"/>
    <cellStyle name="Note 8 7 3 2" xfId="11653" xr:uid="{8AC8CB97-98B9-4DD5-826F-2ECDD736A7E0}"/>
    <cellStyle name="Note 8 7 3 2 2" xfId="21100" xr:uid="{D63D9539-A3EA-4C0A-951D-3DC2FCB63FA7}"/>
    <cellStyle name="Note 8 7 3 2 3" xfId="25524" xr:uid="{7EFE0B6E-2AD8-4336-8C31-ADACFDC8ABEA}"/>
    <cellStyle name="Note 8 7 3 3" xfId="13659" xr:uid="{048F6B1D-0DC2-4897-9663-CEB84225CFF7}"/>
    <cellStyle name="Note 8 7 3 3 2" xfId="23106" xr:uid="{3B94CE8E-AF5E-421A-92E0-EE8077E70E44}"/>
    <cellStyle name="Note 8 7 3 4" xfId="17371" xr:uid="{99482118-4236-4066-B4BA-686CC95A39D9}"/>
    <cellStyle name="Note 8 7 4" xfId="8438" xr:uid="{8D3C6EBB-BEE9-4491-8524-781C141F32D4}"/>
    <cellStyle name="Note 8 7 4 2" xfId="12127" xr:uid="{F4FF6853-A8D7-4B2C-9746-AF7EEA9051FC}"/>
    <cellStyle name="Note 8 7 4 2 2" xfId="21574" xr:uid="{2B463D6A-8C6F-41F5-A6C4-BB37AFA39A47}"/>
    <cellStyle name="Note 8 7 4 2 3" xfId="25993" xr:uid="{5A2D8927-4555-425C-9B9E-0D44F248E463}"/>
    <cellStyle name="Note 8 7 4 3" xfId="14166" xr:uid="{D6813CEA-55EB-4CC6-8BB8-B7D87B80D6A0}"/>
    <cellStyle name="Note 8 7 4 3 2" xfId="23613" xr:uid="{7BC845C7-AA2A-4F3A-8160-93211C805601}"/>
    <cellStyle name="Note 8 7 4 4" xfId="17883" xr:uid="{2912416A-ECF1-421E-BA21-486F0725BDED}"/>
    <cellStyle name="Note 8 7 5" xfId="9706" xr:uid="{3BE54504-0A81-4C44-AB1B-1F216628EC18}"/>
    <cellStyle name="Note 8 7 5 2" xfId="13191" xr:uid="{502EFBCE-EA38-4A56-AB4E-3FA0E5EA8976}"/>
    <cellStyle name="Note 8 7 5 2 2" xfId="22638" xr:uid="{71A4F045-E92F-4C11-B033-DEB593100AE7}"/>
    <cellStyle name="Note 8 7 5 2 3" xfId="27030" xr:uid="{8C81FCFB-A5B6-4AF9-8CD1-083778E4DF46}"/>
    <cellStyle name="Note 8 7 5 3" xfId="15407" xr:uid="{1E293648-B3C4-4805-A7F7-38039FDE9B67}"/>
    <cellStyle name="Note 8 7 5 3 2" xfId="24854" xr:uid="{7026C3B4-DF68-4C6D-902A-FD46BD6A09CB}"/>
    <cellStyle name="Note 8 7 5 4" xfId="19151" xr:uid="{439536D0-4B02-4A2C-8708-9D96B82C17AE}"/>
    <cellStyle name="Note 8 7 6" xfId="9106" xr:uid="{664E55AE-41A9-49CC-996D-345F989315C4}"/>
    <cellStyle name="Note 8 7 6 2" xfId="12691" xr:uid="{93133448-B354-4677-AA84-1357A070EB27}"/>
    <cellStyle name="Note 8 7 6 2 2" xfId="22138" xr:uid="{22B42E7B-3067-4DE1-94ED-5E6847BB3384}"/>
    <cellStyle name="Note 8 7 6 2 3" xfId="26551" xr:uid="{E53C65FE-D6F5-4811-976E-C37D83128A20}"/>
    <cellStyle name="Note 8 7 6 3" xfId="14828" xr:uid="{813115CB-1EB9-4DA7-87D8-74BA561D2AC6}"/>
    <cellStyle name="Note 8 7 6 3 2" xfId="24275" xr:uid="{264813DA-C24C-4EAE-91E7-800A55D88A9D}"/>
    <cellStyle name="Note 8 7 6 4" xfId="18551" xr:uid="{65D9046A-4039-425D-BC28-055DF4681E56}"/>
    <cellStyle name="Note 8 7 7" xfId="8746" xr:uid="{809E7842-52FC-41F0-A9BF-8B2C2E53A328}"/>
    <cellStyle name="Note 8 7 7 2" xfId="12394" xr:uid="{0F89052F-FFC4-4D1A-885F-5B85E834448E}"/>
    <cellStyle name="Note 8 7 7 2 2" xfId="21841" xr:uid="{A51700CC-87D9-453A-9DFB-D488F0F558B2}"/>
    <cellStyle name="Note 8 7 7 2 3" xfId="26259" xr:uid="{0D30C2C4-2E39-49F4-91C5-930E534E6261}"/>
    <cellStyle name="Note 8 7 7 3" xfId="14473" xr:uid="{51F10BAB-A4BA-4E94-9185-749E55DCDB15}"/>
    <cellStyle name="Note 8 7 7 3 2" xfId="23920" xr:uid="{71861232-2AF2-4E63-BED8-592DCE7092E6}"/>
    <cellStyle name="Note 8 7 7 4" xfId="18191" xr:uid="{4C7D035D-9F04-4F90-80D7-E3598321D2A0}"/>
    <cellStyle name="Note 8 7 8" xfId="9133" xr:uid="{2B5A1326-3247-4AC0-BF60-EDF13666A30F}"/>
    <cellStyle name="Note 8 7 8 2" xfId="14852" xr:uid="{334D2D30-EADB-4A3A-9B9C-27285A3FAFD1}"/>
    <cellStyle name="Note 8 7 8 2 2" xfId="24299" xr:uid="{40B9248F-1B83-42E4-AC87-25BF6AA283B7}"/>
    <cellStyle name="Note 8 7 8 3" xfId="18578" xr:uid="{33E2807A-D24F-449D-B217-2487F4929928}"/>
    <cellStyle name="Note 8 7 9" xfId="28405" xr:uid="{13E33B3A-AD24-4D1D-8890-79F1B89B0EA6}"/>
    <cellStyle name="Note 8 8" xfId="4870" xr:uid="{3B3F5A4B-C9B2-4483-887C-8A2AA4299146}"/>
    <cellStyle name="Note 8 9" xfId="5183" xr:uid="{4654854A-45A0-4613-9314-35545C0A6EA6}"/>
    <cellStyle name="Note 8 9 2" xfId="5297" xr:uid="{1DADDA47-BD19-43F5-B9BD-B9F0AE0BC217}"/>
    <cellStyle name="Note 9" xfId="2549" xr:uid="{504B0540-ED0C-4B71-A5C2-66D41B58E570}"/>
    <cellStyle name="Note 9 10" xfId="8866" xr:uid="{8B6D7E19-E828-415A-935F-F1C8C0B73BF9}"/>
    <cellStyle name="Note 9 10 2" xfId="12496" xr:uid="{9578C3BA-F374-41CF-A59A-EBF1DF3AEAB5}"/>
    <cellStyle name="Note 9 10 2 2" xfId="21943" xr:uid="{E4F9BB69-EF42-4BBF-A22A-3B757709C941}"/>
    <cellStyle name="Note 9 10 2 3" xfId="26359" xr:uid="{761B4451-6133-45CE-AF16-DEC3C9D778E1}"/>
    <cellStyle name="Note 9 10 3" xfId="14591" xr:uid="{91C4DF6D-C0F6-46D2-80DE-CA3782E66030}"/>
    <cellStyle name="Note 9 10 3 2" xfId="24038" xr:uid="{3D7F1BC4-5D30-4296-8843-0E1ABCE7D455}"/>
    <cellStyle name="Note 9 10 4" xfId="18311" xr:uid="{E663E410-0704-4F14-9630-366F58357C82}"/>
    <cellStyle name="Note 9 11" xfId="9898" xr:uid="{465A4AD4-4397-4DE9-9A77-191E3C03C84C}"/>
    <cellStyle name="Note 9 11 2" xfId="13359" xr:uid="{F28999EC-6A1C-4E1C-A299-9A69DC68F8C9}"/>
    <cellStyle name="Note 9 11 2 2" xfId="22806" xr:uid="{BB5ECFBE-54B9-4133-961B-19CA39CB5787}"/>
    <cellStyle name="Note 9 11 2 3" xfId="27197" xr:uid="{DEF1FEED-406C-414F-A80B-AA1B33F89FC2}"/>
    <cellStyle name="Note 9 11 3" xfId="15598" xr:uid="{C8A5B5F1-6D24-42D8-A5F9-0E9650C6501E}"/>
    <cellStyle name="Note 9 11 3 2" xfId="25045" xr:uid="{6AEF463E-3DB8-4FCC-BFBE-84FD5DB8AB25}"/>
    <cellStyle name="Note 9 11 4" xfId="19343" xr:uid="{E6786D11-148B-4472-BFD6-DD078C25B9C5}"/>
    <cellStyle name="Note 9 12" xfId="10014" xr:uid="{EECD0D09-DF94-464D-946A-4A425BC1B53E}"/>
    <cellStyle name="Note 9 12 2" xfId="13464" xr:uid="{8F7A4496-9E46-4BDD-8174-14783BDA2EB5}"/>
    <cellStyle name="Note 9 12 2 2" xfId="22911" xr:uid="{E1B71D01-D230-43EA-927F-4F4030AB0EC1}"/>
    <cellStyle name="Note 9 12 2 3" xfId="27301" xr:uid="{E8F51096-920A-4E2A-B32F-29CA7E7F1015}"/>
    <cellStyle name="Note 9 12 3" xfId="15713" xr:uid="{20E2C6EC-8CE9-473E-8E85-F4BE955001D9}"/>
    <cellStyle name="Note 9 12 3 2" xfId="25160" xr:uid="{06829FF6-A1D2-49F4-A7A8-42B9E1E1AB04}"/>
    <cellStyle name="Note 9 12 4" xfId="19459" xr:uid="{208763C5-A6A2-43D7-98DC-14ADCC432BDE}"/>
    <cellStyle name="Note 9 13" xfId="9382" xr:uid="{F7D13081-23FA-49DA-BACD-F05BDAEED50F}"/>
    <cellStyle name="Note 9 13 2" xfId="15085" xr:uid="{96FFEE9F-9071-44A4-9A9D-CE96018EB6A1}"/>
    <cellStyle name="Note 9 13 2 2" xfId="24532" xr:uid="{BCB78104-D395-4279-8669-E20BF1E004E6}"/>
    <cellStyle name="Note 9 13 3" xfId="18827" xr:uid="{687D6E4B-D33C-49BB-9D30-CEF4269D2E9D}"/>
    <cellStyle name="Note 9 14" xfId="27875" xr:uid="{748BC83E-07B3-46E2-8185-7C8CB2C9B7AE}"/>
    <cellStyle name="Note 9 15" xfId="28582" xr:uid="{519DB55E-AD59-45D0-910F-CCAC3A8A6EAD}"/>
    <cellStyle name="Note 9 16" xfId="30206" xr:uid="{D0297ECE-9907-477D-BB54-6394FA168282}"/>
    <cellStyle name="Note 9 2" xfId="4878" xr:uid="{E9D8A2F7-9B27-48D9-8A3E-578AB542D245}"/>
    <cellStyle name="Note 9 2 10" xfId="9367" xr:uid="{132264F4-DEEB-4AE6-8D9E-C949A4F5B999}"/>
    <cellStyle name="Note 9 2 10 2" xfId="15070" xr:uid="{4444BBBD-85DD-4F97-B084-F09BE38B6921}"/>
    <cellStyle name="Note 9 2 10 2 2" xfId="24517" xr:uid="{A8858A2D-204A-4297-B386-51DE85EE9B16}"/>
    <cellStyle name="Note 9 2 10 3" xfId="18812" xr:uid="{75869FFD-8BA2-4888-B428-FA7F4046475C}"/>
    <cellStyle name="Note 9 2 11" xfId="28406" xr:uid="{E93B7A87-1345-4216-A8AE-187A579ADFE3}"/>
    <cellStyle name="Note 9 2 12" xfId="27607" xr:uid="{89C07EA1-13E3-45D8-9BA7-758E91EF20BA}"/>
    <cellStyle name="Note 9 2 13" xfId="30711" xr:uid="{F4E7FCA7-BDA2-4570-954F-9E6D9E479EB5}"/>
    <cellStyle name="Note 9 2 2" xfId="5219" xr:uid="{164EFE3F-630D-4577-9415-56C90F107931}"/>
    <cellStyle name="Note 9 2 2 2" xfId="5329" xr:uid="{25F49EF1-A17C-476A-870F-392D7873C15A}"/>
    <cellStyle name="Note 9 2 2 3" xfId="31020" xr:uid="{DFC0F2F9-5F8B-4F87-B94E-64D4364152B0}"/>
    <cellStyle name="Note 9 2 3" xfId="6315" xr:uid="{BBF947A9-FD36-4F4B-80AF-D73FED7CF106}"/>
    <cellStyle name="Note 9 2 3 10" xfId="27527" xr:uid="{089B76FB-9A6D-4E8A-96B3-947B1911FF56}"/>
    <cellStyle name="Note 9 2 3 2" xfId="7185" xr:uid="{DC065346-5C0D-4876-AAFB-5507DFD3E182}"/>
    <cellStyle name="Note 9 2 3 2 2" xfId="7854" xr:uid="{19588554-D6D7-420F-8409-67BD7578FD53}"/>
    <cellStyle name="Note 9 2 3 2 2 2" xfId="11584" xr:uid="{2437863C-654E-4E65-B593-E44E90C9C357}"/>
    <cellStyle name="Note 9 2 3 2 2 2 2" xfId="21031" xr:uid="{2AD783EF-32D9-4C2A-B683-1171BE8D6163}"/>
    <cellStyle name="Note 9 2 3 2 2 3" xfId="17302" xr:uid="{2012581A-AF43-4A2C-B824-0A3E1A91FF32}"/>
    <cellStyle name="Note 9 2 3 2 3" xfId="10915" xr:uid="{4CB5A34B-6076-4F57-B614-C779A313A44D}"/>
    <cellStyle name="Note 9 2 3 2 3 2" xfId="20361" xr:uid="{F89AFC65-F576-4839-AF1A-08426602210D}"/>
    <cellStyle name="Note 9 2 3 2 4" xfId="16632" xr:uid="{9BD71698-6B01-46E6-99A8-740028F12C91}"/>
    <cellStyle name="Note 9 2 3 2 5" xfId="29155" xr:uid="{2657DF68-99C8-4298-A5D1-3E83C7A7E49B}"/>
    <cellStyle name="Note 9 2 3 2 6" xfId="28168" xr:uid="{3B8A28FA-CB20-4EF3-9949-674BBE06CAE2}"/>
    <cellStyle name="Note 9 2 3 2 7" xfId="29661" xr:uid="{3FC04E3A-6837-40C6-AB97-44BC035EA318}"/>
    <cellStyle name="Note 9 2 3 3" xfId="8009" xr:uid="{FBF65AFF-FFB1-4E61-8241-3A73C18E84AB}"/>
    <cellStyle name="Note 9 2 3 3 2" xfId="11738" xr:uid="{DFD421C4-BFDB-4B2D-8F5E-DFD8AF5D9CA7}"/>
    <cellStyle name="Note 9 2 3 3 2 2" xfId="21185" xr:uid="{8D0EEFE3-50F1-4282-ACE7-958DAAE037BC}"/>
    <cellStyle name="Note 9 2 3 3 2 3" xfId="25609" xr:uid="{E957E9BE-F8FA-4C3E-BDAA-4DB91389B608}"/>
    <cellStyle name="Note 9 2 3 3 3" xfId="13744" xr:uid="{0464F9F4-3735-46B0-BBE6-F16EB8173870}"/>
    <cellStyle name="Note 9 2 3 3 3 2" xfId="23191" xr:uid="{D383B397-2AE8-49A5-B4A3-05FDE9507181}"/>
    <cellStyle name="Note 9 2 3 3 4" xfId="17456" xr:uid="{11DC9926-A126-4A92-B573-DFEFD9C770A9}"/>
    <cellStyle name="Note 9 2 3 4" xfId="8798" xr:uid="{F10D1FFB-9EB3-4426-821A-E434BF239D13}"/>
    <cellStyle name="Note 9 2 3 4 2" xfId="12438" xr:uid="{68BE51D4-B89C-44D4-9D83-460C13717E8D}"/>
    <cellStyle name="Note 9 2 3 4 2 2" xfId="21885" xr:uid="{27AAD4EE-C0CE-4C0E-94B0-9D9AD7CF8407}"/>
    <cellStyle name="Note 9 2 3 4 2 3" xfId="26301" xr:uid="{F5A8D0E7-33FE-4AF4-B6D9-85ACAC17443B}"/>
    <cellStyle name="Note 9 2 3 4 3" xfId="14523" xr:uid="{87867DD2-9402-418B-B60B-E3232A60A766}"/>
    <cellStyle name="Note 9 2 3 4 3 2" xfId="23970" xr:uid="{8E01F85C-2064-4FDC-AE00-2B15C5F4FC47}"/>
    <cellStyle name="Note 9 2 3 4 4" xfId="18243" xr:uid="{25169E5A-A325-44B4-8FC2-2D4F0F924C1F}"/>
    <cellStyle name="Note 9 2 3 5" xfId="10003" xr:uid="{4EB4CE60-C562-4846-9467-876B971BC425}"/>
    <cellStyle name="Note 9 2 3 5 2" xfId="13455" xr:uid="{9B2E13AD-3579-46E5-B510-E1B0C8AFC8ED}"/>
    <cellStyle name="Note 9 2 3 5 2 2" xfId="22902" xr:uid="{D9648D55-A1B9-4FA4-8A92-D6597145D53B}"/>
    <cellStyle name="Note 9 2 3 5 2 3" xfId="27292" xr:uid="{D5EC2DB4-2E5A-4DC4-A1F0-8D28A8A501D5}"/>
    <cellStyle name="Note 9 2 3 5 3" xfId="15702" xr:uid="{8FA62290-ED82-4773-A7C0-523D326A06BC}"/>
    <cellStyle name="Note 9 2 3 5 3 2" xfId="25149" xr:uid="{1E694F44-9D55-4179-A113-805CF1B22997}"/>
    <cellStyle name="Note 9 2 3 5 4" xfId="19448" xr:uid="{F4BFD849-29BA-4C6F-B0CB-F4BDCE20879A}"/>
    <cellStyle name="Note 9 2 3 6" xfId="10096" xr:uid="{706B0057-EF45-44EC-B25C-AF7D13965280}"/>
    <cellStyle name="Note 9 2 3 6 2" xfId="13532" xr:uid="{A9A06BE3-837D-4706-A9D3-12E2D935A202}"/>
    <cellStyle name="Note 9 2 3 6 2 2" xfId="22979" xr:uid="{ECDCD32B-DC0A-440E-AE95-84B5D5CCA3A5}"/>
    <cellStyle name="Note 9 2 3 6 2 3" xfId="27369" xr:uid="{5A8B73FF-7B21-4E99-AABD-15986C575786}"/>
    <cellStyle name="Note 9 2 3 6 3" xfId="15795" xr:uid="{1FC1CC2E-8179-4253-A95C-38DEF080465C}"/>
    <cellStyle name="Note 9 2 3 6 3 2" xfId="25242" xr:uid="{53F2E8CE-5B98-492E-BC2E-907A0960A94A}"/>
    <cellStyle name="Note 9 2 3 6 4" xfId="19541" xr:uid="{1EF03FDE-D975-4FE5-9C17-5431009100F0}"/>
    <cellStyle name="Note 9 2 3 7" xfId="8319" xr:uid="{19AE3EE8-ACFD-4535-A872-A10C57FD7557}"/>
    <cellStyle name="Note 9 2 3 7 2" xfId="12036" xr:uid="{31BBB451-E7BB-4669-936C-5C29D691D3B7}"/>
    <cellStyle name="Note 9 2 3 7 2 2" xfId="21483" xr:uid="{7A1BD48B-BC99-4361-967E-BD40B3306E97}"/>
    <cellStyle name="Note 9 2 3 7 2 3" xfId="25902" xr:uid="{424E3260-1544-49FF-8D01-4726887BFBE4}"/>
    <cellStyle name="Note 9 2 3 7 3" xfId="14047" xr:uid="{8A72685B-A2C1-4690-9987-065CE28A3E27}"/>
    <cellStyle name="Note 9 2 3 7 3 2" xfId="23494" xr:uid="{64713EC6-DF24-4404-A61E-8D51E09200A1}"/>
    <cellStyle name="Note 9 2 3 7 4" xfId="17764" xr:uid="{012CA09A-3D65-4765-A613-367B486A89FB}"/>
    <cellStyle name="Note 9 2 3 8" xfId="10224" xr:uid="{05FF459B-43A7-4958-A433-4AFEEDCF1D3C}"/>
    <cellStyle name="Note 9 2 3 8 2" xfId="15922" xr:uid="{B3CDE099-F44C-45BD-97AE-9938C30BDDF8}"/>
    <cellStyle name="Note 9 2 3 8 2 2" xfId="25369" xr:uid="{0B964C20-FACC-4DF4-A64F-38378653CE71}"/>
    <cellStyle name="Note 9 2 3 8 3" xfId="19669" xr:uid="{B3731BF4-CAB7-42CF-A116-2F0D24E6BEBB}"/>
    <cellStyle name="Note 9 2 3 9" xfId="28706" xr:uid="{6247376F-1AE6-4CF3-B9A7-72DF5455BF56}"/>
    <cellStyle name="Note 9 2 4" xfId="7055" xr:uid="{C32D15AE-42A4-4044-BB01-9AD310967C5E}"/>
    <cellStyle name="Note 9 2 4 2" xfId="7723" xr:uid="{F61BF661-6090-4FC3-9EB7-55F367FE1CAB}"/>
    <cellStyle name="Note 9 2 4 2 2" xfId="11453" xr:uid="{81816F85-3A27-41E8-82DF-F9CA9AC92467}"/>
    <cellStyle name="Note 9 2 4 2 2 2" xfId="20900" xr:uid="{9FA7CA26-347D-4B18-BA73-02101D16AF91}"/>
    <cellStyle name="Note 9 2 4 2 3" xfId="17171" xr:uid="{5F671546-921C-4E54-9A3C-1A808FC26FFF}"/>
    <cellStyle name="Note 9 2 4 3" xfId="10784" xr:uid="{948D0165-B9A9-4ABA-B0BA-90CEBDDCA913}"/>
    <cellStyle name="Note 9 2 4 3 2" xfId="20230" xr:uid="{B05482CF-B634-4380-A87B-44EED8800561}"/>
    <cellStyle name="Note 9 2 4 4" xfId="16501" xr:uid="{8AB3CA42-CF67-4873-998C-31CDB687E95B}"/>
    <cellStyle name="Note 9 2 4 5" xfId="29063" xr:uid="{F747A561-4C0B-48C0-9728-4E84369524ED}"/>
    <cellStyle name="Note 9 2 4 6" xfId="28984" xr:uid="{70351335-9726-46E5-9A31-9F4675DFD64D}"/>
    <cellStyle name="Note 9 2 4 7" xfId="29571" xr:uid="{45621820-9EC2-4BD5-A852-3FEA1A5E2745}"/>
    <cellStyle name="Note 9 2 5" xfId="8047" xr:uid="{36874F5C-3FBF-4979-8992-3AC2D500B511}"/>
    <cellStyle name="Note 9 2 5 2" xfId="11776" xr:uid="{56D996DC-FC54-4AE1-9B8C-94611BB6BE9F}"/>
    <cellStyle name="Note 9 2 5 2 2" xfId="21223" xr:uid="{1463286F-7D07-4E17-B44F-68CB6E4AE82B}"/>
    <cellStyle name="Note 9 2 5 2 3" xfId="25647" xr:uid="{AD279BA5-0DD1-4DC2-92C8-84325C687103}"/>
    <cellStyle name="Note 9 2 5 3" xfId="13782" xr:uid="{DCE1B2A6-4169-4929-A6AC-E9625B9479AB}"/>
    <cellStyle name="Note 9 2 5 3 2" xfId="23229" xr:uid="{D50EB3D6-9991-404A-A241-232A11AB2F90}"/>
    <cellStyle name="Note 9 2 5 4" xfId="17494" xr:uid="{2D92D62F-EFBA-48FD-9DD4-658CD55223C7}"/>
    <cellStyle name="Note 9 2 6" xfId="8985" xr:uid="{B61F3D64-C9AA-41EC-9631-2A3D79BC2C05}"/>
    <cellStyle name="Note 9 2 6 2" xfId="12589" xr:uid="{3302CB12-970A-4ABB-9798-4DBF97EBEE13}"/>
    <cellStyle name="Note 9 2 6 2 2" xfId="22036" xr:uid="{53FFDC68-E7A9-4444-AB43-BF66E7C04846}"/>
    <cellStyle name="Note 9 2 6 2 3" xfId="26450" xr:uid="{1EF4F70E-041A-40B5-B865-9B5C299C91AD}"/>
    <cellStyle name="Note 9 2 6 3" xfId="14708" xr:uid="{686F103C-2403-4C5D-B6E7-FC7973643510}"/>
    <cellStyle name="Note 9 2 6 3 2" xfId="24155" xr:uid="{4352F642-8410-464C-BC45-3CF353438948}"/>
    <cellStyle name="Note 9 2 6 4" xfId="18430" xr:uid="{F4F9F79E-BB1F-4B69-91E1-DA560DA9D22E}"/>
    <cellStyle name="Note 9 2 7" xfId="9437" xr:uid="{F3317BCB-6A3C-4347-A84B-715B09EC3054}"/>
    <cellStyle name="Note 9 2 7 2" xfId="12966" xr:uid="{8E0D3BB4-4CD4-4DC1-895F-A3DBCC8DA666}"/>
    <cellStyle name="Note 9 2 7 2 2" xfId="22413" xr:uid="{CA793ECE-C36F-4C38-B8F7-C51A15A2C3C4}"/>
    <cellStyle name="Note 9 2 7 2 3" xfId="26807" xr:uid="{2BA94D88-0E90-4B8E-8F40-D74E1E32BD2C}"/>
    <cellStyle name="Note 9 2 7 3" xfId="15140" xr:uid="{C34DDC6E-1801-4E9B-A4BF-918ABA26C29F}"/>
    <cellStyle name="Note 9 2 7 3 2" xfId="24587" xr:uid="{F693CE64-C689-4417-A761-108A8150F320}"/>
    <cellStyle name="Note 9 2 7 4" xfId="18882" xr:uid="{8E076F52-3A00-4064-876A-64928BEA2C50}"/>
    <cellStyle name="Note 9 2 8" xfId="9946" xr:uid="{A59B122F-0046-4F7E-9783-27B61A67BDEC}"/>
    <cellStyle name="Note 9 2 8 2" xfId="13403" xr:uid="{05E87977-7547-4947-BADD-A0FD721C7315}"/>
    <cellStyle name="Note 9 2 8 2 2" xfId="22850" xr:uid="{9AB49C65-8413-4E93-9877-1490313363B9}"/>
    <cellStyle name="Note 9 2 8 2 3" xfId="27240" xr:uid="{3A24E9B2-42D1-43E6-9EB1-94EFF2D8C811}"/>
    <cellStyle name="Note 9 2 8 3" xfId="15645" xr:uid="{F2044B76-7EA9-4A77-893D-1A610D55DDCB}"/>
    <cellStyle name="Note 9 2 8 3 2" xfId="25092" xr:uid="{E1F90FFD-4D14-4B30-9A57-F9A7E619162A}"/>
    <cellStyle name="Note 9 2 8 4" xfId="19391" xr:uid="{A4CD770E-B937-4D38-8541-2445894DFAEB}"/>
    <cellStyle name="Note 9 2 9" xfId="8653" xr:uid="{7B4EF1A7-F4B9-4486-AB42-D9341AFCB0B0}"/>
    <cellStyle name="Note 9 2 9 2" xfId="12313" xr:uid="{A44D264A-9172-4BDD-A76D-DDBC3734181E}"/>
    <cellStyle name="Note 9 2 9 2 2" xfId="21760" xr:uid="{B86D9246-F5E2-4D9D-98CB-0F71D79D58BC}"/>
    <cellStyle name="Note 9 2 9 2 3" xfId="26178" xr:uid="{DE5B54E1-EDCB-42D9-8DF7-BC85796EA2D5}"/>
    <cellStyle name="Note 9 2 9 3" xfId="14380" xr:uid="{6D89D523-2703-4B03-8A0F-7906CEBFA5E0}"/>
    <cellStyle name="Note 9 2 9 3 2" xfId="23827" xr:uid="{7369B6EF-1FF0-46EC-9F14-7625D8489A77}"/>
    <cellStyle name="Note 9 2 9 4" xfId="18098" xr:uid="{4A31A0A4-8EA4-4C29-B82F-946A4B403890}"/>
    <cellStyle name="Note 9 3" xfId="4879" xr:uid="{FB8F971B-7656-47DB-8C4D-C8557B0EB162}"/>
    <cellStyle name="Note 9 3 10" xfId="28407" xr:uid="{AC5A61B9-D7BC-41B5-B3D9-4C078EFB43CB}"/>
    <cellStyle name="Note 9 3 11" xfId="27606" xr:uid="{F2915A9F-EA43-4993-987F-130FB054D3C4}"/>
    <cellStyle name="Note 9 3 12" xfId="30710" xr:uid="{434C4768-9F29-412C-AC39-532320768AF5}"/>
    <cellStyle name="Note 9 3 2" xfId="6316" xr:uid="{94ACCAF8-109A-4821-B667-F75498588C5C}"/>
    <cellStyle name="Note 9 3 2 10" xfId="28505" xr:uid="{FB33F16A-947C-4F38-9723-7C77AF90EE8D}"/>
    <cellStyle name="Note 9 3 2 11" xfId="31019" xr:uid="{D9FE74A3-B794-4CDE-9EA7-0EE8B4DB7F38}"/>
    <cellStyle name="Note 9 3 2 2" xfId="7186" xr:uid="{F049BE19-E863-47F8-932F-4F90991A0880}"/>
    <cellStyle name="Note 9 3 2 2 2" xfId="7855" xr:uid="{3813B78C-A9D0-4662-BBAB-A3896766A283}"/>
    <cellStyle name="Note 9 3 2 2 2 2" xfId="11585" xr:uid="{C625905D-D6A9-48D0-B8E7-CE23D5CEF102}"/>
    <cellStyle name="Note 9 3 2 2 2 2 2" xfId="21032" xr:uid="{606FAA4F-DAB2-49C9-BB99-CB41A65A0F7E}"/>
    <cellStyle name="Note 9 3 2 2 2 3" xfId="17303" xr:uid="{32B2E8F8-B147-464D-9E6A-67F8C020DA8B}"/>
    <cellStyle name="Note 9 3 2 2 3" xfId="10916" xr:uid="{4A556D6D-D2EA-4CFE-8B17-F501A6EF8560}"/>
    <cellStyle name="Note 9 3 2 2 3 2" xfId="20362" xr:uid="{03E1EAA5-370C-409A-864D-C6DE40F9B23D}"/>
    <cellStyle name="Note 9 3 2 2 4" xfId="16633" xr:uid="{48AF5175-A9D7-42A5-9877-105A73052A39}"/>
    <cellStyle name="Note 9 3 2 2 5" xfId="29156" xr:uid="{45A40503-D637-4FA2-A504-B23CC1B07941}"/>
    <cellStyle name="Note 9 3 2 2 6" xfId="28542" xr:uid="{D3ABBF12-11FF-408F-A4D6-3E32D21C3B2E}"/>
    <cellStyle name="Note 9 3 2 2 7" xfId="29662" xr:uid="{1099F552-7661-4196-85B4-777A3040EB3D}"/>
    <cellStyle name="Note 9 3 2 3" xfId="7887" xr:uid="{519AFAA5-E981-49D2-8D94-7E9CE61614E0}"/>
    <cellStyle name="Note 9 3 2 3 2" xfId="11616" xr:uid="{DAD78A69-A44C-408F-A1F1-7180942339F8}"/>
    <cellStyle name="Note 9 3 2 3 2 2" xfId="21063" xr:uid="{CC765CB2-03E5-40E5-8301-2F35363F6B3F}"/>
    <cellStyle name="Note 9 3 2 3 2 3" xfId="25487" xr:uid="{3B4578DB-9EC8-4A88-B048-C6D2F45EBE4C}"/>
    <cellStyle name="Note 9 3 2 3 3" xfId="13622" xr:uid="{87739EFB-9AC9-4653-8AD5-CEB99659B128}"/>
    <cellStyle name="Note 9 3 2 3 3 2" xfId="23069" xr:uid="{2E2C89B4-8844-4719-ABFF-21197CEBB996}"/>
    <cellStyle name="Note 9 3 2 3 4" xfId="17334" xr:uid="{7DA0A243-390F-4CA4-BE20-71C716D04CE6}"/>
    <cellStyle name="Note 9 3 2 4" xfId="8799" xr:uid="{7E301B20-309C-45E3-8FF9-C2683B015749}"/>
    <cellStyle name="Note 9 3 2 4 2" xfId="12439" xr:uid="{A3DF23CB-33BA-4371-B3A0-289CA9BC8F52}"/>
    <cellStyle name="Note 9 3 2 4 2 2" xfId="21886" xr:uid="{AE1ED810-99E5-403C-B77B-9F674CA9E146}"/>
    <cellStyle name="Note 9 3 2 4 2 3" xfId="26302" xr:uid="{0A4F1014-745A-4702-8F10-5F9AC8D7AE5D}"/>
    <cellStyle name="Note 9 3 2 4 3" xfId="14524" xr:uid="{11D964DC-D3FD-4650-8D45-48765DB9CB0B}"/>
    <cellStyle name="Note 9 3 2 4 3 2" xfId="23971" xr:uid="{13A1B22D-0EF8-4631-9D6A-FE0AC9BA3B2A}"/>
    <cellStyle name="Note 9 3 2 4 4" xfId="18244" xr:uid="{D94DAFEC-72F8-4606-B95A-9E937EC075CF}"/>
    <cellStyle name="Note 9 3 2 5" xfId="10004" xr:uid="{BB9FD09F-21CC-4A59-A3B5-16DE3C10A0AE}"/>
    <cellStyle name="Note 9 3 2 5 2" xfId="13456" xr:uid="{30D5FD51-5F4C-4AEE-B98B-99C3F93FEAA4}"/>
    <cellStyle name="Note 9 3 2 5 2 2" xfId="22903" xr:uid="{B4A51F69-903A-4E5C-A212-4AD0595CE423}"/>
    <cellStyle name="Note 9 3 2 5 2 3" xfId="27293" xr:uid="{2167A1EF-40CE-489B-B48B-272418702CCF}"/>
    <cellStyle name="Note 9 3 2 5 3" xfId="15703" xr:uid="{9809AF22-2D41-4BD5-BC04-6A13143B7067}"/>
    <cellStyle name="Note 9 3 2 5 3 2" xfId="25150" xr:uid="{E754C7B7-B00B-4108-BB62-3F87886F86D5}"/>
    <cellStyle name="Note 9 3 2 5 4" xfId="19449" xr:uid="{85506D62-F084-4501-8349-86CCAE70CF20}"/>
    <cellStyle name="Note 9 3 2 6" xfId="10097" xr:uid="{1E365ECD-F3C8-4A80-B609-A29FE987EB4C}"/>
    <cellStyle name="Note 9 3 2 6 2" xfId="13533" xr:uid="{556B95A6-8FD3-441C-A62F-852013DC9141}"/>
    <cellStyle name="Note 9 3 2 6 2 2" xfId="22980" xr:uid="{019DEBD1-CB9E-44F3-87BF-C138F8600033}"/>
    <cellStyle name="Note 9 3 2 6 2 3" xfId="27370" xr:uid="{D076AC5A-4AAF-43BB-9829-1B15EF7360C3}"/>
    <cellStyle name="Note 9 3 2 6 3" xfId="15796" xr:uid="{20E6A446-EADD-4857-8FBC-24873D5D8CA0}"/>
    <cellStyle name="Note 9 3 2 6 3 2" xfId="25243" xr:uid="{9C7B860B-EB5D-46F9-AA78-B2619D29007F}"/>
    <cellStyle name="Note 9 3 2 6 4" xfId="19542" xr:uid="{C72022F3-F01D-4A9E-9672-1AB5FF1AE618}"/>
    <cellStyle name="Note 9 3 2 7" xfId="9039" xr:uid="{207245E7-C5A5-4772-871E-8E3082A7476E}"/>
    <cellStyle name="Note 9 3 2 7 2" xfId="12636" xr:uid="{79017E1C-F386-4895-802D-6C17AB4A8EAA}"/>
    <cellStyle name="Note 9 3 2 7 2 2" xfId="22083" xr:uid="{A4D2C8BC-233B-47FB-A3D7-886414353062}"/>
    <cellStyle name="Note 9 3 2 7 2 3" xfId="26497" xr:uid="{99E92ED5-089F-4649-B88C-F301D151D208}"/>
    <cellStyle name="Note 9 3 2 7 3" xfId="14762" xr:uid="{CF95755F-7D7B-474E-B8BB-A8ACBB7C108E}"/>
    <cellStyle name="Note 9 3 2 7 3 2" xfId="24209" xr:uid="{4299F20A-A11E-4663-9A43-46BD8B3576C8}"/>
    <cellStyle name="Note 9 3 2 7 4" xfId="18484" xr:uid="{DB15BE44-3872-48F0-8AB5-CB3B268E8C04}"/>
    <cellStyle name="Note 9 3 2 8" xfId="10225" xr:uid="{2F0C834E-8AC9-49C0-A64B-6FD1A4B59668}"/>
    <cellStyle name="Note 9 3 2 8 2" xfId="15923" xr:uid="{45B28A41-338A-4DE8-8F45-E37777C9C6FA}"/>
    <cellStyle name="Note 9 3 2 8 2 2" xfId="25370" xr:uid="{4F063E94-206E-4876-B646-96C26D8B4253}"/>
    <cellStyle name="Note 9 3 2 8 3" xfId="19670" xr:uid="{83BEF32B-F468-4474-B8B5-3C8756B2DA3A}"/>
    <cellStyle name="Note 9 3 2 9" xfId="28707" xr:uid="{ECC285AF-9A47-4916-B539-B850F12F115D}"/>
    <cellStyle name="Note 9 3 3" xfId="7056" xr:uid="{0C1FB2B0-A581-4023-BFBA-78CBE3990487}"/>
    <cellStyle name="Note 9 3 3 2" xfId="7724" xr:uid="{C997E07B-B0D5-495A-9DBE-11271E392D6F}"/>
    <cellStyle name="Note 9 3 3 2 2" xfId="11454" xr:uid="{4E2D1D82-DF3C-4FFF-A9A9-FAFAC359589D}"/>
    <cellStyle name="Note 9 3 3 2 2 2" xfId="20901" xr:uid="{FADE2645-93EA-48F4-B9E5-8185ED42A806}"/>
    <cellStyle name="Note 9 3 3 2 3" xfId="17172" xr:uid="{379797ED-7A12-4A6D-9B11-53025A4960BC}"/>
    <cellStyle name="Note 9 3 3 3" xfId="10785" xr:uid="{E0C72E52-117B-4214-B4D5-531AB6A2761F}"/>
    <cellStyle name="Note 9 3 3 3 2" xfId="20231" xr:uid="{C41E65BD-82CF-4946-9E3C-347ECF15139A}"/>
    <cellStyle name="Note 9 3 3 4" xfId="16502" xr:uid="{A2C56932-577B-4411-AE6B-C0E4D2BDBA76}"/>
    <cellStyle name="Note 9 3 3 5" xfId="29064" xr:uid="{E24F3230-8893-44B4-A7F6-38BB7EAEE3D0}"/>
    <cellStyle name="Note 9 3 3 6" xfId="28626" xr:uid="{EDF47D70-7D8A-4D06-BEDB-0522693FB7A8}"/>
    <cellStyle name="Note 9 3 3 7" xfId="29572" xr:uid="{E9F42F4C-45C2-48F4-BC1B-BE2DB9E8B7F3}"/>
    <cellStyle name="Note 9 3 4" xfId="7923" xr:uid="{5844D7F5-E165-4051-B2D9-83C4236C9D4C}"/>
    <cellStyle name="Note 9 3 4 2" xfId="11652" xr:uid="{9D7FBB27-743E-4BE2-9EFF-FC7DB23B3B18}"/>
    <cellStyle name="Note 9 3 4 2 2" xfId="21099" xr:uid="{7E1DD2C3-2EBB-4D1B-95D0-D4B26BAA2C7C}"/>
    <cellStyle name="Note 9 3 4 2 3" xfId="25523" xr:uid="{F3D21AF6-DA4B-45D3-A453-7301F81DA916}"/>
    <cellStyle name="Note 9 3 4 3" xfId="13658" xr:uid="{DECE20A5-585C-4725-B968-DB5EC52B0D4D}"/>
    <cellStyle name="Note 9 3 4 3 2" xfId="23105" xr:uid="{C8FDB072-A8A8-4738-A3D3-7F7CF0AB0876}"/>
    <cellStyle name="Note 9 3 4 4" xfId="17370" xr:uid="{EB6B2D03-E6FA-4281-9A30-8AC128A66AD9}"/>
    <cellStyle name="Note 9 3 5" xfId="8984" xr:uid="{E49DECC4-0D72-4E7D-8742-35173A9FC008}"/>
    <cellStyle name="Note 9 3 5 2" xfId="12588" xr:uid="{BA1F3224-F415-4D84-8DB7-601A1A4AE22D}"/>
    <cellStyle name="Note 9 3 5 2 2" xfId="22035" xr:uid="{8C8FE6AA-C9E6-45F9-B32C-1318E77DCE56}"/>
    <cellStyle name="Note 9 3 5 2 3" xfId="26449" xr:uid="{6F091D9C-7EF0-4E6E-A79C-85121F34F9D8}"/>
    <cellStyle name="Note 9 3 5 3" xfId="14707" xr:uid="{402B13A9-7B5F-48CA-A88A-1467A658C02D}"/>
    <cellStyle name="Note 9 3 5 3 2" xfId="24154" xr:uid="{359C2102-6324-4FE3-825B-15676FAA678C}"/>
    <cellStyle name="Note 9 3 5 4" xfId="18429" xr:uid="{612209DA-FED9-4F09-A7B0-AAAF15C6C241}"/>
    <cellStyle name="Note 9 3 6" xfId="8904" xr:uid="{6B51622A-CED7-40D8-A45D-BA26CDE56C88}"/>
    <cellStyle name="Note 9 3 6 2" xfId="12526" xr:uid="{CCD1AA5A-2D58-4101-806D-2229EC83A073}"/>
    <cellStyle name="Note 9 3 6 2 2" xfId="21973" xr:uid="{9DAFB99F-3D0F-4C00-92B4-A3B49723A76E}"/>
    <cellStyle name="Note 9 3 6 2 3" xfId="26387" xr:uid="{DEFA3FF9-81C4-407E-9C52-505DDF96470A}"/>
    <cellStyle name="Note 9 3 6 3" xfId="14627" xr:uid="{1DDD7A40-9263-4417-B621-829CA5845C15}"/>
    <cellStyle name="Note 9 3 6 3 2" xfId="24074" xr:uid="{B14589DD-E2EB-4F8E-96CB-566BF87F3817}"/>
    <cellStyle name="Note 9 3 6 4" xfId="18349" xr:uid="{5BCC0206-9F1D-463F-86E5-6C656F3F6BA8}"/>
    <cellStyle name="Note 9 3 7" xfId="8658" xr:uid="{CDD72B82-9BCE-4DF4-B33A-9E04E4D5E982}"/>
    <cellStyle name="Note 9 3 7 2" xfId="12317" xr:uid="{A32ECC63-5D7C-4BE5-8A7D-787503166C08}"/>
    <cellStyle name="Note 9 3 7 2 2" xfId="21764" xr:uid="{48391ABA-5183-4A8C-A68C-1C20AE6D2889}"/>
    <cellStyle name="Note 9 3 7 2 3" xfId="26182" xr:uid="{5CC7635B-599F-4ECB-B1CA-9A0392A0865E}"/>
    <cellStyle name="Note 9 3 7 3" xfId="14385" xr:uid="{4E99B4D3-B39F-40CE-A20C-5CB9480F31DE}"/>
    <cellStyle name="Note 9 3 7 3 2" xfId="23832" xr:uid="{9288A2D5-ED42-43B1-96F0-804F7B02A8CB}"/>
    <cellStyle name="Note 9 3 7 4" xfId="18103" xr:uid="{C6330B9C-2420-420D-BBE5-268980ED14DC}"/>
    <cellStyle name="Note 9 3 8" xfId="8376" xr:uid="{3BB008D5-FAC6-484A-98B8-6AF48397CF92}"/>
    <cellStyle name="Note 9 3 8 2" xfId="12085" xr:uid="{44B8C499-0CDC-4B27-9F6C-945ED5C3F7AB}"/>
    <cellStyle name="Note 9 3 8 2 2" xfId="21532" xr:uid="{87176FDE-5512-4500-880E-EC50B6E5888C}"/>
    <cellStyle name="Note 9 3 8 2 3" xfId="25951" xr:uid="{D81F1331-52E9-4FA4-A685-1D23C0A29911}"/>
    <cellStyle name="Note 9 3 8 3" xfId="14104" xr:uid="{C959FCA7-C6EB-4EDD-99E5-6CA7F831E3D0}"/>
    <cellStyle name="Note 9 3 8 3 2" xfId="23551" xr:uid="{375DF362-E168-471A-9BD7-80A9421EF210}"/>
    <cellStyle name="Note 9 3 8 4" xfId="17821" xr:uid="{C81D2AF0-A790-4984-8B77-20EA60A6F753}"/>
    <cellStyle name="Note 9 3 9" xfId="8566" xr:uid="{EE49050D-6F9A-4289-B8D1-D948332B8726}"/>
    <cellStyle name="Note 9 3 9 2" xfId="14294" xr:uid="{B3C29724-758A-4ACB-BEAC-D028EF02B6EE}"/>
    <cellStyle name="Note 9 3 9 2 2" xfId="23741" xr:uid="{05DA0117-36E6-4F21-ABEF-1F8CF5E03325}"/>
    <cellStyle name="Note 9 3 9 3" xfId="18011" xr:uid="{F4BF201B-DD22-4868-BBD6-4C4028371568}"/>
    <cellStyle name="Note 9 4" xfId="4880" xr:uid="{B47A7B2C-A6D6-43E5-9B08-E3E991381412}"/>
    <cellStyle name="Note 9 4 10" xfId="27605" xr:uid="{44E85584-B496-4F1A-82F1-1789BB383DEF}"/>
    <cellStyle name="Note 9 4 2" xfId="7057" xr:uid="{95B85AD5-D570-44FE-95F5-9656EBA85821}"/>
    <cellStyle name="Note 9 4 2 2" xfId="7725" xr:uid="{5FF89BD1-8015-4FF2-812E-D5DD19224A7F}"/>
    <cellStyle name="Note 9 4 2 2 2" xfId="11455" xr:uid="{3F99DDC5-FF46-4D70-9D32-837DFF9469BC}"/>
    <cellStyle name="Note 9 4 2 2 2 2" xfId="20902" xr:uid="{0E8B293F-2D85-40AC-ABE3-43DB6D1D3311}"/>
    <cellStyle name="Note 9 4 2 2 3" xfId="17173" xr:uid="{43EA7A6A-07F5-4F86-9BFF-07402E3382F7}"/>
    <cellStyle name="Note 9 4 2 3" xfId="10786" xr:uid="{36EFE97E-8C05-4CC0-94BC-3C27EA06CB5A}"/>
    <cellStyle name="Note 9 4 2 3 2" xfId="20232" xr:uid="{19D2B473-E482-4F65-BD79-C083D5D13972}"/>
    <cellStyle name="Note 9 4 2 4" xfId="16503" xr:uid="{BAB36D5E-25F5-4C0F-8D32-219B1EB245B0}"/>
    <cellStyle name="Note 9 4 2 5" xfId="29065" xr:uid="{FE0E497A-80FF-4131-AE88-23F0FD98A611}"/>
    <cellStyle name="Note 9 4 2 6" xfId="27540" xr:uid="{443FCA8D-35E9-4EF4-A1A5-860FEF31A65A}"/>
    <cellStyle name="Note 9 4 2 7" xfId="29573" xr:uid="{7B46AFEB-58B0-4F14-87C1-E071E8A8A81F}"/>
    <cellStyle name="Note 9 4 3" xfId="8045" xr:uid="{EE343432-623C-43B4-BD0D-7216589F56B3}"/>
    <cellStyle name="Note 9 4 3 2" xfId="11774" xr:uid="{B261B37D-A2FD-4AB6-B71F-F7FA3F5F88E8}"/>
    <cellStyle name="Note 9 4 3 2 2" xfId="21221" xr:uid="{B0F84018-A028-4B63-BB23-A3F0FF118C9F}"/>
    <cellStyle name="Note 9 4 3 2 3" xfId="25645" xr:uid="{EF3B6263-CD39-427B-8DDF-DEB0FF670151}"/>
    <cellStyle name="Note 9 4 3 3" xfId="13780" xr:uid="{A3D9AF0E-CA50-43D0-B5CC-E7AFD3055330}"/>
    <cellStyle name="Note 9 4 3 3 2" xfId="23227" xr:uid="{60A852C1-1CD7-4BCC-81C3-3395C9C077CF}"/>
    <cellStyle name="Note 9 4 3 4" xfId="17492" xr:uid="{1C948CA4-0C29-4E97-A45D-5B4F097E9654}"/>
    <cellStyle name="Note 9 4 4" xfId="8437" xr:uid="{25781311-04EA-45DF-81CC-0AF8222F17E1}"/>
    <cellStyle name="Note 9 4 4 2" xfId="12126" xr:uid="{FC5A5D13-41FF-4B30-97D8-6DAC2B3A682D}"/>
    <cellStyle name="Note 9 4 4 2 2" xfId="21573" xr:uid="{B4E445FE-E6BB-41B7-990A-1E808CDEC957}"/>
    <cellStyle name="Note 9 4 4 2 3" xfId="25992" xr:uid="{5AFA060A-DFC5-4B7D-811F-584B1DBCBCB7}"/>
    <cellStyle name="Note 9 4 4 3" xfId="14165" xr:uid="{92AF560F-1A63-49D8-942A-874F1A38086F}"/>
    <cellStyle name="Note 9 4 4 3 2" xfId="23612" xr:uid="{CC924BA1-01EA-4D00-848B-FACC3BD59021}"/>
    <cellStyle name="Note 9 4 4 4" xfId="17882" xr:uid="{BC25C3F1-7A09-4446-972B-72440C75A5F7}"/>
    <cellStyle name="Note 9 4 5" xfId="8645" xr:uid="{D7122AE3-2431-49E8-8950-744661B698A1}"/>
    <cellStyle name="Note 9 4 5 2" xfId="12305" xr:uid="{23AFCE13-3758-4F02-BDCC-CC13CEE529DC}"/>
    <cellStyle name="Note 9 4 5 2 2" xfId="21752" xr:uid="{23666225-FA46-4341-98B3-2A4F894BFFBC}"/>
    <cellStyle name="Note 9 4 5 2 3" xfId="26170" xr:uid="{3BBBFE76-ABAF-454F-9920-0C6FCDD0DEF5}"/>
    <cellStyle name="Note 9 4 5 3" xfId="14372" xr:uid="{FC898ED7-3380-4F8C-B8CF-8DC5FB9C621A}"/>
    <cellStyle name="Note 9 4 5 3 2" xfId="23819" xr:uid="{49F373D2-9FC7-497E-8CBB-7D5373052306}"/>
    <cellStyle name="Note 9 4 5 4" xfId="18090" xr:uid="{1A8BD440-333D-43CF-930D-2610EDB5F88B}"/>
    <cellStyle name="Note 9 4 6" xfId="9662" xr:uid="{B44EB6AB-8937-4372-9F9F-8A84352004A8}"/>
    <cellStyle name="Note 9 4 6 2" xfId="13154" xr:uid="{471E80CF-9CB1-47F9-A27C-D0305B5093B3}"/>
    <cellStyle name="Note 9 4 6 2 2" xfId="22601" xr:uid="{11B0E19A-601B-4117-A0E4-693E6FDD19C3}"/>
    <cellStyle name="Note 9 4 6 2 3" xfId="26993" xr:uid="{C652F4FE-AFA4-413C-9296-8D64FF65D28C}"/>
    <cellStyle name="Note 9 4 6 3" xfId="15363" xr:uid="{578D067A-F43A-44C0-8E6E-65018103DE62}"/>
    <cellStyle name="Note 9 4 6 3 2" xfId="24810" xr:uid="{B661448D-EA3A-4180-BAA8-3A338213E218}"/>
    <cellStyle name="Note 9 4 6 4" xfId="19107" xr:uid="{C7FC190A-D51D-43F5-A4CA-1539E36AF942}"/>
    <cellStyle name="Note 9 4 7" xfId="9678" xr:uid="{DBD47F1E-7FE6-4A23-A53F-2C77650FED2E}"/>
    <cellStyle name="Note 9 4 7 2" xfId="13169" xr:uid="{840CA126-D62D-4F10-A971-2C311436AC32}"/>
    <cellStyle name="Note 9 4 7 2 2" xfId="22616" xr:uid="{B9B4A42F-F453-469A-8BAA-FBA5ED0200B6}"/>
    <cellStyle name="Note 9 4 7 2 3" xfId="27008" xr:uid="{A1B1BB4A-EB17-42AB-8445-8A8895C0C533}"/>
    <cellStyle name="Note 9 4 7 3" xfId="15379" xr:uid="{4A54722A-3D15-4C18-AF5F-D5192DAD0FBF}"/>
    <cellStyle name="Note 9 4 7 3 2" xfId="24826" xr:uid="{9843C55F-E7B7-4C72-93BB-1B1F747DADA0}"/>
    <cellStyle name="Note 9 4 7 4" xfId="19123" xr:uid="{C6E11FF8-3F25-421A-88E0-92E73C43A6FB}"/>
    <cellStyle name="Note 9 4 8" xfId="9134" xr:uid="{0163F802-D08D-4A7D-9161-9A2C0E244BD7}"/>
    <cellStyle name="Note 9 4 8 2" xfId="14853" xr:uid="{52F73B47-D477-4C44-862E-79423992E94D}"/>
    <cellStyle name="Note 9 4 8 2 2" xfId="24300" xr:uid="{DD024931-645C-4050-B5BF-E4DB48A491B6}"/>
    <cellStyle name="Note 9 4 8 3" xfId="18579" xr:uid="{AA83E1D4-3C3E-46BE-B380-11E95C754907}"/>
    <cellStyle name="Note 9 4 9" xfId="28408" xr:uid="{331BDEE5-E96A-4B53-AF67-0CD5B8B4B02C}"/>
    <cellStyle name="Note 9 5" xfId="4877" xr:uid="{B15C0290-B95B-437A-AB32-36376026ECD9}"/>
    <cellStyle name="Note 9 6" xfId="5184" xr:uid="{E78A3A58-5586-4DDF-8688-C0F7FB2A605A}"/>
    <cellStyle name="Note 9 6 2" xfId="5298" xr:uid="{1C22CFA0-3866-4C07-9E5A-192F2533A757}"/>
    <cellStyle name="Note 9 7" xfId="6698" xr:uid="{88307A1D-58DC-4A64-8079-09FAE0690CE4}"/>
    <cellStyle name="Note 9 7 2" xfId="7366" xr:uid="{9301BBBF-FEC3-4E1A-8826-6E85AE0B57AF}"/>
    <cellStyle name="Note 9 7 2 2" xfId="11096" xr:uid="{B2EB5A3C-7E9E-4DF9-B760-FBDCE267BD42}"/>
    <cellStyle name="Note 9 7 2 2 2" xfId="20542" xr:uid="{E34F4762-68C5-4547-9F5E-E860DEA007CB}"/>
    <cellStyle name="Note 9 7 2 3" xfId="16813" xr:uid="{CA8A459A-E4C0-4506-9632-C0DC949186ED}"/>
    <cellStyle name="Note 9 7 3" xfId="10427" xr:uid="{3C65D1B4-CB17-4532-84D8-0E36B907484D}"/>
    <cellStyle name="Note 9 7 3 2" xfId="19872" xr:uid="{E1F22CC7-1D2B-4FEE-8287-72AE3AB9D1E7}"/>
    <cellStyle name="Note 9 7 4" xfId="16143" xr:uid="{171F3437-016A-4F26-8115-97090BC53AA3}"/>
    <cellStyle name="Note 9 7 5" xfId="28876" xr:uid="{E00599AC-6D06-431A-AFDA-C3C1F6EAD2B1}"/>
    <cellStyle name="Note 9 7 6" xfId="28673" xr:uid="{7BF7C337-15BC-476A-BD2F-FA2309166A45}"/>
    <cellStyle name="Note 9 7 7" xfId="29410" xr:uid="{383BCCF8-E53A-4BA2-84F8-0BA7ADE595BF}"/>
    <cellStyle name="Note 9 8" xfId="8118" xr:uid="{FF18C681-79E0-48A2-A131-BD507127CE25}"/>
    <cellStyle name="Note 9 8 2" xfId="11847" xr:uid="{BDBC7BFA-47FC-408F-87E8-D1AD1AF128D1}"/>
    <cellStyle name="Note 9 8 2 2" xfId="21294" xr:uid="{A4767751-ECD3-48CB-A322-0C10E86C8E07}"/>
    <cellStyle name="Note 9 8 2 3" xfId="25718" xr:uid="{3422CDA2-0D35-4DEE-9D17-74AF5AD7C670}"/>
    <cellStyle name="Note 9 8 3" xfId="13853" xr:uid="{84BEBB43-31F7-4198-B67A-63AD0330C527}"/>
    <cellStyle name="Note 9 8 3 2" xfId="23300" xr:uid="{1300C3AB-4471-4F2C-9A2B-0C0D89D74047}"/>
    <cellStyle name="Note 9 8 4" xfId="17565" xr:uid="{B8CC3735-C3D0-4234-BF98-74C51E6B0D53}"/>
    <cellStyle name="Note 9 9" xfId="9298" xr:uid="{A02AEF63-0384-4286-98D7-D8A256761B41}"/>
    <cellStyle name="Note 9 9 2" xfId="12848" xr:uid="{7CDCD015-1A3F-49CB-8C65-D5B506BB012B}"/>
    <cellStyle name="Note 9 9 2 2" xfId="22295" xr:uid="{28EAF8ED-6DC9-4E4F-B08E-179116CBA10F}"/>
    <cellStyle name="Note 9 9 2 3" xfId="26689" xr:uid="{66AB8580-EC70-462C-8CCB-620802E549B9}"/>
    <cellStyle name="Note 9 9 3" xfId="15001" xr:uid="{B31AB95C-C385-4D1A-8F12-D8BC5805456C}"/>
    <cellStyle name="Note 9 9 3 2" xfId="24448" xr:uid="{6DEAFB8D-E511-4E3A-ACE0-6F5B19E4A474}"/>
    <cellStyle name="Note 9 9 4" xfId="18743" xr:uid="{F5961F34-90A2-4C0C-AF2C-3F2E3DC676ED}"/>
    <cellStyle name="Output 10" xfId="2551" xr:uid="{412EEE1B-9AAF-47D6-B4D7-C74D17292B49}"/>
    <cellStyle name="Output 10 10" xfId="27877" xr:uid="{5575037B-575D-4726-BE4A-BF2EBD6BC482}"/>
    <cellStyle name="Output 10 11" xfId="28256" xr:uid="{E45C0D63-84A1-4D6B-9450-7BED7A8931B3}"/>
    <cellStyle name="Output 10 12" xfId="30712" xr:uid="{0340ABCC-3709-42FD-9643-2AF7A2757EAB}"/>
    <cellStyle name="Output 10 2" xfId="4882" xr:uid="{51CAF5C1-1614-48F0-AE5E-49D06A6A72BF}"/>
    <cellStyle name="Output 10 3" xfId="6700" xr:uid="{7EEB7A1A-C160-41B5-AB40-54F2738E1FF1}"/>
    <cellStyle name="Output 10 3 2" xfId="7368" xr:uid="{FC5D7031-89BC-4C98-A10B-301F1DD147DE}"/>
    <cellStyle name="Output 10 3 2 2" xfId="11098" xr:uid="{06B9A9B0-15E7-479E-8F75-70BC163D612F}"/>
    <cellStyle name="Output 10 3 2 2 2" xfId="20544" xr:uid="{C74CE716-ED2C-438F-9824-F3C9B83862BD}"/>
    <cellStyle name="Output 10 3 2 3" xfId="16815" xr:uid="{32307CF7-430C-466E-AB23-105F3D0A3BB7}"/>
    <cellStyle name="Output 10 3 3" xfId="10429" xr:uid="{0FF1B571-420A-4B6C-ADF8-EA71BCF6CF27}"/>
    <cellStyle name="Output 10 3 3 2" xfId="19874" xr:uid="{DD27EABD-7335-4460-883D-A9D04CE69FF7}"/>
    <cellStyle name="Output 10 3 4" xfId="16145" xr:uid="{BCED9E3B-7181-4E17-ADA4-93700990A2DD}"/>
    <cellStyle name="Output 10 3 5" xfId="28878" xr:uid="{9031D2FF-F61E-466B-9C09-A463180F8F1B}"/>
    <cellStyle name="Output 10 3 6" xfId="27581" xr:uid="{D561DEEA-09F1-4606-872F-EE5482E9BD8B}"/>
    <cellStyle name="Output 10 3 7" xfId="27708" xr:uid="{A8438194-659F-45A2-A87B-F4637C64CA5B}"/>
    <cellStyle name="Output 10 3 8" xfId="29412" xr:uid="{2134DD8D-180B-4627-A16F-A4539A6A9134}"/>
    <cellStyle name="Output 10 4" xfId="7985" xr:uid="{B296641C-5C59-4DEB-9994-554319362922}"/>
    <cellStyle name="Output 10 4 2" xfId="11714" xr:uid="{48739B4A-C522-4ADD-B1B4-724D98B0D9F8}"/>
    <cellStyle name="Output 10 4 2 2" xfId="21161" xr:uid="{47B0F657-1723-4A62-B8C5-09442B73BE43}"/>
    <cellStyle name="Output 10 4 2 3" xfId="25585" xr:uid="{720D2473-1819-4B98-9544-436ABC58D209}"/>
    <cellStyle name="Output 10 4 3" xfId="13720" xr:uid="{77E80572-8C92-4132-A5D7-B6A44571336D}"/>
    <cellStyle name="Output 10 4 3 2" xfId="23167" xr:uid="{A9DF1482-5CE1-4172-AA59-04AF3D64B4AD}"/>
    <cellStyle name="Output 10 4 4" xfId="17432" xr:uid="{F7C48142-2A78-4EF5-8EDB-B5D68BF28101}"/>
    <cellStyle name="Output 10 5" xfId="9315" xr:uid="{CC73FD02-CA85-43C4-969C-0EAD3ADE9CB1}"/>
    <cellStyle name="Output 10 5 2" xfId="12865" xr:uid="{3B35568D-D4FB-4293-99F8-F034C4308BF8}"/>
    <cellStyle name="Output 10 5 2 2" xfId="22312" xr:uid="{48CFFAF2-5DE0-48AB-97F9-489A172919F7}"/>
    <cellStyle name="Output 10 5 2 3" xfId="26706" xr:uid="{BFB399EB-8AE5-43AF-A446-72698CEDF821}"/>
    <cellStyle name="Output 10 5 3" xfId="15018" xr:uid="{43F9E13F-DDCE-4316-ADCA-A3993A32EBB1}"/>
    <cellStyle name="Output 10 5 3 2" xfId="24465" xr:uid="{15A1FA79-8706-498D-A1A1-26089E950133}"/>
    <cellStyle name="Output 10 5 4" xfId="18760" xr:uid="{CF83CB53-B050-4225-808E-EC01073D5AF7}"/>
    <cellStyle name="Output 10 6" xfId="8520" xr:uid="{71353273-0184-41EB-AF53-799E26063E97}"/>
    <cellStyle name="Output 10 6 2" xfId="12194" xr:uid="{E0DA772D-DB62-4CCC-9471-DD1DABC412BD}"/>
    <cellStyle name="Output 10 6 2 2" xfId="21641" xr:uid="{8F77AD64-F609-4783-AD3B-820F21655928}"/>
    <cellStyle name="Output 10 6 2 3" xfId="26060" xr:uid="{74075D7B-17C1-449E-B65C-4C7FE380FEDF}"/>
    <cellStyle name="Output 10 6 3" xfId="14248" xr:uid="{9F0CBE4C-6A73-45E5-A2D6-2468B01DC63D}"/>
    <cellStyle name="Output 10 6 3 2" xfId="23695" xr:uid="{0A2EA38D-8FC2-4EA9-9945-7B6A016A0B94}"/>
    <cellStyle name="Output 10 6 4" xfId="17965" xr:uid="{49B362EE-62A3-4491-8C1C-05F9FF5EA77E}"/>
    <cellStyle name="Output 10 7" xfId="9417" xr:uid="{7682368C-B5EE-4528-877D-85995582CD1C}"/>
    <cellStyle name="Output 10 7 2" xfId="12950" xr:uid="{602C2C5A-693E-44DE-A10E-6649A46C0D9C}"/>
    <cellStyle name="Output 10 7 2 2" xfId="22397" xr:uid="{F673F2F1-131A-4FA1-BB74-6E6E499ECAEB}"/>
    <cellStyle name="Output 10 7 2 3" xfId="26791" xr:uid="{F65D9F12-FD62-4EEB-8F33-6E21D482DC5C}"/>
    <cellStyle name="Output 10 7 3" xfId="15120" xr:uid="{098124BA-0BCD-43C8-8307-61F9D196B4B3}"/>
    <cellStyle name="Output 10 7 3 2" xfId="24567" xr:uid="{F00E76D0-1BAB-4B11-83E2-68219EA2E733}"/>
    <cellStyle name="Output 10 7 4" xfId="18862" xr:uid="{560F7BD5-1222-4A3A-8523-2447EFF89F8C}"/>
    <cellStyle name="Output 10 8" xfId="9551" xr:uid="{96A6F3BD-3F8E-4C15-812A-972ED6F95266}"/>
    <cellStyle name="Output 10 8 2" xfId="13062" xr:uid="{23ABE531-30E9-4973-89EA-97883DE8A8CE}"/>
    <cellStyle name="Output 10 8 2 2" xfId="22509" xr:uid="{39A2A7D1-3A37-40E6-8490-6364EFB35DCC}"/>
    <cellStyle name="Output 10 8 2 3" xfId="26901" xr:uid="{3C7CBBD2-8230-419E-BA06-8E258D31F00D}"/>
    <cellStyle name="Output 10 8 3" xfId="15252" xr:uid="{45430738-EF62-4E33-8831-FCD293405765}"/>
    <cellStyle name="Output 10 8 3 2" xfId="24699" xr:uid="{7781ADE1-152B-454D-84B8-5B0BC5A52663}"/>
    <cellStyle name="Output 10 8 4" xfId="18996" xr:uid="{14CEE6B9-6C59-4DE3-96E8-9762A824AFDB}"/>
    <cellStyle name="Output 10 9" xfId="10150" xr:uid="{42BE1578-3136-4E5B-B662-255C42246116}"/>
    <cellStyle name="Output 10 9 2" xfId="15849" xr:uid="{6CA5E9D7-F7D7-4F17-A56C-3D56C49136CA}"/>
    <cellStyle name="Output 10 9 2 2" xfId="25296" xr:uid="{24867BB8-485A-4020-9C67-91F40C70BA1A}"/>
    <cellStyle name="Output 10 9 3" xfId="19595" xr:uid="{0313FBA6-9AA0-4A6F-9355-335713288EA8}"/>
    <cellStyle name="Output 11" xfId="2552" xr:uid="{A8E74624-4FC3-49AB-9BA7-066635798EDD}"/>
    <cellStyle name="Output 11 10" xfId="27878" xr:uid="{948F50E2-DB39-475C-BA8A-F8EBE7A01CD0}"/>
    <cellStyle name="Output 11 11" xfId="28255" xr:uid="{52608572-24AA-4F6D-80A4-27EEF1A67165}"/>
    <cellStyle name="Output 11 12" xfId="30713" xr:uid="{01BE055D-44E7-4FDE-AC07-1527276DEAAD}"/>
    <cellStyle name="Output 11 2" xfId="4883" xr:uid="{02BC68FD-1E0B-437D-BAC9-5FE1CF54FDFA}"/>
    <cellStyle name="Output 11 2 2" xfId="31021" xr:uid="{0C86AF0D-5275-4868-AA42-33C179762EA2}"/>
    <cellStyle name="Output 11 3" xfId="6701" xr:uid="{E7A855B7-5027-4036-9BAE-D862446A21D8}"/>
    <cellStyle name="Output 11 3 2" xfId="7369" xr:uid="{0B930FB2-BA91-469E-8F68-A877E5CB9B5A}"/>
    <cellStyle name="Output 11 3 2 2" xfId="11099" xr:uid="{6410C637-3A8B-4603-A653-1A3987FF75EC}"/>
    <cellStyle name="Output 11 3 2 2 2" xfId="20545" xr:uid="{DECE2E42-2C40-46B7-ADE7-00CA43AD577F}"/>
    <cellStyle name="Output 11 3 2 3" xfId="16816" xr:uid="{CF039595-5530-4745-8207-5466EEB0B4D6}"/>
    <cellStyle name="Output 11 3 3" xfId="10430" xr:uid="{6B286D6D-BA0D-40D8-87EC-22FC699CB44E}"/>
    <cellStyle name="Output 11 3 3 2" xfId="19875" xr:uid="{C880EB48-4725-4A74-A84B-094A6D221003}"/>
    <cellStyle name="Output 11 3 4" xfId="16146" xr:uid="{43274358-EC55-49BE-A82C-3A589875CE91}"/>
    <cellStyle name="Output 11 3 5" xfId="28879" xr:uid="{E2508D57-D151-49CC-AB0A-3DD71876D4F6}"/>
    <cellStyle name="Output 11 3 6" xfId="28057" xr:uid="{F6EB1CA7-B789-4881-A7D3-6F2E0CDC5605}"/>
    <cellStyle name="Output 11 3 7" xfId="28353" xr:uid="{6FD75ECF-A8D4-4A35-BEFB-5013FC8F2967}"/>
    <cellStyle name="Output 11 3 8" xfId="29413" xr:uid="{FF9F3E50-85FD-469B-ACF2-EC555D552B83}"/>
    <cellStyle name="Output 11 4" xfId="8206" xr:uid="{26F4D9AD-4F23-4D74-883F-353281C4AACD}"/>
    <cellStyle name="Output 11 4 2" xfId="11935" xr:uid="{5B0FA32E-DA0A-431A-83E4-AA7EDB46FD38}"/>
    <cellStyle name="Output 11 4 2 2" xfId="21382" xr:uid="{B6702B21-BDAA-4D7B-971D-47121DBBCADD}"/>
    <cellStyle name="Output 11 4 2 3" xfId="25806" xr:uid="{285E3A44-C07C-49F8-9885-13FA7ECE20AA}"/>
    <cellStyle name="Output 11 4 3" xfId="13941" xr:uid="{B279B3AB-9EFE-4458-928E-5B6F81F31FF4}"/>
    <cellStyle name="Output 11 4 3 2" xfId="23388" xr:uid="{DC6D15B3-82A9-40EF-86F4-4FD163B47B77}"/>
    <cellStyle name="Output 11 4 4" xfId="17653" xr:uid="{37AB8348-9F46-4E10-ADCA-38347BF27703}"/>
    <cellStyle name="Output 11 5" xfId="9314" xr:uid="{C94160D8-3178-4A91-B5E6-C78B90031115}"/>
    <cellStyle name="Output 11 5 2" xfId="12864" xr:uid="{4B85D8C6-009E-4B6D-9F0A-8EC15704A4E5}"/>
    <cellStyle name="Output 11 5 2 2" xfId="22311" xr:uid="{65CD9698-9540-429F-99B9-25C7DAA51D23}"/>
    <cellStyle name="Output 11 5 2 3" xfId="26705" xr:uid="{B9A98C69-9953-4254-BEA2-07EF8935BC51}"/>
    <cellStyle name="Output 11 5 3" xfId="15017" xr:uid="{10585594-1CF5-4373-B942-F034255041F2}"/>
    <cellStyle name="Output 11 5 3 2" xfId="24464" xr:uid="{B9182AC6-2405-4505-88CE-B389236A9D2A}"/>
    <cellStyle name="Output 11 5 4" xfId="18759" xr:uid="{5DC5277F-9E52-4241-A210-7407AFEFCC2A}"/>
    <cellStyle name="Output 11 6" xfId="9064" xr:uid="{935B3122-36E9-4886-A73C-6D6131B21E79}"/>
    <cellStyle name="Output 11 6 2" xfId="12661" xr:uid="{792578CA-A5AF-4233-87A2-A800EA72AD86}"/>
    <cellStyle name="Output 11 6 2 2" xfId="22108" xr:uid="{E68B4FE6-8738-47DF-8A10-EE91DBEC7B48}"/>
    <cellStyle name="Output 11 6 2 3" xfId="26522" xr:uid="{D213F4B1-A531-4A71-9718-251DD7BDB2AF}"/>
    <cellStyle name="Output 11 6 3" xfId="14787" xr:uid="{1E90F353-01CB-455E-A678-17F973F37F03}"/>
    <cellStyle name="Output 11 6 3 2" xfId="24234" xr:uid="{13710BA6-59EA-4CF4-97EE-A2BC60F629EB}"/>
    <cellStyle name="Output 11 6 4" xfId="18509" xr:uid="{D60D01E9-4030-41B2-81D7-3F9A91658C4B}"/>
    <cellStyle name="Output 11 7" xfId="9198" xr:uid="{C290CEC1-3978-4840-A00A-C64BBCCE7DB0}"/>
    <cellStyle name="Output 11 7 2" xfId="12765" xr:uid="{00263D4B-2BE2-4327-8814-9C02213A0249}"/>
    <cellStyle name="Output 11 7 2 2" xfId="22212" xr:uid="{49F4EF21-F51F-4722-82B6-16A3B95CB419}"/>
    <cellStyle name="Output 11 7 2 3" xfId="26607" xr:uid="{2A4FD034-C29F-4214-8846-645117B7F502}"/>
    <cellStyle name="Output 11 7 3" xfId="14902" xr:uid="{B7788B18-30C9-469A-AA9F-79C3E61B8E46}"/>
    <cellStyle name="Output 11 7 3 2" xfId="24349" xr:uid="{833D4AC7-58F6-4134-9B66-8CCF89F1E9CB}"/>
    <cellStyle name="Output 11 7 4" xfId="18643" xr:uid="{8925B30C-986A-4D21-ABDC-B7CB74869720}"/>
    <cellStyle name="Output 11 8" xfId="8359" xr:uid="{C6B127FD-E318-484D-8484-DA82964A18A8}"/>
    <cellStyle name="Output 11 8 2" xfId="12069" xr:uid="{D2C8AC4F-7BE9-415B-8518-5455FBD1458D}"/>
    <cellStyle name="Output 11 8 2 2" xfId="21516" xr:uid="{1C51E8C7-82A1-4278-A163-F1F45909D16D}"/>
    <cellStyle name="Output 11 8 2 3" xfId="25935" xr:uid="{D91623E0-E150-4CF2-92A2-17DC39E01E29}"/>
    <cellStyle name="Output 11 8 3" xfId="14087" xr:uid="{BDA6E694-91A9-484E-86F1-6D973D5626DF}"/>
    <cellStyle name="Output 11 8 3 2" xfId="23534" xr:uid="{EF4857FE-EBFC-45F7-B70D-85456A13051E}"/>
    <cellStyle name="Output 11 8 4" xfId="17804" xr:uid="{0A00E48B-98D7-464E-B444-24224737D69D}"/>
    <cellStyle name="Output 11 9" xfId="8657" xr:uid="{41DB5932-D64F-4979-AD60-F24716C18C9A}"/>
    <cellStyle name="Output 11 9 2" xfId="14384" xr:uid="{64B2CFA8-61CD-480A-9967-9B6ABE3CFAD7}"/>
    <cellStyle name="Output 11 9 2 2" xfId="23831" xr:uid="{B2C9E8B1-3844-4FC2-827B-571149F948AC}"/>
    <cellStyle name="Output 11 9 3" xfId="18102" xr:uid="{660E10D3-B005-4E9E-8EEE-DE60D9C1AD06}"/>
    <cellStyle name="Output 12" xfId="2553" xr:uid="{DAA3D80A-41FD-4B36-9B84-6732CA763E50}"/>
    <cellStyle name="Output 12 10" xfId="27879" xr:uid="{294EC81E-B41C-4BC7-BD61-CC32D47B46F9}"/>
    <cellStyle name="Output 12 11" xfId="28254" xr:uid="{E09FFBF3-EADA-403D-8E87-201A3FB76090}"/>
    <cellStyle name="Output 12 12" xfId="30242" xr:uid="{3E5643F5-558B-426B-8268-A2C5414478E9}"/>
    <cellStyle name="Output 12 2" xfId="4884" xr:uid="{4BCA7E9E-092F-4FDB-BD5A-C2C2F6021782}"/>
    <cellStyle name="Output 12 3" xfId="6702" xr:uid="{8F5E205D-4992-4FD2-AFF5-F9395FF22DE4}"/>
    <cellStyle name="Output 12 3 2" xfId="7370" xr:uid="{E0E6EC78-30E2-4305-9844-E49ACAD829CA}"/>
    <cellStyle name="Output 12 3 2 2" xfId="11100" xr:uid="{451FB7CF-A6F4-4FBA-8E2E-F4C71ED88DAF}"/>
    <cellStyle name="Output 12 3 2 2 2" xfId="20546" xr:uid="{DAEB9BFC-DFD0-4693-BBC5-AC712499E53F}"/>
    <cellStyle name="Output 12 3 2 3" xfId="16817" xr:uid="{18120C76-6AF6-4884-9249-BDA300E200BE}"/>
    <cellStyle name="Output 12 3 3" xfId="10431" xr:uid="{2599400B-E2BC-440F-A1EC-E9E577F4373E}"/>
    <cellStyle name="Output 12 3 3 2" xfId="19876" xr:uid="{C6477A4C-C566-4EF2-A66E-9E7E4CDB5153}"/>
    <cellStyle name="Output 12 3 4" xfId="16147" xr:uid="{B34FAD36-7252-40F7-A3FE-BB539EB41E93}"/>
    <cellStyle name="Output 12 3 5" xfId="28880" xr:uid="{0AF9F432-0910-4A4C-8F60-2DF41DE9B99A}"/>
    <cellStyle name="Output 12 3 6" xfId="28531" xr:uid="{5579C243-DB5F-4FD3-82F8-CCDF6E2C37EA}"/>
    <cellStyle name="Output 12 3 7" xfId="27998" xr:uid="{CA4460D2-0BDB-40CF-B254-86AE0D4446B9}"/>
    <cellStyle name="Output 12 3 8" xfId="29414" xr:uid="{E84D17AE-940D-4575-A2A9-FBF5D523D2CB}"/>
    <cellStyle name="Output 12 4" xfId="8117" xr:uid="{BE91E78A-D718-44D7-A42C-104B2771B728}"/>
    <cellStyle name="Output 12 4 2" xfId="11846" xr:uid="{145CA77A-F8A9-4CFF-9871-1CADAC950F2B}"/>
    <cellStyle name="Output 12 4 2 2" xfId="21293" xr:uid="{C05B70C1-0304-4E53-8A49-C16EE5109BC1}"/>
    <cellStyle name="Output 12 4 2 3" xfId="25717" xr:uid="{8BA72396-3316-42B5-84A0-B76C5D136310}"/>
    <cellStyle name="Output 12 4 3" xfId="13852" xr:uid="{829D92F4-B43C-4C17-B256-B1B2C2C2B000}"/>
    <cellStyle name="Output 12 4 3 2" xfId="23299" xr:uid="{EB8166C5-54F7-4C96-9ECB-4FA609635BB7}"/>
    <cellStyle name="Output 12 4 4" xfId="17564" xr:uid="{BB5CAB8D-FCD6-4C36-85DA-3E3BC5464CA8}"/>
    <cellStyle name="Output 12 5" xfId="9313" xr:uid="{5FDB3387-083B-48FD-BA6B-DBEE0781BA36}"/>
    <cellStyle name="Output 12 5 2" xfId="12863" xr:uid="{1F71E155-5BE1-44A2-9D90-A8EEF6087060}"/>
    <cellStyle name="Output 12 5 2 2" xfId="22310" xr:uid="{BF643517-B095-4F82-A1E9-4113B695128F}"/>
    <cellStyle name="Output 12 5 2 3" xfId="26704" xr:uid="{9F757E47-34BC-41F6-AC16-4E538340F65E}"/>
    <cellStyle name="Output 12 5 3" xfId="15016" xr:uid="{530E29E0-51BE-4AA0-ADBF-8FAA7D4CA750}"/>
    <cellStyle name="Output 12 5 3 2" xfId="24463" xr:uid="{9BD31073-0D9F-41D5-8D16-2162B3B52B87}"/>
    <cellStyle name="Output 12 5 4" xfId="18758" xr:uid="{870D834E-D9A4-4725-B31B-B96FA3644272}"/>
    <cellStyle name="Output 12 6" xfId="9063" xr:uid="{C64DB976-3C70-458C-9BC2-F1BBC4733A57}"/>
    <cellStyle name="Output 12 6 2" xfId="12660" xr:uid="{4164D30D-80AE-422A-BE66-F9A898FD1C61}"/>
    <cellStyle name="Output 12 6 2 2" xfId="22107" xr:uid="{AAEB45A9-61DB-4270-959E-6EFE35E55008}"/>
    <cellStyle name="Output 12 6 2 3" xfId="26521" xr:uid="{208FE809-307E-4886-BB89-FEC8EE384640}"/>
    <cellStyle name="Output 12 6 3" xfId="14786" xr:uid="{B1B8C5A2-5A7B-4E2F-9419-A1402CEB52AB}"/>
    <cellStyle name="Output 12 6 3 2" xfId="24233" xr:uid="{949209FA-6D32-46E4-91FF-D91B3FA17E99}"/>
    <cellStyle name="Output 12 6 4" xfId="18508" xr:uid="{D70B4891-AC50-4C61-B073-0E7DBCDFABF7}"/>
    <cellStyle name="Output 12 7" xfId="8360" xr:uid="{E16A779C-D72F-403F-815F-79F5A1989077}"/>
    <cellStyle name="Output 12 7 2" xfId="12070" xr:uid="{378B2EC2-8042-48C2-8BC9-4E224A3B94E9}"/>
    <cellStyle name="Output 12 7 2 2" xfId="21517" xr:uid="{008AD709-6719-4673-B933-BABF7BCD2DD0}"/>
    <cellStyle name="Output 12 7 2 3" xfId="25936" xr:uid="{64B2DF7B-0259-44A0-92F7-F340C02F3121}"/>
    <cellStyle name="Output 12 7 3" xfId="14088" xr:uid="{76AD13BB-B04D-42C8-9DFE-31A830EB3121}"/>
    <cellStyle name="Output 12 7 3 2" xfId="23535" xr:uid="{A3A3524A-552D-4659-8865-8EBC85A5C713}"/>
    <cellStyle name="Output 12 7 4" xfId="17805" xr:uid="{D613FB9C-7F74-49E0-915F-F1E013871DDE}"/>
    <cellStyle name="Output 12 8" xfId="9014" xr:uid="{5972F9C8-7069-4D3B-BED5-EEA3E75727B7}"/>
    <cellStyle name="Output 12 8 2" xfId="12615" xr:uid="{81B2E201-9B6B-4985-831B-E2420A321A50}"/>
    <cellStyle name="Output 12 8 2 2" xfId="22062" xr:uid="{58E84609-6A05-4BC4-AABE-C758718AC444}"/>
    <cellStyle name="Output 12 8 2 3" xfId="26476" xr:uid="{BA43FD1D-E7CD-434A-A6C0-01A46668BE4C}"/>
    <cellStyle name="Output 12 8 3" xfId="14737" xr:uid="{4208B164-F944-4520-87E3-CD42F23DD0A6}"/>
    <cellStyle name="Output 12 8 3 2" xfId="24184" xr:uid="{950C1FB7-76EF-4312-8183-BD969C8E629A}"/>
    <cellStyle name="Output 12 8 4" xfId="18459" xr:uid="{7AB1A44B-A2BF-4B17-88AE-69E66F4BE49D}"/>
    <cellStyle name="Output 12 9" xfId="9627" xr:uid="{24EF14B3-A5D0-45DF-BE87-DF24A52AFDA2}"/>
    <cellStyle name="Output 12 9 2" xfId="15328" xr:uid="{4BDA19F2-3732-4D0E-90D3-760D0101780B}"/>
    <cellStyle name="Output 12 9 2 2" xfId="24775" xr:uid="{4D46494D-045E-4C62-A7D3-DB3A0B52C509}"/>
    <cellStyle name="Output 12 9 3" xfId="19072" xr:uid="{B45B5C96-5F15-418D-BAD2-F441E4E0AB27}"/>
    <cellStyle name="Output 13" xfId="2554" xr:uid="{3374B69A-7147-4064-BBEC-47626E62ACEB}"/>
    <cellStyle name="Output 13 10" xfId="27880" xr:uid="{DEAFA931-49AA-411E-BBE8-B9C230C06461}"/>
    <cellStyle name="Output 13 11" xfId="28253" xr:uid="{09FFD604-B8EA-4B79-ABCD-609E785A01E7}"/>
    <cellStyle name="Output 13 2" xfId="4885" xr:uid="{6F805CFF-F1B1-41C5-9B8B-17AAC72B2CDA}"/>
    <cellStyle name="Output 13 3" xfId="6703" xr:uid="{A29B5A09-3A29-4083-A5CF-3D6F1F650F5C}"/>
    <cellStyle name="Output 13 3 2" xfId="7371" xr:uid="{A8FC82A1-063A-4275-BD4F-7B62E5780803}"/>
    <cellStyle name="Output 13 3 2 2" xfId="11101" xr:uid="{EEA946BB-CC00-4C65-885A-BF74731BD803}"/>
    <cellStyle name="Output 13 3 2 2 2" xfId="20547" xr:uid="{094A2184-6A92-4166-B320-A411857851BA}"/>
    <cellStyle name="Output 13 3 2 3" xfId="16818" xr:uid="{B0FA6209-FCF5-404E-BD0B-E628B4B96311}"/>
    <cellStyle name="Output 13 3 3" xfId="10432" xr:uid="{F6549BCD-8503-4B7D-8896-618B56F719FC}"/>
    <cellStyle name="Output 13 3 3 2" xfId="19877" xr:uid="{00E4DC70-C65F-4C9C-9594-65E09834CEA1}"/>
    <cellStyle name="Output 13 3 4" xfId="16148" xr:uid="{DE32A710-F025-4582-88B5-C191AE3861C4}"/>
    <cellStyle name="Output 13 3 5" xfId="28881" xr:uid="{1F08F2B5-DFD1-46A5-AC86-0526117F50D7}"/>
    <cellStyle name="Output 13 3 6" xfId="28204" xr:uid="{DBB52F1C-3323-4605-AB72-E725F913F694}"/>
    <cellStyle name="Output 13 3 7" xfId="28428" xr:uid="{8CB540B6-2C3C-419E-94E2-3923276B9ACC}"/>
    <cellStyle name="Output 13 3 8" xfId="29415" xr:uid="{061DD5D1-9181-4CDC-B431-76902E8FFBBE}"/>
    <cellStyle name="Output 13 4" xfId="7984" xr:uid="{87036201-B782-409A-A1BB-083376B11C55}"/>
    <cellStyle name="Output 13 4 2" xfId="11713" xr:uid="{D6134F76-5AC9-4129-AF3F-7E2869E8A89A}"/>
    <cellStyle name="Output 13 4 2 2" xfId="21160" xr:uid="{B4031705-1D7E-450C-A5FA-32F2DDBEA9E7}"/>
    <cellStyle name="Output 13 4 2 3" xfId="25584" xr:uid="{5AD548C6-F739-48C6-83F8-C2AA9DFB8AC4}"/>
    <cellStyle name="Output 13 4 3" xfId="13719" xr:uid="{81962047-A784-4084-A74D-777221D3B3CA}"/>
    <cellStyle name="Output 13 4 3 2" xfId="23166" xr:uid="{443A72A1-21F6-43FD-B90F-9F9A0FC0C56A}"/>
    <cellStyle name="Output 13 4 4" xfId="17431" xr:uid="{556CFBDB-3826-4161-84F3-4FC5E27A29E5}"/>
    <cellStyle name="Output 13 5" xfId="9312" xr:uid="{18F496BB-CE00-4EBE-ACF3-28F78293CE86}"/>
    <cellStyle name="Output 13 5 2" xfId="12862" xr:uid="{6FB0808D-66DB-4942-AFDE-6AB43CC62051}"/>
    <cellStyle name="Output 13 5 2 2" xfId="22309" xr:uid="{1AF75891-7BAD-4364-8D3E-A76C78899A6D}"/>
    <cellStyle name="Output 13 5 2 3" xfId="26703" xr:uid="{5EE5B946-1223-40B2-B66F-0F2EE9D1FED5}"/>
    <cellStyle name="Output 13 5 3" xfId="15015" xr:uid="{A8563E6D-1BC4-40A8-B6E1-A0D179EB60E7}"/>
    <cellStyle name="Output 13 5 3 2" xfId="24462" xr:uid="{88DD0EFF-D56C-4858-B6E4-30BAFD58EF43}"/>
    <cellStyle name="Output 13 5 4" xfId="18757" xr:uid="{7C4E566F-B979-4DB3-8287-912F36E6624B}"/>
    <cellStyle name="Output 13 6" xfId="8521" xr:uid="{BBF9072C-6C71-4A5A-910E-9A63FE3C3B5C}"/>
    <cellStyle name="Output 13 6 2" xfId="12195" xr:uid="{7A572608-CA0A-4C79-AD53-A27A0C6A3BBE}"/>
    <cellStyle name="Output 13 6 2 2" xfId="21642" xr:uid="{3BE56D1B-BA0A-4D49-8649-3846570CD993}"/>
    <cellStyle name="Output 13 6 2 3" xfId="26061" xr:uid="{6746FDC7-EA60-4E75-9409-A97D1DCB6EC4}"/>
    <cellStyle name="Output 13 6 3" xfId="14249" xr:uid="{5E62E980-1896-45ED-B05D-A5922D1E5BA1}"/>
    <cellStyle name="Output 13 6 3 2" xfId="23696" xr:uid="{07F14E0A-3982-4170-8676-C49A9F1AB22A}"/>
    <cellStyle name="Output 13 6 4" xfId="17966" xr:uid="{C95366EB-A73B-4805-8F0F-536D246FAEB3}"/>
    <cellStyle name="Output 13 7" xfId="8735" xr:uid="{1B9EDDF9-F696-41EF-B574-D651F2979B6C}"/>
    <cellStyle name="Output 13 7 2" xfId="12384" xr:uid="{8178EAF5-0E89-4B39-9582-39984531185C}"/>
    <cellStyle name="Output 13 7 2 2" xfId="21831" xr:uid="{58CB3562-665E-4171-8906-520EADB2F143}"/>
    <cellStyle name="Output 13 7 2 3" xfId="26249" xr:uid="{6ED5860A-4287-413C-A7C5-7F2267987956}"/>
    <cellStyle name="Output 13 7 3" xfId="14462" xr:uid="{63EDFD40-321E-4ABF-9E27-5DC77C2C2E9B}"/>
    <cellStyle name="Output 13 7 3 2" xfId="23909" xr:uid="{F5673D7C-3E8C-4593-8275-FB9E5EC2132F}"/>
    <cellStyle name="Output 13 7 4" xfId="18180" xr:uid="{577C4A47-BB3D-4277-9370-30D1C9E14D06}"/>
    <cellStyle name="Output 13 8" xfId="8533" xr:uid="{D9FD50C9-097C-457F-8542-003B1D0970EA}"/>
    <cellStyle name="Output 13 8 2" xfId="12207" xr:uid="{43653171-D98B-4CB0-ACAE-CB5F7AA01542}"/>
    <cellStyle name="Output 13 8 2 2" xfId="21654" xr:uid="{017037A7-9C58-47DB-9F32-B8C06E5778FE}"/>
    <cellStyle name="Output 13 8 2 3" xfId="26073" xr:uid="{67E59000-F6BB-40B6-9000-7C17CDBD8A2B}"/>
    <cellStyle name="Output 13 8 3" xfId="14261" xr:uid="{534B8F72-8011-421A-BC42-8C0C80B63D57}"/>
    <cellStyle name="Output 13 8 3 2" xfId="23708" xr:uid="{9043EDAC-B35A-4A0C-9F9E-DF8CB4B937EA}"/>
    <cellStyle name="Output 13 8 4" xfId="17978" xr:uid="{CCC9A480-CC9E-4144-84D7-516098CCD055}"/>
    <cellStyle name="Output 13 9" xfId="9432" xr:uid="{0AF2B04C-9A1A-4E3E-A215-636BEF174848}"/>
    <cellStyle name="Output 13 9 2" xfId="15135" xr:uid="{32BF09B7-9CAE-4366-B27E-7FBBD2E8C228}"/>
    <cellStyle name="Output 13 9 2 2" xfId="24582" xr:uid="{FBC14774-4ED5-4D76-A03A-587BF326A2C5}"/>
    <cellStyle name="Output 13 9 3" xfId="18877" xr:uid="{F0008156-6C2E-4240-BCE9-525864DF2142}"/>
    <cellStyle name="Output 14" xfId="2555" xr:uid="{F8C75825-B5AF-432E-9C5C-34E79D24026B}"/>
    <cellStyle name="Output 14 10" xfId="27881" xr:uid="{4B6528E1-5FBB-4100-90E6-80B7503583C9}"/>
    <cellStyle name="Output 14 11" xfId="28252" xr:uid="{70D15643-ADA9-4604-B659-2F13B289ADE2}"/>
    <cellStyle name="Output 14 2" xfId="4886" xr:uid="{833647C6-C49C-4085-BADA-884E63A3C866}"/>
    <cellStyle name="Output 14 3" xfId="6704" xr:uid="{801BF452-5068-40C4-BC0B-E863B1C364CE}"/>
    <cellStyle name="Output 14 3 2" xfId="7372" xr:uid="{324E0CCA-5B65-44AE-8E76-F5101E0B1051}"/>
    <cellStyle name="Output 14 3 2 2" xfId="11102" xr:uid="{5F8485ED-C853-40BF-9B2F-35785F563027}"/>
    <cellStyle name="Output 14 3 2 2 2" xfId="20548" xr:uid="{4D34C330-3E4E-4C61-BB80-4B53AB808C03}"/>
    <cellStyle name="Output 14 3 2 3" xfId="16819" xr:uid="{1F2D48C2-BAE1-4993-9B46-C989E348F875}"/>
    <cellStyle name="Output 14 3 3" xfId="10433" xr:uid="{F30D8AE8-C8C6-431A-A873-E45FA1875DAE}"/>
    <cellStyle name="Output 14 3 3 2" xfId="19878" xr:uid="{D806267A-BEF1-4D26-859D-16FD287A71F3}"/>
    <cellStyle name="Output 14 3 4" xfId="16149" xr:uid="{CDDCBF75-3932-42E3-900E-69DE75EC9FE5}"/>
    <cellStyle name="Output 14 3 5" xfId="28882" xr:uid="{33DA1192-1F6B-4050-AF6E-5C0FA03D765C}"/>
    <cellStyle name="Output 14 3 6" xfId="28467" xr:uid="{B94266E0-ECA2-46EA-814B-22CF1706161D}"/>
    <cellStyle name="Output 14 3 7" xfId="27569" xr:uid="{A40A5A8E-AE5D-4BD1-801F-BF7AAED0D9A1}"/>
    <cellStyle name="Output 14 3 8" xfId="29416" xr:uid="{E36F26E6-D303-4107-BCF8-F00ECF88B6A6}"/>
    <cellStyle name="Output 14 4" xfId="8205" xr:uid="{CCF40CA4-2C39-4B53-8EE4-1C05C1C9A83D}"/>
    <cellStyle name="Output 14 4 2" xfId="11934" xr:uid="{19914317-9B23-4826-B9A3-BFA3437038BB}"/>
    <cellStyle name="Output 14 4 2 2" xfId="21381" xr:uid="{77CEFFEC-8EF1-4691-8C52-49F5F2B24F3E}"/>
    <cellStyle name="Output 14 4 2 3" xfId="25805" xr:uid="{E966E216-489E-4B96-B28A-F8BA3741B1FD}"/>
    <cellStyle name="Output 14 4 3" xfId="13940" xr:uid="{99E0630A-60FC-4ACB-95F5-CE7045341D7C}"/>
    <cellStyle name="Output 14 4 3 2" xfId="23387" xr:uid="{DA50E4C2-1AA5-49A6-B1DF-B2C2557B51B2}"/>
    <cellStyle name="Output 14 4 4" xfId="17652" xr:uid="{F426C655-A756-4F5F-B40A-253979E3E560}"/>
    <cellStyle name="Output 14 5" xfId="9311" xr:uid="{591C3A4F-CDCC-4C65-AFD0-AAA25EAAD985}"/>
    <cellStyle name="Output 14 5 2" xfId="12861" xr:uid="{7F741ED3-E7B5-4FF5-BF75-B83E35AC3D37}"/>
    <cellStyle name="Output 14 5 2 2" xfId="22308" xr:uid="{7F5C8E8B-5FE2-48C1-AEF3-136DC02303F7}"/>
    <cellStyle name="Output 14 5 2 3" xfId="26702" xr:uid="{D0800B1F-C5B3-4D7F-88BF-478EEFA54A6C}"/>
    <cellStyle name="Output 14 5 3" xfId="15014" xr:uid="{0D773255-2EB8-4DC2-A954-8E813B1A01E6}"/>
    <cellStyle name="Output 14 5 3 2" xfId="24461" xr:uid="{5F421D0D-ED66-4A53-909C-329DE44FDAF0}"/>
    <cellStyle name="Output 14 5 4" xfId="18756" xr:uid="{F14C689C-7FA6-443A-849C-1B16DF4FB576}"/>
    <cellStyle name="Output 14 6" xfId="9066" xr:uid="{5F0CD151-255C-40DF-A26E-03A268E47939}"/>
    <cellStyle name="Output 14 6 2" xfId="12663" xr:uid="{D1647EDE-31BE-4BBA-B349-E298A5B0347F}"/>
    <cellStyle name="Output 14 6 2 2" xfId="22110" xr:uid="{C5FA84B2-0295-4C92-863A-9BB0C3D553EF}"/>
    <cellStyle name="Output 14 6 2 3" xfId="26524" xr:uid="{F5C65658-5D3D-4C24-B62C-85FCA96E44DE}"/>
    <cellStyle name="Output 14 6 3" xfId="14789" xr:uid="{94EAF0EE-6F96-4015-A320-BF2451EC094A}"/>
    <cellStyle name="Output 14 6 3 2" xfId="24236" xr:uid="{01A418AA-55DE-4935-92E9-0D19F74864B4}"/>
    <cellStyle name="Output 14 6 4" xfId="18511" xr:uid="{EDC845DD-BBBA-49F6-B2C5-B2C4A0FCF3B3}"/>
    <cellStyle name="Output 14 7" xfId="9415" xr:uid="{6784B8F0-9413-4C40-9FDA-EA964CB40D00}"/>
    <cellStyle name="Output 14 7 2" xfId="12948" xr:uid="{C0FB8907-0E11-4927-97FC-0C9DC68304B5}"/>
    <cellStyle name="Output 14 7 2 2" xfId="22395" xr:uid="{1E52A4E5-52AD-4CD7-8AE4-F8275B0B09B8}"/>
    <cellStyle name="Output 14 7 2 3" xfId="26789" xr:uid="{15AFF451-490B-47A4-99F3-60AE1DC8B0FC}"/>
    <cellStyle name="Output 14 7 3" xfId="15118" xr:uid="{05C5B805-9101-457F-BAFD-922FAD39E3F5}"/>
    <cellStyle name="Output 14 7 3 2" xfId="24565" xr:uid="{14865770-A7E9-4323-A639-47C7A194B3E3}"/>
    <cellStyle name="Output 14 7 4" xfId="18860" xr:uid="{14F0F57F-6848-4C14-8B36-AF3AB1165319}"/>
    <cellStyle name="Output 14 8" xfId="9852" xr:uid="{D3611F3A-C178-4A63-8D33-CCB88A623A94}"/>
    <cellStyle name="Output 14 8 2" xfId="13326" xr:uid="{B60FD66D-1AB6-4EF8-B23B-2763E81A1500}"/>
    <cellStyle name="Output 14 8 2 2" xfId="22773" xr:uid="{84C3CD32-DC08-4303-9B10-AF77E5884FAF}"/>
    <cellStyle name="Output 14 8 2 3" xfId="27165" xr:uid="{99F770BF-FA30-4FF4-A7C9-316E728171C0}"/>
    <cellStyle name="Output 14 8 3" xfId="15553" xr:uid="{CC418472-9786-4C43-8E8C-B77D447B3E15}"/>
    <cellStyle name="Output 14 8 3 2" xfId="25000" xr:uid="{73D37C52-276F-44CD-BFED-EF24F4905880}"/>
    <cellStyle name="Output 14 8 4" xfId="19297" xr:uid="{C13147F8-01E1-4676-9E73-BDC168E1FF16}"/>
    <cellStyle name="Output 14 9" xfId="10149" xr:uid="{587D95BE-2880-428C-852F-4802F6C47812}"/>
    <cellStyle name="Output 14 9 2" xfId="15848" xr:uid="{50BE4343-E842-4751-8DE6-1E9E9AE21D5D}"/>
    <cellStyle name="Output 14 9 2 2" xfId="25295" xr:uid="{E2F2983F-F63C-4944-8EDB-22BE9E7765A9}"/>
    <cellStyle name="Output 14 9 3" xfId="19594" xr:uid="{28189790-60B9-47D8-AABD-78A555A95556}"/>
    <cellStyle name="Output 15" xfId="2556" xr:uid="{4134DFBE-7103-436A-98ED-A8F1AF10B040}"/>
    <cellStyle name="Output 15 10" xfId="27882" xr:uid="{FF8ED0AC-9E12-4515-B3BF-BFC5728DD99A}"/>
    <cellStyle name="Output 15 11" xfId="28251" xr:uid="{114E27BB-4662-4861-A38F-4866D3FEFA6F}"/>
    <cellStyle name="Output 15 2" xfId="4887" xr:uid="{C194099F-E066-4128-8ABB-0104E11FCE7B}"/>
    <cellStyle name="Output 15 3" xfId="6705" xr:uid="{9EAFA25F-35D0-4E70-9FCE-F27C92056918}"/>
    <cellStyle name="Output 15 3 2" xfId="7373" xr:uid="{2B4E2DF0-039F-4DAD-B07F-4A550CCAF02E}"/>
    <cellStyle name="Output 15 3 2 2" xfId="11103" xr:uid="{C9368E3B-0BB5-4C9D-B5FE-33D60AF445A1}"/>
    <cellStyle name="Output 15 3 2 2 2" xfId="20549" xr:uid="{333A74AB-D109-4F81-B6BF-80F9EFBA8BDB}"/>
    <cellStyle name="Output 15 3 2 3" xfId="16820" xr:uid="{8C578573-9CB2-474B-AC38-C01370E18B2F}"/>
    <cellStyle name="Output 15 3 3" xfId="10434" xr:uid="{CBB90962-CE24-4B25-8688-EF4AB6BD7B27}"/>
    <cellStyle name="Output 15 3 3 2" xfId="19879" xr:uid="{7327C4BE-DDC2-4053-B367-DD977D7B61FC}"/>
    <cellStyle name="Output 15 3 4" xfId="16150" xr:uid="{D015C9B3-234C-4781-9EF4-25CF5F51F976}"/>
    <cellStyle name="Output 15 3 5" xfId="28883" xr:uid="{F6F2A393-EF88-49D8-8749-1ECEB1CAED93}"/>
    <cellStyle name="Output 15 3 6" xfId="27956" xr:uid="{4C2D8B87-4820-46E3-8945-7E600F23C63D}"/>
    <cellStyle name="Output 15 3 7" xfId="28300" xr:uid="{F729B089-E4A2-4ECB-B25C-8216C0E259CE}"/>
    <cellStyle name="Output 15 3 8" xfId="29417" xr:uid="{D29F21F5-03B5-4F11-84C2-5426E749EAD3}"/>
    <cellStyle name="Output 15 4" xfId="8116" xr:uid="{7D0C86F8-C52D-410F-AEDC-E47D42C129EC}"/>
    <cellStyle name="Output 15 4 2" xfId="11845" xr:uid="{F34F80E4-5244-42D8-8903-FC1C123183B9}"/>
    <cellStyle name="Output 15 4 2 2" xfId="21292" xr:uid="{F62BA3BB-E20D-4CAE-A82C-5DAC3EB633A8}"/>
    <cellStyle name="Output 15 4 2 3" xfId="25716" xr:uid="{25659127-9948-40E3-8D7E-2225D3FE1558}"/>
    <cellStyle name="Output 15 4 3" xfId="13851" xr:uid="{740C66B7-5AAF-4EC9-BA1C-7F45C4C27EA2}"/>
    <cellStyle name="Output 15 4 3 2" xfId="23298" xr:uid="{726CA0B8-B3A3-4F7F-9810-89D7E0FCBA68}"/>
    <cellStyle name="Output 15 4 4" xfId="17563" xr:uid="{D4697289-5BC4-4B56-B077-80E387A53668}"/>
    <cellStyle name="Output 15 5" xfId="9310" xr:uid="{7D0A1030-BE0D-40F1-AE21-00B8474BB3A2}"/>
    <cellStyle name="Output 15 5 2" xfId="12860" xr:uid="{AC70DF57-566E-4311-A96D-F48FFB812BEC}"/>
    <cellStyle name="Output 15 5 2 2" xfId="22307" xr:uid="{F6367D78-14DE-4CC8-908B-6B3256808EB0}"/>
    <cellStyle name="Output 15 5 2 3" xfId="26701" xr:uid="{E8A49B20-4235-4DCC-8A01-FBDF4EE2B042}"/>
    <cellStyle name="Output 15 5 3" xfId="15013" xr:uid="{EF517F6A-02DC-4507-96AE-6BEC0E25ACFC}"/>
    <cellStyle name="Output 15 5 3 2" xfId="24460" xr:uid="{6A3BBCEF-9A0A-48DC-9E1E-8EB06414D312}"/>
    <cellStyle name="Output 15 5 4" xfId="18755" xr:uid="{D16FCF91-12A2-480B-ADC0-0BD5D280F6C2}"/>
    <cellStyle name="Output 15 6" xfId="9067" xr:uid="{16E6CC25-DC95-4C15-962A-7C67751B007E}"/>
    <cellStyle name="Output 15 6 2" xfId="12664" xr:uid="{A701582B-BF18-4A8A-BC48-D125BD77A6D2}"/>
    <cellStyle name="Output 15 6 2 2" xfId="22111" xr:uid="{F7BA8764-AD1B-4F6D-A0FA-07E5B0625690}"/>
    <cellStyle name="Output 15 6 2 3" xfId="26525" xr:uid="{728F33E3-C8D1-4334-8455-4F121901CCD5}"/>
    <cellStyle name="Output 15 6 3" xfId="14790" xr:uid="{090A419F-0D44-4AC4-9980-6A1A81FBF105}"/>
    <cellStyle name="Output 15 6 3 2" xfId="24237" xr:uid="{8D70E057-FEAE-4D6C-B23E-EC985336D95A}"/>
    <cellStyle name="Output 15 6 4" xfId="18512" xr:uid="{F6B79E04-4727-4122-8FD0-5D0B16F7135C}"/>
    <cellStyle name="Output 15 7" xfId="8618" xr:uid="{85C74541-8CC7-48AD-8AC0-2C3103A9CD7C}"/>
    <cellStyle name="Output 15 7 2" xfId="12279" xr:uid="{1621CED0-A983-48C6-AC90-995630BDED5E}"/>
    <cellStyle name="Output 15 7 2 2" xfId="21726" xr:uid="{CD7382AA-EF25-4956-9322-4463816213B4}"/>
    <cellStyle name="Output 15 7 2 3" xfId="26144" xr:uid="{ACD2E5BD-0BBA-49FC-BA1A-BF91062E98EC}"/>
    <cellStyle name="Output 15 7 3" xfId="14345" xr:uid="{16C2E5C9-31E5-43EC-BF26-BBD64F2B98F4}"/>
    <cellStyle name="Output 15 7 3 2" xfId="23792" xr:uid="{82136195-5025-4943-B5AC-85F088971311}"/>
    <cellStyle name="Output 15 7 4" xfId="18063" xr:uid="{C387A8A9-2F03-458D-9620-69B8062CE673}"/>
    <cellStyle name="Output 15 8" xfId="8932" xr:uid="{00BED792-8F11-46EF-BE50-3E048A73A0A6}"/>
    <cellStyle name="Output 15 8 2" xfId="12546" xr:uid="{E7C61CC0-F11C-470A-8C37-392A99E1B78C}"/>
    <cellStyle name="Output 15 8 2 2" xfId="21993" xr:uid="{F98BE91E-BAF4-4171-B642-8A61CDAA1529}"/>
    <cellStyle name="Output 15 8 2 3" xfId="26407" xr:uid="{C7B61CB6-ED73-49A7-891A-FA0F73390B60}"/>
    <cellStyle name="Output 15 8 3" xfId="14655" xr:uid="{E216B1E3-D861-483F-AA59-344FD6512539}"/>
    <cellStyle name="Output 15 8 3 2" xfId="24102" xr:uid="{89718170-3FD1-4EA5-9946-F7054EFD97D7}"/>
    <cellStyle name="Output 15 8 4" xfId="18377" xr:uid="{975051C1-989D-4085-9596-81C73133871F}"/>
    <cellStyle name="Output 15 9" xfId="8545" xr:uid="{FE9196C6-C128-4963-8B99-267DAD7F1FE7}"/>
    <cellStyle name="Output 15 9 2" xfId="14273" xr:uid="{7C596D94-3416-45FC-8DB1-8F4686D516AF}"/>
    <cellStyle name="Output 15 9 2 2" xfId="23720" xr:uid="{4418D50F-EDD0-4D11-8056-5682618BEFF1}"/>
    <cellStyle name="Output 15 9 3" xfId="17990" xr:uid="{794BF2F4-5493-415F-885D-05BB21E02F39}"/>
    <cellStyle name="Output 16" xfId="2557" xr:uid="{B38E4BB2-A6FB-406B-9C2B-44C682219471}"/>
    <cellStyle name="Output 16 10" xfId="27883" xr:uid="{DF77871E-981A-4A1D-94A0-BD33A6FDC50E}"/>
    <cellStyle name="Output 16 11" xfId="28250" xr:uid="{03A11864-0C8B-4278-B13B-C237984B0935}"/>
    <cellStyle name="Output 16 2" xfId="4888" xr:uid="{49C59EF5-3A4B-4E1C-B91F-9348C0638F8A}"/>
    <cellStyle name="Output 16 3" xfId="6706" xr:uid="{8EEA1E3C-2864-462C-A464-39714509F4A9}"/>
    <cellStyle name="Output 16 3 2" xfId="7374" xr:uid="{4142E9BD-147F-486A-82AA-73847E1EB43F}"/>
    <cellStyle name="Output 16 3 2 2" xfId="11104" xr:uid="{41073985-4770-4C95-831E-85DBB7E0F613}"/>
    <cellStyle name="Output 16 3 2 2 2" xfId="20550" xr:uid="{64E56383-7A98-4D4A-A897-C8F3FED91D9D}"/>
    <cellStyle name="Output 16 3 2 3" xfId="16821" xr:uid="{1C9B09BC-8E44-45DA-B48F-A1E2E8FFAC5A}"/>
    <cellStyle name="Output 16 3 3" xfId="10435" xr:uid="{18C401E5-5F3B-4D4E-8724-79CA888F9612}"/>
    <cellStyle name="Output 16 3 3 2" xfId="19880" xr:uid="{5A4A2C13-76F6-4670-98A7-C59708776725}"/>
    <cellStyle name="Output 16 3 4" xfId="16151" xr:uid="{8B1A1B0F-BCCF-4885-8327-788198197F15}"/>
    <cellStyle name="Output 16 3 5" xfId="28884" xr:uid="{4EB2E47E-0D68-498F-8D51-3D3DEDD52A98}"/>
    <cellStyle name="Output 16 3 6" xfId="28468" xr:uid="{7897D0EA-21D8-441C-B952-4E1B9F258DE3}"/>
    <cellStyle name="Output 16 3 7" xfId="29190" xr:uid="{D0CE6ABA-CAAD-4AF4-8151-C305AB0C35CE}"/>
    <cellStyle name="Output 16 3 8" xfId="29418" xr:uid="{6D65A1DC-ACD8-4466-821E-4BFFF8F6CDEE}"/>
    <cellStyle name="Output 16 4" xfId="7983" xr:uid="{53285890-C674-4D8B-92C2-8680E3007EF7}"/>
    <cellStyle name="Output 16 4 2" xfId="11712" xr:uid="{795B766A-24A2-4F79-A5E6-F8A48D5E769B}"/>
    <cellStyle name="Output 16 4 2 2" xfId="21159" xr:uid="{92969B76-13F9-4423-ACA4-984821443B6B}"/>
    <cellStyle name="Output 16 4 2 3" xfId="25583" xr:uid="{7B1352EF-8318-47B8-8C55-D925F67A3649}"/>
    <cellStyle name="Output 16 4 3" xfId="13718" xr:uid="{27023712-A886-4576-BEAB-A5EA58B08C3A}"/>
    <cellStyle name="Output 16 4 3 2" xfId="23165" xr:uid="{BA2A61F7-FAA5-4144-8E05-8B795FE25C37}"/>
    <cellStyle name="Output 16 4 4" xfId="17430" xr:uid="{97A6BB7D-B6CE-446B-872A-DF05632369B4}"/>
    <cellStyle name="Output 16 5" xfId="8711" xr:uid="{AAEE357F-5B6B-4125-A78C-E9B1A69F0BB2}"/>
    <cellStyle name="Output 16 5 2" xfId="12362" xr:uid="{5423F8A3-DF52-4392-B64E-487D49E56D71}"/>
    <cellStyle name="Output 16 5 2 2" xfId="21809" xr:uid="{3632F4BC-0578-4923-B54C-0D9A7C6A79CE}"/>
    <cellStyle name="Output 16 5 2 3" xfId="26227" xr:uid="{3A1EE67B-EBF5-4667-9A33-94912EA1A2FB}"/>
    <cellStyle name="Output 16 5 3" xfId="14438" xr:uid="{4D6613CC-7F2F-4F31-996B-B4AF8B2DF076}"/>
    <cellStyle name="Output 16 5 3 2" xfId="23885" xr:uid="{66342D83-AA37-4568-BD44-A6321714E080}"/>
    <cellStyle name="Output 16 5 4" xfId="18156" xr:uid="{8BD2329A-6BB3-4B5D-947A-1CA91E6D30AF}"/>
    <cellStyle name="Output 16 6" xfId="9065" xr:uid="{D13D9063-33C5-4B02-9F0D-CD38C3886D6D}"/>
    <cellStyle name="Output 16 6 2" xfId="12662" xr:uid="{77E0FC2E-8B27-4B5B-BA60-167C551642EF}"/>
    <cellStyle name="Output 16 6 2 2" xfId="22109" xr:uid="{F8CBE6D8-F65E-4CED-BA25-7B243A05AF1D}"/>
    <cellStyle name="Output 16 6 2 3" xfId="26523" xr:uid="{7CC0CA0E-48BF-46F2-AB8C-4C16F642BC90}"/>
    <cellStyle name="Output 16 6 3" xfId="14788" xr:uid="{C9CE966A-06EB-4D00-A43E-8B64D2DB8490}"/>
    <cellStyle name="Output 16 6 3 2" xfId="24235" xr:uid="{D75BB67B-9AAC-4E0F-AC22-7693ECD85982}"/>
    <cellStyle name="Output 16 6 4" xfId="18510" xr:uid="{EAC1F7B5-FFB7-4EB2-B7A5-B432746B44D4}"/>
    <cellStyle name="Output 16 7" xfId="9197" xr:uid="{90E53F16-24C3-4B73-9368-953949D0524B}"/>
    <cellStyle name="Output 16 7 2" xfId="12764" xr:uid="{AA33FDF4-BD31-47C6-A6B4-B3C14EDC3C94}"/>
    <cellStyle name="Output 16 7 2 2" xfId="22211" xr:uid="{1241E7E1-4C96-45DE-8A0D-7028CD0D10F8}"/>
    <cellStyle name="Output 16 7 2 3" xfId="26606" xr:uid="{CD226248-6012-4AD1-96D2-13E2B7A6C222}"/>
    <cellStyle name="Output 16 7 3" xfId="14901" xr:uid="{7A7A7153-0A15-4565-855E-F1340CDD02B8}"/>
    <cellStyle name="Output 16 7 3 2" xfId="24348" xr:uid="{E6BDAA45-A164-4E2D-8277-60F6A26C604B}"/>
    <cellStyle name="Output 16 7 4" xfId="18642" xr:uid="{72C97B7B-0D29-438F-8ED9-9388EC70321A}"/>
    <cellStyle name="Output 16 8" xfId="8789" xr:uid="{CA3779DA-D193-42F6-8CB1-6001CEB4E7EA}"/>
    <cellStyle name="Output 16 8 2" xfId="12430" xr:uid="{64A8DF9F-50CD-4F68-BC67-95238F7A9927}"/>
    <cellStyle name="Output 16 8 2 2" xfId="21877" xr:uid="{E9C6FA11-CB61-4B53-82A2-B1B9274773D2}"/>
    <cellStyle name="Output 16 8 2 3" xfId="26293" xr:uid="{9CE40F54-5961-43EE-BDD6-A937129289BB}"/>
    <cellStyle name="Output 16 8 3" xfId="14514" xr:uid="{144755E2-5FDE-4D78-A461-C73034D5C99A}"/>
    <cellStyle name="Output 16 8 3 2" xfId="23961" xr:uid="{1CB2277D-2305-4248-A71F-333870D36FAF}"/>
    <cellStyle name="Output 16 8 4" xfId="18234" xr:uid="{132439B0-CB7E-4982-82A9-FB95402357ED}"/>
    <cellStyle name="Output 16 9" xfId="8399" xr:uid="{56C76253-2A59-4B94-9358-4F54C8918C5D}"/>
    <cellStyle name="Output 16 9 2" xfId="14127" xr:uid="{D712014B-0AE6-45EC-998D-B237CD067549}"/>
    <cellStyle name="Output 16 9 2 2" xfId="23574" xr:uid="{D057561A-E221-4F92-872E-CCEFDB382BD8}"/>
    <cellStyle name="Output 16 9 3" xfId="17844" xr:uid="{A76B05B4-39B7-47CE-8344-45CC658340E2}"/>
    <cellStyle name="Output 17" xfId="2558" xr:uid="{8A9E2C60-4D74-4D33-8CA4-888EA27CC504}"/>
    <cellStyle name="Output 17 10" xfId="27884" xr:uid="{0D1916B7-AE12-4A18-9B08-856CECCAA27A}"/>
    <cellStyle name="Output 17 11" xfId="28593" xr:uid="{0F23335F-3F8D-464F-AFEB-F3D4DB7E22B4}"/>
    <cellStyle name="Output 17 2" xfId="4889" xr:uid="{2274F7D8-F90E-4D0F-B423-FC83A2EEE0C1}"/>
    <cellStyle name="Output 17 3" xfId="6707" xr:uid="{7D74694C-F9E6-45C5-8F94-02376F9158C8}"/>
    <cellStyle name="Output 17 3 2" xfId="7375" xr:uid="{5E3C1467-C424-496C-B00E-621F1846B2D8}"/>
    <cellStyle name="Output 17 3 2 2" xfId="11105" xr:uid="{8FB8C446-9218-4F38-B6CB-943DC570FFAA}"/>
    <cellStyle name="Output 17 3 2 2 2" xfId="20551" xr:uid="{DE9EDA5A-F02B-4703-ADCD-C2E943CF2A05}"/>
    <cellStyle name="Output 17 3 2 3" xfId="16822" xr:uid="{6C235ECD-6949-4395-82D8-4B085C47D631}"/>
    <cellStyle name="Output 17 3 3" xfId="10436" xr:uid="{355988A1-A67A-4F05-9888-084A4A036325}"/>
    <cellStyle name="Output 17 3 3 2" xfId="19881" xr:uid="{4956D9AB-9B2B-4E45-B191-3C0EE69E2C68}"/>
    <cellStyle name="Output 17 3 4" xfId="16152" xr:uid="{6DA930D4-D96E-455E-9AD4-4C566622B82B}"/>
    <cellStyle name="Output 17 3 5" xfId="28885" xr:uid="{6F85F3BA-7079-46BB-9103-393BA533ECE3}"/>
    <cellStyle name="Output 17 3 6" xfId="28568" xr:uid="{46CB4304-2466-49A4-8CE5-BF3E32EBF71A}"/>
    <cellStyle name="Output 17 3 7" xfId="28657" xr:uid="{3DF1C177-679C-4073-9F53-4653B36785D4}"/>
    <cellStyle name="Output 17 3 8" xfId="29419" xr:uid="{AC62725E-F334-481B-8CB9-A932E5F0C8EC}"/>
    <cellStyle name="Output 17 4" xfId="8204" xr:uid="{44385454-22CF-43BF-8DAD-47D0FA9AA188}"/>
    <cellStyle name="Output 17 4 2" xfId="11933" xr:uid="{8D02AAA3-01A0-4446-9178-FE5001F5C4AE}"/>
    <cellStyle name="Output 17 4 2 2" xfId="21380" xr:uid="{9F42A699-EBD0-4E5E-BA55-83E5ED1DC683}"/>
    <cellStyle name="Output 17 4 2 3" xfId="25804" xr:uid="{5F3151AB-37A5-46B9-9DFE-07335501F44B}"/>
    <cellStyle name="Output 17 4 3" xfId="13939" xr:uid="{D2404644-B7EF-4D3A-8529-08A07874702E}"/>
    <cellStyle name="Output 17 4 3 2" xfId="23386" xr:uid="{C3BC3585-026A-4E2B-8023-BC2827CDF4D1}"/>
    <cellStyle name="Output 17 4 4" xfId="17651" xr:uid="{EF50B3BC-49D7-4C61-970B-156E0586C6E7}"/>
    <cellStyle name="Output 17 5" xfId="8710" xr:uid="{5B9EC3EC-F12B-4DAD-9A44-F0E1DAF792FE}"/>
    <cellStyle name="Output 17 5 2" xfId="12361" xr:uid="{A38587C3-83B4-4B78-8B3B-F8014906EDFF}"/>
    <cellStyle name="Output 17 5 2 2" xfId="21808" xr:uid="{3B9B12C5-1BAC-49A1-9C5A-F45807D347A0}"/>
    <cellStyle name="Output 17 5 2 3" xfId="26226" xr:uid="{62DCF252-BC89-41FF-925F-8A7E11FDFDAE}"/>
    <cellStyle name="Output 17 5 3" xfId="14437" xr:uid="{54B5DED1-19D6-4160-8463-B940E874AC40}"/>
    <cellStyle name="Output 17 5 3 2" xfId="23884" xr:uid="{AA58271C-0E44-43AA-A7E3-6901111B8AE5}"/>
    <cellStyle name="Output 17 5 4" xfId="18155" xr:uid="{D476971D-313D-49AD-A001-1164BBA6806A}"/>
    <cellStyle name="Output 17 6" xfId="8350" xr:uid="{0A28343C-7105-41D4-8468-BB2B228B7A52}"/>
    <cellStyle name="Output 17 6 2" xfId="12063" xr:uid="{1D17C9AF-FA10-4048-BCEA-B7818581185A}"/>
    <cellStyle name="Output 17 6 2 2" xfId="21510" xr:uid="{A90579D5-2D0A-4F17-8D08-23A86C3FDE0C}"/>
    <cellStyle name="Output 17 6 2 3" xfId="25929" xr:uid="{67F04B5E-2FDB-477E-8BFC-B30745D959BF}"/>
    <cellStyle name="Output 17 6 3" xfId="14078" xr:uid="{D179B1BC-5ED4-400A-BBF3-CC8A89664DBA}"/>
    <cellStyle name="Output 17 6 3 2" xfId="23525" xr:uid="{A19C19C5-18AE-49F8-A5FC-7DE8C7A352A2}"/>
    <cellStyle name="Output 17 6 4" xfId="17795" xr:uid="{16961B6E-DEE6-4B77-89B7-1F84F32405FB}"/>
    <cellStyle name="Output 17 7" xfId="8775" xr:uid="{5D8A8178-B3EE-452E-8611-C9964B61CD77}"/>
    <cellStyle name="Output 17 7 2" xfId="12419" xr:uid="{61F1A573-5371-49E3-87DD-B59CAFF92E1C}"/>
    <cellStyle name="Output 17 7 2 2" xfId="21866" xr:uid="{E2335AE0-185E-4EB2-BAB1-AC1D084B9772}"/>
    <cellStyle name="Output 17 7 2 3" xfId="26284" xr:uid="{B7F728C5-388C-40C5-95C5-A7C8979AD8FC}"/>
    <cellStyle name="Output 17 7 3" xfId="14502" xr:uid="{0161E74E-3837-4480-8E57-041FFEA4F7C8}"/>
    <cellStyle name="Output 17 7 3 2" xfId="23949" xr:uid="{64836AC8-E390-417C-B026-724959E38DC5}"/>
    <cellStyle name="Output 17 7 4" xfId="18220" xr:uid="{39C2CCF2-CB7D-49D8-8695-D2680C743CB5}"/>
    <cellStyle name="Output 17 8" xfId="9229" xr:uid="{87EAED5A-7DBA-42E7-86F0-C1673091AAEF}"/>
    <cellStyle name="Output 17 8 2" xfId="12793" xr:uid="{7937EDA9-B8B3-4710-9326-7E5A2A1C13CF}"/>
    <cellStyle name="Output 17 8 2 2" xfId="22240" xr:uid="{9900FDD3-00E7-45C9-A915-770BD19FF4DB}"/>
    <cellStyle name="Output 17 8 2 3" xfId="26635" xr:uid="{73914602-B322-4A29-86A8-C693B878642E}"/>
    <cellStyle name="Output 17 8 3" xfId="14933" xr:uid="{DB432AC0-982C-4049-B204-6FC72E1A47A8}"/>
    <cellStyle name="Output 17 8 3 2" xfId="24380" xr:uid="{5EA3B1BA-2A23-4986-B158-FADB06B4E4A9}"/>
    <cellStyle name="Output 17 8 4" xfId="18674" xr:uid="{E2ED21DC-8CA4-44E3-A828-EE52BC4D1B97}"/>
    <cellStyle name="Output 17 9" xfId="8879" xr:uid="{20248429-ABEF-41E0-ACCC-B8BA22FD1212}"/>
    <cellStyle name="Output 17 9 2" xfId="14604" xr:uid="{D9493FE2-2204-4D8D-9BEC-B402206E980F}"/>
    <cellStyle name="Output 17 9 2 2" xfId="24051" xr:uid="{72C1736B-B473-4D73-8746-5185874DB5A3}"/>
    <cellStyle name="Output 17 9 3" xfId="18324" xr:uid="{D3D17E87-6781-4F20-BBBF-A8595CB2B3E9}"/>
    <cellStyle name="Output 18" xfId="2559" xr:uid="{E700464F-A6FE-4610-9F1D-998A1269E18F}"/>
    <cellStyle name="Output 18 10" xfId="27885" xr:uid="{BBC38B73-AD74-45EC-8481-82E483ABD615}"/>
    <cellStyle name="Output 18 11" xfId="28249" xr:uid="{BF6F8276-8DE7-49BE-AC82-031C1F3D7F26}"/>
    <cellStyle name="Output 18 2" xfId="4890" xr:uid="{DC7151FB-694A-492B-A736-931909CAADC9}"/>
    <cellStyle name="Output 18 3" xfId="6708" xr:uid="{DA037367-BB37-4F77-A6F0-D0FC845D9816}"/>
    <cellStyle name="Output 18 3 2" xfId="7376" xr:uid="{2756223F-5D0F-44A4-8258-1E3580448A58}"/>
    <cellStyle name="Output 18 3 2 2" xfId="11106" xr:uid="{6D912C00-B0E6-4480-8BBA-7D0772C06BEC}"/>
    <cellStyle name="Output 18 3 2 2 2" xfId="20552" xr:uid="{BDB1C32B-D661-44D9-8A39-EA482C23C734}"/>
    <cellStyle name="Output 18 3 2 3" xfId="16823" xr:uid="{17A29E64-7697-4F16-850B-B1B6317F247D}"/>
    <cellStyle name="Output 18 3 3" xfId="10437" xr:uid="{8F1CF837-A275-4896-BCDA-661D98387B55}"/>
    <cellStyle name="Output 18 3 3 2" xfId="19882" xr:uid="{8E270A2D-0040-462A-B3F5-EA5D8252B2EA}"/>
    <cellStyle name="Output 18 3 4" xfId="16153" xr:uid="{E408E3D6-B277-4535-99F6-EB486CF41B85}"/>
    <cellStyle name="Output 18 3 5" xfId="28886" xr:uid="{44BC1755-E6D1-438C-93A4-15A034D401B5}"/>
    <cellStyle name="Output 18 3 6" xfId="28205" xr:uid="{84478B31-DFEB-40CB-B243-4DEBAA267F13}"/>
    <cellStyle name="Output 18 3 7" xfId="28181" xr:uid="{F6B77A74-373F-4C02-B8CF-B1522E16E787}"/>
    <cellStyle name="Output 18 3 8" xfId="29420" xr:uid="{863D0DC2-85F9-4A0E-A710-E668287105CD}"/>
    <cellStyle name="Output 18 4" xfId="8115" xr:uid="{072F32F6-B6A1-4915-BC72-3DF2F46B75EF}"/>
    <cellStyle name="Output 18 4 2" xfId="11844" xr:uid="{51B0DB4D-D6BD-4556-A44D-ADAAD8C25B05}"/>
    <cellStyle name="Output 18 4 2 2" xfId="21291" xr:uid="{F85F985D-80DD-4173-B895-99A03800F088}"/>
    <cellStyle name="Output 18 4 2 3" xfId="25715" xr:uid="{4B96913C-7082-45A0-9CCF-51813EDCAAC2}"/>
    <cellStyle name="Output 18 4 3" xfId="13850" xr:uid="{8B7B908B-468E-442F-815B-48E92826953A}"/>
    <cellStyle name="Output 18 4 3 2" xfId="23297" xr:uid="{7C430961-9DA7-45FF-A18F-47FD6DEC649D}"/>
    <cellStyle name="Output 18 4 4" xfId="17562" xr:uid="{3214EFCB-A42C-4BA3-9384-C01E112E5925}"/>
    <cellStyle name="Output 18 5" xfId="9742" xr:uid="{6E87BE14-F568-4255-AD59-2B90DC2B10AB}"/>
    <cellStyle name="Output 18 5 2" xfId="13224" xr:uid="{630364B0-8D50-44F7-A727-2F78B74521F4}"/>
    <cellStyle name="Output 18 5 2 2" xfId="22671" xr:uid="{8423E2EC-9BCE-4532-98BE-7767175A334A}"/>
    <cellStyle name="Output 18 5 2 3" xfId="27063" xr:uid="{31B66C12-8B57-4231-8589-F8400A0275B6}"/>
    <cellStyle name="Output 18 5 3" xfId="15443" xr:uid="{DBD9191E-27F6-4402-9FD6-5AE82DA76CF1}"/>
    <cellStyle name="Output 18 5 3 2" xfId="24890" xr:uid="{E22F7596-738F-400E-AAE0-4213FDB548C4}"/>
    <cellStyle name="Output 18 5 4" xfId="19187" xr:uid="{BA6326A0-2C6A-48FD-878F-D045F3DE6317}"/>
    <cellStyle name="Output 18 6" xfId="8522" xr:uid="{EDEA1D45-8E6C-4FD0-9440-5DE4A19D4C61}"/>
    <cellStyle name="Output 18 6 2" xfId="12196" xr:uid="{739DCC8E-ACEB-41D1-879B-9F620AED5E61}"/>
    <cellStyle name="Output 18 6 2 2" xfId="21643" xr:uid="{50460E14-6C75-4F5A-8617-4C7EBCFDCBC7}"/>
    <cellStyle name="Output 18 6 2 3" xfId="26062" xr:uid="{3D94C612-39BF-4F4A-A49F-5AB55D7EC8D6}"/>
    <cellStyle name="Output 18 6 3" xfId="14250" xr:uid="{327410C6-2848-4D35-A719-1654B0214924}"/>
    <cellStyle name="Output 18 6 3 2" xfId="23697" xr:uid="{EBE24841-C14E-4471-AD6A-24281CAB2A1E}"/>
    <cellStyle name="Output 18 6 4" xfId="17967" xr:uid="{73961C71-C1F3-44B2-B5EE-E24EB95F082A}"/>
    <cellStyle name="Output 18 7" xfId="8617" xr:uid="{A6F997D4-D00E-4D58-8323-AED408CBC6A3}"/>
    <cellStyle name="Output 18 7 2" xfId="12278" xr:uid="{F6067D27-7541-461E-A494-0B4429745F4F}"/>
    <cellStyle name="Output 18 7 2 2" xfId="21725" xr:uid="{25ADA2B5-F357-492A-9AB3-AB037CE475A7}"/>
    <cellStyle name="Output 18 7 2 3" xfId="26143" xr:uid="{2918AF15-6B15-449D-ADE4-E90964812A7A}"/>
    <cellStyle name="Output 18 7 3" xfId="14344" xr:uid="{FD2E2F69-5085-4C38-8291-20D76D0C83B9}"/>
    <cellStyle name="Output 18 7 3 2" xfId="23791" xr:uid="{9C0A61BF-298A-49EC-B461-D4C34A403424}"/>
    <cellStyle name="Output 18 7 4" xfId="18062" xr:uid="{03DC04D6-03CF-4601-A7F8-13AE7F7CAEA2}"/>
    <cellStyle name="Output 18 8" xfId="8284" xr:uid="{01D09F77-6C61-48A0-98ED-F4C089978AF6}"/>
    <cellStyle name="Output 18 8 2" xfId="12008" xr:uid="{37216257-D3FE-453C-97AA-6B84B08D4532}"/>
    <cellStyle name="Output 18 8 2 2" xfId="21455" xr:uid="{AF030053-3227-42F4-806F-9A48F6BC244F}"/>
    <cellStyle name="Output 18 8 2 3" xfId="25875" xr:uid="{62638CB5-D39F-45CD-A981-9E142501689F}"/>
    <cellStyle name="Output 18 8 3" xfId="14013" xr:uid="{71765588-2AB1-40F9-BACF-074F55A70FAB}"/>
    <cellStyle name="Output 18 8 3 2" xfId="23460" xr:uid="{3CD90874-19CE-4359-82EC-E7FE3258DBB9}"/>
    <cellStyle name="Output 18 8 4" xfId="17729" xr:uid="{5E4BC7DC-CA5A-4BEC-BEEF-6265CE25EE8A}"/>
    <cellStyle name="Output 18 9" xfId="9468" xr:uid="{9241535D-8A46-463B-8E63-1C0F53BA1EE4}"/>
    <cellStyle name="Output 18 9 2" xfId="15171" xr:uid="{A98ACDAA-CE50-4698-990E-0E06E26A237A}"/>
    <cellStyle name="Output 18 9 2 2" xfId="24618" xr:uid="{70869F1E-A9A3-4B6C-8F36-4814893A5AE6}"/>
    <cellStyle name="Output 18 9 3" xfId="18913" xr:uid="{BE13BE18-E738-47F0-893C-566A4E5F2986}"/>
    <cellStyle name="Output 19" xfId="4891" xr:uid="{C9928EC2-FD77-4833-A34F-D09D2DA2601E}"/>
    <cellStyle name="Output 2" xfId="931" xr:uid="{46DBE269-9338-42E9-BCD5-87C25C987549}"/>
    <cellStyle name="Output 2 10" xfId="2561" xr:uid="{06588E2B-274C-4E9C-8658-01B88C12FEB4}"/>
    <cellStyle name="Output 2 10 10" xfId="28592" xr:uid="{5EB2E7E3-3280-4D86-81B2-6AFFD169BF1E}"/>
    <cellStyle name="Output 2 10 2" xfId="6710" xr:uid="{6B3750DF-C95F-4706-97E1-BABB5CD3ADAD}"/>
    <cellStyle name="Output 2 10 2 2" xfId="7378" xr:uid="{DB5A4396-29F5-4B54-94A0-4C0D830710D1}"/>
    <cellStyle name="Output 2 10 2 2 2" xfId="11108" xr:uid="{1560803C-CA15-4754-96D5-35AC0353A230}"/>
    <cellStyle name="Output 2 10 2 2 2 2" xfId="20554" xr:uid="{C9081AC2-BEE1-4646-9950-F637073C9922}"/>
    <cellStyle name="Output 2 10 2 2 3" xfId="16825" xr:uid="{42E7EE76-113D-411F-9A47-5DDCF8C4D32A}"/>
    <cellStyle name="Output 2 10 2 3" xfId="10439" xr:uid="{0F10FE81-CB95-4C2F-8AB2-3E2BF79407BA}"/>
    <cellStyle name="Output 2 10 2 3 2" xfId="19884" xr:uid="{2BE1007D-DB00-4A6D-B497-6523FB80D22A}"/>
    <cellStyle name="Output 2 10 2 4" xfId="16155" xr:uid="{51267248-B8B3-487D-BE9D-D08DFB5F9B2F}"/>
    <cellStyle name="Output 2 10 2 5" xfId="28888" xr:uid="{BECEB556-041B-4050-9A51-4049B1C827C6}"/>
    <cellStyle name="Output 2 10 2 6" xfId="28569" xr:uid="{DAAD7B7D-2BFB-4D47-A1CC-4DF39C50546F}"/>
    <cellStyle name="Output 2 10 2 7" xfId="28066" xr:uid="{6CEAC15A-5C5E-4CCC-AC1A-AC8FD3BA18F3}"/>
    <cellStyle name="Output 2 10 2 8" xfId="29422" xr:uid="{0093F325-15AB-4353-8B7D-1AC027E5780F}"/>
    <cellStyle name="Output 2 10 3" xfId="8203" xr:uid="{92F7545B-47C2-4E49-A31E-40E19D7EA580}"/>
    <cellStyle name="Output 2 10 3 2" xfId="11932" xr:uid="{3283B41B-1069-4064-8C6F-D39804DCA68F}"/>
    <cellStyle name="Output 2 10 3 2 2" xfId="21379" xr:uid="{70989612-588B-427C-A6E2-D72E52D5D793}"/>
    <cellStyle name="Output 2 10 3 2 3" xfId="25803" xr:uid="{79DB7BEA-F57C-44BA-8809-914558A750AE}"/>
    <cellStyle name="Output 2 10 3 3" xfId="13938" xr:uid="{87F872C3-89F4-4198-BE99-5FE3656C5C76}"/>
    <cellStyle name="Output 2 10 3 3 2" xfId="23385" xr:uid="{F96F279E-7255-4F1C-9721-9996D3810B6E}"/>
    <cellStyle name="Output 2 10 3 4" xfId="17650" xr:uid="{6AB9C93F-1AA5-42B7-B84A-FE91B8E4A2A5}"/>
    <cellStyle name="Output 2 10 4" xfId="8709" xr:uid="{40A91155-8792-4E8F-A12C-EDB58215894D}"/>
    <cellStyle name="Output 2 10 4 2" xfId="12360" xr:uid="{B1C97240-E419-43B0-B8F9-EC8EF988C136}"/>
    <cellStyle name="Output 2 10 4 2 2" xfId="21807" xr:uid="{DD78A1BB-BFAC-4ED4-B541-91D2E651E9FF}"/>
    <cellStyle name="Output 2 10 4 2 3" xfId="26225" xr:uid="{EB49B04A-CFCC-4862-82E9-3A5080450D7F}"/>
    <cellStyle name="Output 2 10 4 3" xfId="14436" xr:uid="{49A82C1D-AD07-4DAA-B0EC-916CB6884216}"/>
    <cellStyle name="Output 2 10 4 3 2" xfId="23883" xr:uid="{192DE563-FB84-4333-8F22-2415894247AD}"/>
    <cellStyle name="Output 2 10 4 4" xfId="18154" xr:uid="{B434C1CB-A343-4310-91F0-8E1EC1D25BBA}"/>
    <cellStyle name="Output 2 10 5" xfId="9922" xr:uid="{212CCC23-F366-4E12-868F-289F85671BC7}"/>
    <cellStyle name="Output 2 10 5 2" xfId="13382" xr:uid="{5F5BCD56-657B-4C22-A4D7-D3366EA61E97}"/>
    <cellStyle name="Output 2 10 5 2 2" xfId="22829" xr:uid="{F14E3B69-2675-42D6-BE24-0766B4CF36DC}"/>
    <cellStyle name="Output 2 10 5 2 3" xfId="27220" xr:uid="{02B0ADF1-B71D-42C2-8038-37E5AEDFC9CC}"/>
    <cellStyle name="Output 2 10 5 3" xfId="15622" xr:uid="{56EFD4EF-93FB-4E8A-84B6-2140B8DDA58A}"/>
    <cellStyle name="Output 2 10 5 3 2" xfId="25069" xr:uid="{770F3EC0-665C-4601-937E-B2DB0EEB34F5}"/>
    <cellStyle name="Output 2 10 5 4" xfId="19367" xr:uid="{9F7E84BE-02A8-454C-BAC5-B0BF1B6D5792}"/>
    <cellStyle name="Output 2 10 6" xfId="9899" xr:uid="{A0A7C899-BCD1-4B83-8991-DEDB31503C40}"/>
    <cellStyle name="Output 2 10 6 2" xfId="13360" xr:uid="{E0A26B52-366A-473F-AD0F-CA1F030C93B9}"/>
    <cellStyle name="Output 2 10 6 2 2" xfId="22807" xr:uid="{BCE0048C-98DA-4F4B-92B2-69B0AFD81E31}"/>
    <cellStyle name="Output 2 10 6 2 3" xfId="27198" xr:uid="{3FD6CD4B-CED2-436B-B202-0FC57BEFA880}"/>
    <cellStyle name="Output 2 10 6 3" xfId="15599" xr:uid="{B72FC3B5-59FE-4743-BCC3-4A76F52A2B54}"/>
    <cellStyle name="Output 2 10 6 3 2" xfId="25046" xr:uid="{2613F013-A0B6-4E65-8537-4906E521A8A8}"/>
    <cellStyle name="Output 2 10 6 4" xfId="19344" xr:uid="{AF00444A-220B-4690-811A-5F63C36A4B89}"/>
    <cellStyle name="Output 2 10 7" xfId="9672" xr:uid="{DB466151-9003-45CA-A24D-7B5BCE8DF994}"/>
    <cellStyle name="Output 2 10 7 2" xfId="13164" xr:uid="{D2B23AAA-40E1-4EC7-B7F2-1F509A4AD35A}"/>
    <cellStyle name="Output 2 10 7 2 2" xfId="22611" xr:uid="{5501F579-A6EE-444F-86E6-3EAD1A1C37C5}"/>
    <cellStyle name="Output 2 10 7 2 3" xfId="27003" xr:uid="{6BB1C5C4-8E74-4E91-A034-A490790E2581}"/>
    <cellStyle name="Output 2 10 7 3" xfId="15373" xr:uid="{86957026-FF8E-4CF0-BAD0-457683356913}"/>
    <cellStyle name="Output 2 10 7 3 2" xfId="24820" xr:uid="{3189564B-AD29-49D9-A4AC-C087DF112686}"/>
    <cellStyle name="Output 2 10 7 4" xfId="19117" xr:uid="{E0AC7CA8-1E83-4228-AB06-DBA8B28E2AFD}"/>
    <cellStyle name="Output 2 10 8" xfId="9513" xr:uid="{2F1C22C6-71EB-4C2E-B074-6AF0A6E73A55}"/>
    <cellStyle name="Output 2 10 8 2" xfId="15215" xr:uid="{85566248-20A6-4061-B75C-DB0FF415A368}"/>
    <cellStyle name="Output 2 10 8 2 2" xfId="24662" xr:uid="{C8025A5E-7C9C-4223-B50F-FC551450BD55}"/>
    <cellStyle name="Output 2 10 8 3" xfId="18958" xr:uid="{FBE38BB9-AD5C-4337-ADEB-0A7D83742AA1}"/>
    <cellStyle name="Output 2 10 9" xfId="27887" xr:uid="{C85BC2B5-F926-426F-A641-4229B16869C8}"/>
    <cellStyle name="Output 2 11" xfId="2562" xr:uid="{AFEA617E-FF3B-41BB-B01F-DC7E5FB7AEAC}"/>
    <cellStyle name="Output 2 11 10" xfId="28248" xr:uid="{13313B10-07A5-40A9-A75B-98CC42FE609A}"/>
    <cellStyle name="Output 2 11 2" xfId="6711" xr:uid="{25E08245-CF34-456E-8554-854717CBBAF4}"/>
    <cellStyle name="Output 2 11 2 2" xfId="7379" xr:uid="{1EA092D7-A7B6-44D8-A9A9-2D5D0B81C697}"/>
    <cellStyle name="Output 2 11 2 2 2" xfId="11109" xr:uid="{DD7B2C26-A68B-46E7-BD73-29815442DD06}"/>
    <cellStyle name="Output 2 11 2 2 2 2" xfId="20555" xr:uid="{8326D068-D1CA-4A91-9D6B-A03E03AC8C2C}"/>
    <cellStyle name="Output 2 11 2 2 3" xfId="16826" xr:uid="{F580CFAB-40E4-494E-A4EA-DA22993AA1F0}"/>
    <cellStyle name="Output 2 11 2 3" xfId="10440" xr:uid="{A16B694C-3E3E-44C8-97D8-4132E223AD3C}"/>
    <cellStyle name="Output 2 11 2 3 2" xfId="19885" xr:uid="{9BF14DE7-507F-4804-9667-F7AF8CCA47FE}"/>
    <cellStyle name="Output 2 11 2 4" xfId="16156" xr:uid="{3384535B-8EEC-45A6-9370-C4BF1522EC50}"/>
    <cellStyle name="Output 2 11 2 5" xfId="28889" xr:uid="{93886B33-489C-4F98-A26A-E63F1E929558}"/>
    <cellStyle name="Output 2 11 2 6" xfId="28469" xr:uid="{7622FEEB-F3F0-47D5-8DC2-DE35AD5F3E3F}"/>
    <cellStyle name="Output 2 11 2 7" xfId="28988" xr:uid="{CF235194-F52F-4076-9CE0-3F1967024404}"/>
    <cellStyle name="Output 2 11 2 8" xfId="29423" xr:uid="{8841CF57-A84B-4DA7-8268-5DA3FD3CED82}"/>
    <cellStyle name="Output 2 11 3" xfId="8113" xr:uid="{F5C8C8EE-19C1-4D55-8789-FBFA57660364}"/>
    <cellStyle name="Output 2 11 3 2" xfId="11842" xr:uid="{931ACFCC-4B8C-4FB5-8EE8-DC88D3D7F0F1}"/>
    <cellStyle name="Output 2 11 3 2 2" xfId="21289" xr:uid="{620992F6-24CD-4AB4-A7F4-1CEEFBBB9852}"/>
    <cellStyle name="Output 2 11 3 2 3" xfId="25713" xr:uid="{001B3895-57B3-42FC-9569-0818CC1E168F}"/>
    <cellStyle name="Output 2 11 3 3" xfId="13848" xr:uid="{4DC8B91C-6539-47D0-9F9F-4D69BC26BB4A}"/>
    <cellStyle name="Output 2 11 3 3 2" xfId="23295" xr:uid="{74B15150-D2E8-4957-A338-B0DD68C72592}"/>
    <cellStyle name="Output 2 11 3 4" xfId="17560" xr:uid="{06BA529F-35A1-433E-BF8F-D32130BF2367}"/>
    <cellStyle name="Output 2 11 4" xfId="9741" xr:uid="{CBEFBC3E-33CF-4AB7-870B-9B36C9794530}"/>
    <cellStyle name="Output 2 11 4 2" xfId="13223" xr:uid="{0A26D437-CBC3-4109-8458-3C411FB62F97}"/>
    <cellStyle name="Output 2 11 4 2 2" xfId="22670" xr:uid="{90498FE5-A2A1-4FF8-B7A4-3992492646B5}"/>
    <cellStyle name="Output 2 11 4 2 3" xfId="27062" xr:uid="{B9D4A8B4-3C3D-4BB0-8F2C-8CE97934B24F}"/>
    <cellStyle name="Output 2 11 4 3" xfId="15442" xr:uid="{386E5ED8-A7A5-4D65-96AD-E6CB6CAD7FF8}"/>
    <cellStyle name="Output 2 11 4 3 2" xfId="24889" xr:uid="{97A3BF9E-F8B2-4C93-8B12-5AB756FEEA76}"/>
    <cellStyle name="Output 2 11 4 4" xfId="19186" xr:uid="{6A4F78F2-2E7A-417B-B318-3734DF9BEEAF}"/>
    <cellStyle name="Output 2 11 5" xfId="9069" xr:uid="{4042DC23-B23F-4C28-B827-629E5418ACA7}"/>
    <cellStyle name="Output 2 11 5 2" xfId="12666" xr:uid="{B8E4E2CB-B522-47FE-96D4-C1A0283DDF7A}"/>
    <cellStyle name="Output 2 11 5 2 2" xfId="22113" xr:uid="{4BDCBB24-30C3-41BA-8E82-79726ADC1264}"/>
    <cellStyle name="Output 2 11 5 2 3" xfId="26527" xr:uid="{DEE5FC83-4256-4112-9314-F4B37FEEEAFC}"/>
    <cellStyle name="Output 2 11 5 3" xfId="14792" xr:uid="{51714111-B63C-4E58-B9D8-E771907D5EB2}"/>
    <cellStyle name="Output 2 11 5 3 2" xfId="24239" xr:uid="{4244C9E0-62A2-4598-B6A3-43F632FEF40E}"/>
    <cellStyle name="Output 2 11 5 4" xfId="18514" xr:uid="{C578CD73-CC89-46FA-81C3-6E421F66B542}"/>
    <cellStyle name="Output 2 11 6" xfId="9928" xr:uid="{4E99D3D2-4F10-46E5-BC07-5EA3B14EF605}"/>
    <cellStyle name="Output 2 11 6 2" xfId="13387" xr:uid="{C17E7728-63FB-4335-8D9A-CB84117274B9}"/>
    <cellStyle name="Output 2 11 6 2 2" xfId="22834" xr:uid="{6B404C2B-88A3-42A5-A785-E1EE0E48B170}"/>
    <cellStyle name="Output 2 11 6 2 3" xfId="27225" xr:uid="{1500BED0-C398-4E73-8FFA-CA82968866F0}"/>
    <cellStyle name="Output 2 11 6 3" xfId="15628" xr:uid="{95A5FF75-C260-4443-96D4-AEBC29285838}"/>
    <cellStyle name="Output 2 11 6 3 2" xfId="25075" xr:uid="{757BF344-21DD-4721-A2D0-D8F13E2CC94A}"/>
    <cellStyle name="Output 2 11 6 4" xfId="19373" xr:uid="{3836F13E-4B72-43F3-86C1-1D8751B47B57}"/>
    <cellStyle name="Output 2 11 7" xfId="9685" xr:uid="{C6036771-2D79-4B80-8DF0-6B43B8D63CA8}"/>
    <cellStyle name="Output 2 11 7 2" xfId="13173" xr:uid="{418744C0-1F96-4F95-8C5D-519DF5A139B0}"/>
    <cellStyle name="Output 2 11 7 2 2" xfId="22620" xr:uid="{A813120C-586D-4ABD-8FCB-CE21D8FF12A0}"/>
    <cellStyle name="Output 2 11 7 2 3" xfId="27012" xr:uid="{3C6E0CEE-F458-4DB9-BF9A-57A13356CB79}"/>
    <cellStyle name="Output 2 11 7 3" xfId="15386" xr:uid="{BC341648-ADEB-4D8A-9B2C-F9629A6FE5FF}"/>
    <cellStyle name="Output 2 11 7 3 2" xfId="24833" xr:uid="{85716001-9EA2-4D38-85AF-D42AF116C33C}"/>
    <cellStyle name="Output 2 11 7 4" xfId="19130" xr:uid="{ECA081A7-A549-4CE0-AA4D-51B63CBACD48}"/>
    <cellStyle name="Output 2 11 8" xfId="8544" xr:uid="{7AB572D2-DFAA-471D-A319-5F4A37026E1A}"/>
    <cellStyle name="Output 2 11 8 2" xfId="14272" xr:uid="{F36DE639-5F66-4875-BB83-D9DB1411563F}"/>
    <cellStyle name="Output 2 11 8 2 2" xfId="23719" xr:uid="{256ADC65-4956-4174-BAF3-D8403B0CA2E0}"/>
    <cellStyle name="Output 2 11 8 3" xfId="17989" xr:uid="{A7628A4C-DF8A-4CA9-A990-97618E7C83C8}"/>
    <cellStyle name="Output 2 11 9" xfId="27888" xr:uid="{E621CAD8-C42A-4DE8-B08C-DDB93AEF3E43}"/>
    <cellStyle name="Output 2 12" xfId="4892" xr:uid="{270FC4B0-6A8E-44F6-BBBC-63496133158E}"/>
    <cellStyle name="Output 2 12 10" xfId="28535" xr:uid="{A1AA3BD2-FDA0-497B-80D8-82A181CDB606}"/>
    <cellStyle name="Output 2 12 2" xfId="7059" xr:uid="{34D4AF6C-9069-43D8-A10B-6946D613BA8B}"/>
    <cellStyle name="Output 2 12 2 2" xfId="7727" xr:uid="{7EE497D2-E166-414A-80AC-3CB011EC6456}"/>
    <cellStyle name="Output 2 12 2 2 2" xfId="11457" xr:uid="{B377B2A8-D6E5-43E7-94F6-70B9E034DD07}"/>
    <cellStyle name="Output 2 12 2 2 2 2" xfId="20904" xr:uid="{EF1197C0-0CFC-4557-A83A-2E8B0EC945DB}"/>
    <cellStyle name="Output 2 12 2 2 3" xfId="17175" xr:uid="{3731EF3D-DB3B-47B5-B3C4-71F2225798BB}"/>
    <cellStyle name="Output 2 12 2 3" xfId="10788" xr:uid="{E3E2DD62-57BC-4BE6-8E4C-E988A710CB40}"/>
    <cellStyle name="Output 2 12 2 3 2" xfId="20234" xr:uid="{EDC9B5DC-B243-47DD-91D6-ABB6969D2F2C}"/>
    <cellStyle name="Output 2 12 2 4" xfId="16505" xr:uid="{089C69FA-35ED-4611-9852-F8505B0A9DF5}"/>
    <cellStyle name="Output 2 12 2 5" xfId="29067" xr:uid="{59E4384E-2016-4918-B6FD-CB5CCFE83F42}"/>
    <cellStyle name="Output 2 12 2 6" xfId="29231" xr:uid="{F0540619-1F5C-4D08-9283-AB8AEF0E1C00}"/>
    <cellStyle name="Output 2 12 2 7" xfId="28982" xr:uid="{4DC2C33E-E33F-43C8-BDFF-165603B1E586}"/>
    <cellStyle name="Output 2 12 2 8" xfId="29575" xr:uid="{125383B5-6369-461C-A8C8-2CC045ED23D2}"/>
    <cellStyle name="Output 2 12 3" xfId="7922" xr:uid="{8A387E08-1E2A-411B-A4D3-740BDE998BB5}"/>
    <cellStyle name="Output 2 12 3 2" xfId="11651" xr:uid="{562B9DA8-0D54-4017-AF3B-05D5D58FF2C4}"/>
    <cellStyle name="Output 2 12 3 2 2" xfId="21098" xr:uid="{5095D1D2-0CB9-4F54-B043-63C69A4C1B4E}"/>
    <cellStyle name="Output 2 12 3 2 3" xfId="25522" xr:uid="{1578A6A0-96EB-46A8-AFA2-BBC4F8FC18B0}"/>
    <cellStyle name="Output 2 12 3 3" xfId="13657" xr:uid="{D0902938-EF0D-46FC-92A2-0F38C74272AA}"/>
    <cellStyle name="Output 2 12 3 3 2" xfId="23104" xr:uid="{25662170-25BA-4479-880B-AC0B8431D780}"/>
    <cellStyle name="Output 2 12 3 4" xfId="17369" xr:uid="{BAC8F104-604D-424E-9D03-60B6395908CB}"/>
    <cellStyle name="Output 2 12 4" xfId="8433" xr:uid="{A3898B35-A326-4E32-9D19-83B028A3BA2D}"/>
    <cellStyle name="Output 2 12 4 2" xfId="12123" xr:uid="{C5C5F337-264B-4D86-902D-75D026D870D9}"/>
    <cellStyle name="Output 2 12 4 2 2" xfId="21570" xr:uid="{F083EF7B-ACE9-4EFA-AA36-EB6216B06BC3}"/>
    <cellStyle name="Output 2 12 4 2 3" xfId="25989" xr:uid="{0F2700ED-39E2-423B-AE74-54B96B2148E5}"/>
    <cellStyle name="Output 2 12 4 3" xfId="14161" xr:uid="{862F8C41-3FDA-4430-AF01-948DE959C574}"/>
    <cellStyle name="Output 2 12 4 3 2" xfId="23608" xr:uid="{38925141-9D8B-4172-AF76-FB85DD4EF980}"/>
    <cellStyle name="Output 2 12 4 4" xfId="17878" xr:uid="{D9C9A61D-AC7A-4A12-A28F-BB2E4F456357}"/>
    <cellStyle name="Output 2 12 5" xfId="9439" xr:uid="{7A2956CB-8783-4AF2-87A0-EADC02041F21}"/>
    <cellStyle name="Output 2 12 5 2" xfId="12968" xr:uid="{01A26B71-C693-4C57-8254-1050234229D1}"/>
    <cellStyle name="Output 2 12 5 2 2" xfId="22415" xr:uid="{3E84C851-CF2D-4F49-B53B-2255B74B3908}"/>
    <cellStyle name="Output 2 12 5 2 3" xfId="26809" xr:uid="{4AA9B954-CAD8-436D-976A-7EF177683657}"/>
    <cellStyle name="Output 2 12 5 3" xfId="15142" xr:uid="{D7256830-E649-4956-852E-5826B795DA2C}"/>
    <cellStyle name="Output 2 12 5 3 2" xfId="24589" xr:uid="{7E751979-3634-487B-945E-1152E5027A71}"/>
    <cellStyle name="Output 2 12 5 4" xfId="18884" xr:uid="{88E8B2AB-B18C-4862-B2B1-1720B21C8085}"/>
    <cellStyle name="Output 2 12 6" xfId="9001" xr:uid="{AF6BE412-4E7A-47D9-B290-71179F1D1551}"/>
    <cellStyle name="Output 2 12 6 2" xfId="12605" xr:uid="{52D41DF2-7AB6-4A10-AC2C-425A1FB096EC}"/>
    <cellStyle name="Output 2 12 6 2 2" xfId="22052" xr:uid="{5252BEE8-4112-482F-9FB3-2EDF2D3255FC}"/>
    <cellStyle name="Output 2 12 6 2 3" xfId="26466" xr:uid="{E35B9A22-0D38-4E95-84F5-84AC209FFE9B}"/>
    <cellStyle name="Output 2 12 6 3" xfId="14724" xr:uid="{C943D34D-8583-48E2-BDF0-7FCA8ED8246D}"/>
    <cellStyle name="Output 2 12 6 3 2" xfId="24171" xr:uid="{F6FC2EBE-583D-47C1-859D-3D031CCBC497}"/>
    <cellStyle name="Output 2 12 6 4" xfId="18446" xr:uid="{CA36CDFF-CB5E-4506-A39F-F4A49D957E68}"/>
    <cellStyle name="Output 2 12 7" xfId="9136" xr:uid="{4A4878D7-CCA1-472A-A640-593074C67FE6}"/>
    <cellStyle name="Output 2 12 7 2" xfId="12713" xr:uid="{3139AFF2-3BFF-4EA3-9A42-0A6879E0A048}"/>
    <cellStyle name="Output 2 12 7 2 2" xfId="22160" xr:uid="{DF3B34EA-6B59-448B-A771-6970D2EEB88A}"/>
    <cellStyle name="Output 2 12 7 2 3" xfId="26570" xr:uid="{0830E27B-368E-473F-9BF8-A64122996768}"/>
    <cellStyle name="Output 2 12 7 3" xfId="14855" xr:uid="{9320293D-1E00-4A04-A4AD-38D34AC761F5}"/>
    <cellStyle name="Output 2 12 7 3 2" xfId="24302" xr:uid="{C9A75E3B-5E2E-42D2-97DD-D2E14FF99807}"/>
    <cellStyle name="Output 2 12 7 4" xfId="18581" xr:uid="{0919102E-036F-4DED-9894-1E7CC2119A7F}"/>
    <cellStyle name="Output 2 12 8" xfId="9940" xr:uid="{0F27D94D-4960-4D73-A7D9-1F0D6842FDEC}"/>
    <cellStyle name="Output 2 12 8 2" xfId="15639" xr:uid="{1EDE295A-818E-4823-A970-09A814999686}"/>
    <cellStyle name="Output 2 12 8 2 2" xfId="25086" xr:uid="{B8CC403F-DBE4-4BA3-9754-5C772355536A}"/>
    <cellStyle name="Output 2 12 8 3" xfId="19385" xr:uid="{3B4C6200-BDD8-41DB-8F67-2707030548C0}"/>
    <cellStyle name="Output 2 12 9" xfId="28410" xr:uid="{C646BA11-3ED6-4760-9134-AE3F6BD63350}"/>
    <cellStyle name="Output 2 13" xfId="5185" xr:uid="{0A3E48FE-6C43-44CA-8F36-81ACEF32017C}"/>
    <cellStyle name="Output 2 14" xfId="6318" xr:uid="{2DA54167-C9F0-4676-9584-09B6D0714D0B}"/>
    <cellStyle name="Output 2 14 10" xfId="27981" xr:uid="{05D1839C-202E-48D0-A21E-1DB6B5F38172}"/>
    <cellStyle name="Output 2 14 2" xfId="7187" xr:uid="{7742529D-9D32-448C-9032-BC3DB3B4ACF3}"/>
    <cellStyle name="Output 2 14 2 2" xfId="7856" xr:uid="{8480B134-25EF-429A-874B-38B01DB8DC20}"/>
    <cellStyle name="Output 2 14 2 2 2" xfId="11586" xr:uid="{A4C946A0-AC69-42E2-BA2E-D8A5D7D17E3C}"/>
    <cellStyle name="Output 2 14 2 2 2 2" xfId="21033" xr:uid="{F108DD9B-C308-4DB6-B372-27B11D297D14}"/>
    <cellStyle name="Output 2 14 2 2 3" xfId="17304" xr:uid="{AA2D6382-47F2-44C1-9520-31AC61925C71}"/>
    <cellStyle name="Output 2 14 2 3" xfId="10917" xr:uid="{F494D9EE-44C2-4FB5-83C2-502B90DD15CC}"/>
    <cellStyle name="Output 2 14 2 3 2" xfId="20363" xr:uid="{59EB1339-8474-4283-A294-88699674AE9C}"/>
    <cellStyle name="Output 2 14 2 4" xfId="16634" xr:uid="{BE91736C-D4B2-4AF5-AB19-19D88C301D60}"/>
    <cellStyle name="Output 2 14 2 5" xfId="29157" xr:uid="{65DCE0A6-BEC9-4DA4-93A3-592BF35EC682}"/>
    <cellStyle name="Output 2 14 2 6" xfId="29284" xr:uid="{FAF1EE05-F68A-432A-A146-B96998A774DA}"/>
    <cellStyle name="Output 2 14 2 7" xfId="27644" xr:uid="{B8039A5D-27F2-4929-934A-17A9EB82AF41}"/>
    <cellStyle name="Output 2 14 2 8" xfId="29663" xr:uid="{57A45B77-D612-4738-9438-801E38236EFE}"/>
    <cellStyle name="Output 2 14 3" xfId="8008" xr:uid="{647942D8-2655-4F85-AE3A-68005CD5BC15}"/>
    <cellStyle name="Output 2 14 3 2" xfId="11737" xr:uid="{9013CA0C-F5E0-4F1D-B0B7-60C134F94063}"/>
    <cellStyle name="Output 2 14 3 2 2" xfId="21184" xr:uid="{27B2036B-1B80-4B77-85E6-059FFB28F340}"/>
    <cellStyle name="Output 2 14 3 2 3" xfId="25608" xr:uid="{8520083F-41AF-4F5B-B0AE-A7EECC49F944}"/>
    <cellStyle name="Output 2 14 3 3" xfId="13743" xr:uid="{8C41811B-2D8A-4014-B1F6-811748105308}"/>
    <cellStyle name="Output 2 14 3 3 2" xfId="23190" xr:uid="{DFE83937-EC2F-441C-B666-B87F5578BB75}"/>
    <cellStyle name="Output 2 14 3 4" xfId="17455" xr:uid="{B028BBF1-97D7-4B28-805C-F43EC196334D}"/>
    <cellStyle name="Output 2 14 4" xfId="8283" xr:uid="{762B56F3-FD5D-4EAC-9BBE-92E7B022B0E5}"/>
    <cellStyle name="Output 2 14 4 2" xfId="12007" xr:uid="{1D3E18DA-4BC3-41F9-A402-997D0A9616C0}"/>
    <cellStyle name="Output 2 14 4 2 2" xfId="21454" xr:uid="{2E0075DF-655A-48A2-A8CA-0B1EE2752CC1}"/>
    <cellStyle name="Output 2 14 4 2 3" xfId="25874" xr:uid="{FEE581C1-AB49-4C5B-AA9A-E58C1D888FF4}"/>
    <cellStyle name="Output 2 14 4 3" xfId="14012" xr:uid="{92A81E2A-D90B-41A9-953E-18CA1C0E1E10}"/>
    <cellStyle name="Output 2 14 4 3 2" xfId="23459" xr:uid="{08413603-2F90-412B-85E8-D578DB08327A}"/>
    <cellStyle name="Output 2 14 4 4" xfId="17728" xr:uid="{D9993673-1646-4817-BD18-B92024246E13}"/>
    <cellStyle name="Output 2 14 5" xfId="10005" xr:uid="{A700CA9E-5173-4E26-9A29-0ACCDFD6AFCD}"/>
    <cellStyle name="Output 2 14 5 2" xfId="13457" xr:uid="{3D5A59A8-8AD5-4AD3-B08E-C829D587B9D1}"/>
    <cellStyle name="Output 2 14 5 2 2" xfId="22904" xr:uid="{E7D643D3-E5AC-42FC-81B1-566E077FC340}"/>
    <cellStyle name="Output 2 14 5 2 3" xfId="27294" xr:uid="{D07CC521-88EF-446B-946F-D52C26FEE7CA}"/>
    <cellStyle name="Output 2 14 5 3" xfId="15704" xr:uid="{EAA6ECE8-391D-45E7-B6A6-EE348BA6C86A}"/>
    <cellStyle name="Output 2 14 5 3 2" xfId="25151" xr:uid="{7E5BB566-7081-4FBE-8600-2C04E027A707}"/>
    <cellStyle name="Output 2 14 5 4" xfId="19450" xr:uid="{084ACD72-D6A4-4FCA-B869-7C5A3533985E}"/>
    <cellStyle name="Output 2 14 6" xfId="10098" xr:uid="{4490B588-5855-43FD-9FC0-414FF7E50743}"/>
    <cellStyle name="Output 2 14 6 2" xfId="13534" xr:uid="{F1398C3B-E5DF-4C05-BDC6-3E7997E71D0B}"/>
    <cellStyle name="Output 2 14 6 2 2" xfId="22981" xr:uid="{C7BFC1D8-6437-4D1A-BF1D-68EF43DE6713}"/>
    <cellStyle name="Output 2 14 6 2 3" xfId="27371" xr:uid="{E37A4CF3-E4C2-4D19-B757-6BC1159A8150}"/>
    <cellStyle name="Output 2 14 6 3" xfId="15797" xr:uid="{B385D115-3A77-4081-8071-91E077AE421F}"/>
    <cellStyle name="Output 2 14 6 3 2" xfId="25244" xr:uid="{EFF38C69-5EDA-46B6-9032-295FEA4B0092}"/>
    <cellStyle name="Output 2 14 6 4" xfId="19543" xr:uid="{7D3842F6-13DF-4D65-BDBC-294B9EB9200E}"/>
    <cellStyle name="Output 2 14 7" xfId="8418" xr:uid="{8A6A6428-6251-45C5-9111-0138198F7C3B}"/>
    <cellStyle name="Output 2 14 7 2" xfId="12111" xr:uid="{15AF8977-A350-44D2-BCEF-9C785C4A525E}"/>
    <cellStyle name="Output 2 14 7 2 2" xfId="21558" xr:uid="{69D7A090-E78A-4062-AEDF-6DA7875F983F}"/>
    <cellStyle name="Output 2 14 7 2 3" xfId="25977" xr:uid="{10062D70-62F4-4FCC-B9D3-889557AE1E40}"/>
    <cellStyle name="Output 2 14 7 3" xfId="14146" xr:uid="{65F3FAE3-A51E-4F8F-B175-0BBFD060CE31}"/>
    <cellStyle name="Output 2 14 7 3 2" xfId="23593" xr:uid="{158CF2A2-9042-4695-B2EC-EFEBEC6EA7FE}"/>
    <cellStyle name="Output 2 14 7 4" xfId="17863" xr:uid="{E2CE95C7-81A6-4C29-AFD8-B480736B423F}"/>
    <cellStyle name="Output 2 14 8" xfId="10226" xr:uid="{80DA5958-4AD6-4FF5-8E25-EEE06C8F2CA8}"/>
    <cellStyle name="Output 2 14 8 2" xfId="15924" xr:uid="{1C05BD0E-643D-4941-8655-6CBEE860BE95}"/>
    <cellStyle name="Output 2 14 8 2 2" xfId="25371" xr:uid="{F94ACDC4-45A6-46F3-A3C9-1197548662F2}"/>
    <cellStyle name="Output 2 14 8 3" xfId="19671" xr:uid="{588ACE58-4B18-428A-AA30-ED5CEF9F70C9}"/>
    <cellStyle name="Output 2 14 9" xfId="28708" xr:uid="{DC8AC03D-CBA0-4EF7-A05D-79732A3EE651}"/>
    <cellStyle name="Output 2 15" xfId="6709" xr:uid="{67871790-28D9-46D8-B598-EEF64E3D93DE}"/>
    <cellStyle name="Output 2 15 2" xfId="7377" xr:uid="{79DD0C72-0A12-4198-8FDA-5373A8F92CD1}"/>
    <cellStyle name="Output 2 15 2 2" xfId="11107" xr:uid="{A5E06D01-00A3-4570-9F8A-4A6EFFA803EB}"/>
    <cellStyle name="Output 2 15 2 2 2" xfId="20553" xr:uid="{03708A36-5126-42B6-81A1-C0831A500BBF}"/>
    <cellStyle name="Output 2 15 2 3" xfId="16824" xr:uid="{6259010B-753E-4B69-802E-D57AA86B5BCD}"/>
    <cellStyle name="Output 2 15 3" xfId="10438" xr:uid="{7D97EF0B-7439-4C0B-8E7B-564DDDEE54AB}"/>
    <cellStyle name="Output 2 15 3 2" xfId="19883" xr:uid="{DF8B225B-AB0F-4027-A017-6C13694F514C}"/>
    <cellStyle name="Output 2 15 4" xfId="16154" xr:uid="{7AE0BC48-0312-4FBC-9123-80D223C082B9}"/>
    <cellStyle name="Output 2 15 5" xfId="28887" xr:uid="{231790B5-2C44-4A91-991A-5520C52B5C3B}"/>
    <cellStyle name="Output 2 15 6" xfId="27957" xr:uid="{FDBB50F5-283C-460B-8AD7-B7AD269B7176}"/>
    <cellStyle name="Output 2 15 7" xfId="28667" xr:uid="{0F804758-3B48-4546-BB7B-4408D16A2ACE}"/>
    <cellStyle name="Output 2 15 8" xfId="29421" xr:uid="{3B676EEE-EAC1-4280-AFC1-0A59A3702B79}"/>
    <cellStyle name="Output 2 16" xfId="7982" xr:uid="{8E359F5A-7FCF-4AF8-9022-D1A0DEE033DD}"/>
    <cellStyle name="Output 2 16 2" xfId="11711" xr:uid="{B8D4C01A-9B5A-4EE0-B7E8-FA0DCD20A2FB}"/>
    <cellStyle name="Output 2 16 2 2" xfId="21158" xr:uid="{783A73B8-9BE9-4150-B677-013EC4B3EB9C}"/>
    <cellStyle name="Output 2 16 2 3" xfId="25582" xr:uid="{29F9256B-C95C-4B31-9076-BB89CF05FD60}"/>
    <cellStyle name="Output 2 16 3" xfId="13717" xr:uid="{5D0A6E5A-D616-4D6E-B411-48AE85B0330A}"/>
    <cellStyle name="Output 2 16 3 2" xfId="23164" xr:uid="{EB519DE8-01F1-4570-A405-A3882B074530}"/>
    <cellStyle name="Output 2 16 4" xfId="17429" xr:uid="{15E42BC5-3555-4D86-A908-4357DE3435E1}"/>
    <cellStyle name="Output 2 17" xfId="9309" xr:uid="{44035308-89F3-48DC-BB63-E5B56F4A2C7B}"/>
    <cellStyle name="Output 2 17 2" xfId="12859" xr:uid="{DE5A1794-DB06-46CB-8331-0A09D909823E}"/>
    <cellStyle name="Output 2 17 2 2" xfId="22306" xr:uid="{0AA2D1FE-3EEA-4369-8021-3C37C2150837}"/>
    <cellStyle name="Output 2 17 2 3" xfId="26700" xr:uid="{FE584E48-57B7-4759-9F53-4E93F30CB43E}"/>
    <cellStyle name="Output 2 17 3" xfId="15012" xr:uid="{B71C5DA0-7AEB-48CA-968C-334CBC4BCD65}"/>
    <cellStyle name="Output 2 17 3 2" xfId="24459" xr:uid="{4AADFF9E-2F5A-41EA-BC95-6BC899ACEA5C}"/>
    <cellStyle name="Output 2 17 4" xfId="18754" xr:uid="{CBF00882-43EB-495D-95D4-10131FA1D1F6}"/>
    <cellStyle name="Output 2 18" xfId="9362" xr:uid="{11143B05-8061-4A5E-8646-76EEE0890601}"/>
    <cellStyle name="Output 2 18 2" xfId="12910" xr:uid="{614FCEDA-BD7B-4186-AEFC-34F27E1ACA4A}"/>
    <cellStyle name="Output 2 18 2 2" xfId="22357" xr:uid="{C9F3B46B-159F-49A8-ABED-E7F68DEC33A7}"/>
    <cellStyle name="Output 2 18 2 3" xfId="26751" xr:uid="{22AFE66D-FA38-48DC-9E05-AB90AC7409CF}"/>
    <cellStyle name="Output 2 18 3" xfId="15065" xr:uid="{F20D1080-6D6B-4DA5-871E-45C7CD769D64}"/>
    <cellStyle name="Output 2 18 3 2" xfId="24512" xr:uid="{34CF5B30-2273-4731-AE1A-FD3455D3666C}"/>
    <cellStyle name="Output 2 18 4" xfId="18807" xr:uid="{EFAE0753-734F-4D4E-8AEA-A84BC1D35A33}"/>
    <cellStyle name="Output 2 19" xfId="9030" xr:uid="{F7BD03BE-85EF-4A39-BB9D-6F04AFA58529}"/>
    <cellStyle name="Output 2 19 2" xfId="12627" xr:uid="{17F4B302-6049-425F-A7B2-515DEA3741E2}"/>
    <cellStyle name="Output 2 19 2 2" xfId="22074" xr:uid="{8173B61D-F872-4A50-8103-0BD6AC09B1F1}"/>
    <cellStyle name="Output 2 19 2 3" xfId="26488" xr:uid="{C6C00648-C992-4881-AC6E-9AC4B64753E0}"/>
    <cellStyle name="Output 2 19 3" xfId="14753" xr:uid="{3F95A770-3BB4-402E-943E-804A83153216}"/>
    <cellStyle name="Output 2 19 3 2" xfId="24200" xr:uid="{7C02E25C-4C5E-4D45-A68D-A6D601A29A88}"/>
    <cellStyle name="Output 2 19 4" xfId="18475" xr:uid="{DC78FFD3-ECAD-4A3D-8FFF-57E55E7A3A6A}"/>
    <cellStyle name="Output 2 2" xfId="2563" xr:uid="{D31778C5-1E21-4D93-B094-D01126A333A6}"/>
    <cellStyle name="Output 2 2 10" xfId="9225" xr:uid="{D758EC6D-24BC-47C9-BA64-4A20F2EDFBBA}"/>
    <cellStyle name="Output 2 2 10 2" xfId="14929" xr:uid="{B2E4DA3A-7D8E-4B5F-B631-A44473B586A9}"/>
    <cellStyle name="Output 2 2 10 2 2" xfId="24376" xr:uid="{731282CA-9FD7-4A32-B9C6-FD58C995CCDA}"/>
    <cellStyle name="Output 2 2 10 3" xfId="18670" xr:uid="{68B2F396-8F9D-474C-8F30-D448DC2743D4}"/>
    <cellStyle name="Output 2 2 11" xfId="27889" xr:uid="{57C69C99-5B17-44F9-B0AB-F1F554E4AFA9}"/>
    <cellStyle name="Output 2 2 12" xfId="27757" xr:uid="{7A9F2397-DC04-43A2-8B96-6016BEC60933}"/>
    <cellStyle name="Output 2 2 2" xfId="4893" xr:uid="{4A282DD7-F9FA-4E3F-ACB3-0DD0AD755DF8}"/>
    <cellStyle name="Output 2 2 2 10" xfId="28068" xr:uid="{970E859D-AFA3-47F5-A736-33283DD056F4}"/>
    <cellStyle name="Output 2 2 2 2" xfId="7060" xr:uid="{BBE11CD4-9093-4C2A-8867-C9B1A1B422B9}"/>
    <cellStyle name="Output 2 2 2 2 2" xfId="7728" xr:uid="{DEEF0588-BCB3-4D50-B6D8-1E21B8E915FA}"/>
    <cellStyle name="Output 2 2 2 2 2 2" xfId="11458" xr:uid="{38DD59FE-A900-420F-A79C-9EEBEF014E9E}"/>
    <cellStyle name="Output 2 2 2 2 2 2 2" xfId="20905" xr:uid="{840CF8BA-478A-4ABD-8FD2-240747F7BED3}"/>
    <cellStyle name="Output 2 2 2 2 2 3" xfId="17176" xr:uid="{6A649CDA-8715-457F-B188-40D258C1726D}"/>
    <cellStyle name="Output 2 2 2 2 3" xfId="10789" xr:uid="{1CD846A2-22F3-420E-9803-0CBB39F90DE7}"/>
    <cellStyle name="Output 2 2 2 2 3 2" xfId="20235" xr:uid="{84B02D63-6683-4718-A3A9-D75F9EB859C1}"/>
    <cellStyle name="Output 2 2 2 2 4" xfId="16506" xr:uid="{E8F19D37-23F6-41C4-B3C8-E55BAEC2370E}"/>
    <cellStyle name="Output 2 2 2 2 5" xfId="29068" xr:uid="{32A7DFD6-A187-4127-A570-DAE3ED133321}"/>
    <cellStyle name="Output 2 2 2 2 6" xfId="29232" xr:uid="{5CF4C8F9-30A6-435A-AD21-0E016D30DC2B}"/>
    <cellStyle name="Output 2 2 2 2 7" xfId="28061" xr:uid="{5F3DA9F2-1F21-4405-A903-C09F8ECEBA30}"/>
    <cellStyle name="Output 2 2 2 2 8" xfId="29576" xr:uid="{931BF555-F262-4AE6-9E5B-121CB896F438}"/>
    <cellStyle name="Output 2 2 2 3" xfId="7921" xr:uid="{DD67FCF7-2C47-461E-B51B-3940B65F7F53}"/>
    <cellStyle name="Output 2 2 2 3 2" xfId="11650" xr:uid="{EA446E76-F5B9-4ADC-91E6-661D30F172CA}"/>
    <cellStyle name="Output 2 2 2 3 2 2" xfId="21097" xr:uid="{497284E4-21F8-4762-8376-3A3797F8F277}"/>
    <cellStyle name="Output 2 2 2 3 2 3" xfId="25521" xr:uid="{FAC39A0C-D67D-4C2B-8444-3E1A51CBD915}"/>
    <cellStyle name="Output 2 2 2 3 3" xfId="13656" xr:uid="{CDDAE142-0F28-4A96-9C58-2BBBFFB98ED5}"/>
    <cellStyle name="Output 2 2 2 3 3 2" xfId="23103" xr:uid="{59B2909C-AC2D-4171-9A19-AA55425AE197}"/>
    <cellStyle name="Output 2 2 2 3 4" xfId="17368" xr:uid="{8117C432-5FD3-4352-A8C9-262F4AF3AE4D}"/>
    <cellStyle name="Output 2 2 2 4" xfId="8981" xr:uid="{2489D0D8-0937-4E55-869C-4BB329170454}"/>
    <cellStyle name="Output 2 2 2 4 2" xfId="12586" xr:uid="{760BA190-EAE4-4CB0-B1D7-194BBCFCCFB8}"/>
    <cellStyle name="Output 2 2 2 4 2 2" xfId="22033" xr:uid="{C989CE82-0672-4884-BACD-E548A3BB9DFC}"/>
    <cellStyle name="Output 2 2 2 4 2 3" xfId="26447" xr:uid="{0CB91570-E9C4-48BC-81AD-8A9BF36236D8}"/>
    <cellStyle name="Output 2 2 2 4 3" xfId="14704" xr:uid="{082675C7-D0E4-48DA-A694-FAE217444057}"/>
    <cellStyle name="Output 2 2 2 4 3 2" xfId="24151" xr:uid="{B6C967A8-B126-46B5-A44C-38E51E92944B}"/>
    <cellStyle name="Output 2 2 2 4 4" xfId="18426" xr:uid="{7CF86FAE-78EC-4EF7-A6D2-FB5173BB14A0}"/>
    <cellStyle name="Output 2 2 2 5" xfId="9440" xr:uid="{461088BD-BA20-41C6-AE7B-F444FC0DC2B1}"/>
    <cellStyle name="Output 2 2 2 5 2" xfId="12969" xr:uid="{619CC6B7-EB55-4113-B5A7-A7BB6E152C6F}"/>
    <cellStyle name="Output 2 2 2 5 2 2" xfId="22416" xr:uid="{0A426C92-5B10-42A1-A03D-AAEC2C8C0A28}"/>
    <cellStyle name="Output 2 2 2 5 2 3" xfId="26810" xr:uid="{620B3C68-55C7-4C2C-B7CD-0B2F18E6AB59}"/>
    <cellStyle name="Output 2 2 2 5 3" xfId="15143" xr:uid="{67045258-C370-44FD-843A-D3E58A66D249}"/>
    <cellStyle name="Output 2 2 2 5 3 2" xfId="24590" xr:uid="{9C63138E-5B32-4B42-B257-B074C853C4B5}"/>
    <cellStyle name="Output 2 2 2 5 4" xfId="18885" xr:uid="{FDD61831-EFC5-4E44-B165-02BF11413F80}"/>
    <cellStyle name="Output 2 2 2 6" xfId="8945" xr:uid="{EB6AB514-8D2F-4599-8A61-9B6B215C7B4B}"/>
    <cellStyle name="Output 2 2 2 6 2" xfId="12555" xr:uid="{FCF0BEE7-0862-4344-AF13-FB05FE340487}"/>
    <cellStyle name="Output 2 2 2 6 2 2" xfId="22002" xr:uid="{E0D62C14-374A-4F15-A1A5-37FB993CD224}"/>
    <cellStyle name="Output 2 2 2 6 2 3" xfId="26416" xr:uid="{76094328-93B9-4CE9-A1B5-D913C03F61B0}"/>
    <cellStyle name="Output 2 2 2 6 3" xfId="14668" xr:uid="{5E1C3961-BA82-4893-8D2C-C8C200F9AAF3}"/>
    <cellStyle name="Output 2 2 2 6 3 2" xfId="24115" xr:uid="{3E4382B6-605A-4F28-A443-CC2EA506E91E}"/>
    <cellStyle name="Output 2 2 2 6 4" xfId="18390" xr:uid="{252AD50D-1145-4299-A481-C4A1DE86A1F3}"/>
    <cellStyle name="Output 2 2 2 7" xfId="8785" xr:uid="{6E5B86BE-C708-4808-BF8E-E38E5787170B}"/>
    <cellStyle name="Output 2 2 2 7 2" xfId="12427" xr:uid="{7403C4A3-D057-431F-B83E-487CC6A14387}"/>
    <cellStyle name="Output 2 2 2 7 2 2" xfId="21874" xr:uid="{75EEF1FC-99F4-4CFC-8FF5-A196A4CB1901}"/>
    <cellStyle name="Output 2 2 2 7 2 3" xfId="26290" xr:uid="{F88E7089-1CDA-4644-B544-2223FD9D5993}"/>
    <cellStyle name="Output 2 2 2 7 3" xfId="14510" xr:uid="{731966C4-B3BA-4B95-91F8-A42F9C203EC6}"/>
    <cellStyle name="Output 2 2 2 7 3 2" xfId="23957" xr:uid="{1452985E-D6D5-4BBC-BAFC-3F659658072A}"/>
    <cellStyle name="Output 2 2 2 7 4" xfId="18230" xr:uid="{A54C4BAB-DC27-4F41-9D8C-AEBF34D9AE52}"/>
    <cellStyle name="Output 2 2 2 8" xfId="8884" xr:uid="{C502B1CF-1889-4C36-B057-7FFCFDD0F7F2}"/>
    <cellStyle name="Output 2 2 2 8 2" xfId="14609" xr:uid="{DE346AD2-0D6D-4CF5-ADCB-A84C2CB9C87D}"/>
    <cellStyle name="Output 2 2 2 8 2 2" xfId="24056" xr:uid="{01FC235C-60E2-47A2-ABC9-62EB8203E2F0}"/>
    <cellStyle name="Output 2 2 2 8 3" xfId="18329" xr:uid="{CAACEF89-4D17-4BA2-804F-6F2D0E73D87E}"/>
    <cellStyle name="Output 2 2 2 9" xfId="28411" xr:uid="{16C8C146-8D9D-4983-9E94-17B6B759C7C5}"/>
    <cellStyle name="Output 2 2 3" xfId="6319" xr:uid="{6C4E2E0A-B3AA-497A-B8B9-91218BDFD7DA}"/>
    <cellStyle name="Output 2 2 3 10" xfId="27526" xr:uid="{0B858FFA-63EB-46CA-8A40-63738632BF87}"/>
    <cellStyle name="Output 2 2 3 2" xfId="7188" xr:uid="{7FB32444-FE61-4B57-8655-BFBA7E3B2D60}"/>
    <cellStyle name="Output 2 2 3 2 2" xfId="7857" xr:uid="{93388FE0-A61F-4A19-8EB3-EB7358AEFBBB}"/>
    <cellStyle name="Output 2 2 3 2 2 2" xfId="11587" xr:uid="{675BD62B-480D-4517-9F35-F9AC5A219A1F}"/>
    <cellStyle name="Output 2 2 3 2 2 2 2" xfId="21034" xr:uid="{F6016BD7-B03A-4A62-A410-6DFE56A38630}"/>
    <cellStyle name="Output 2 2 3 2 2 3" xfId="17305" xr:uid="{7081D009-384A-45B9-A509-4B594C2147A0}"/>
    <cellStyle name="Output 2 2 3 2 3" xfId="10918" xr:uid="{48476603-04E7-4D4D-BA3F-E9CBDF0CCC47}"/>
    <cellStyle name="Output 2 2 3 2 3 2" xfId="20364" xr:uid="{90411281-9579-420F-803C-B1252A8C0A56}"/>
    <cellStyle name="Output 2 2 3 2 4" xfId="16635" xr:uid="{3751D684-223A-4E35-A1EE-0086106A80C1}"/>
    <cellStyle name="Output 2 2 3 2 5" xfId="29158" xr:uid="{ECD0B048-2555-48B5-86CE-E96A1A14FD70}"/>
    <cellStyle name="Output 2 2 3 2 6" xfId="29285" xr:uid="{4FFAB63F-2CA4-424C-9092-B8A90E9028A6}"/>
    <cellStyle name="Output 2 2 3 2 7" xfId="28980" xr:uid="{2AC243F1-964D-4E18-B4B5-1C467C39B7AD}"/>
    <cellStyle name="Output 2 2 3 2 8" xfId="29664" xr:uid="{AFE53CAA-BB13-413D-8E17-094F19D1BFB5}"/>
    <cellStyle name="Output 2 2 3 3" xfId="7886" xr:uid="{8A693675-D715-438B-9B2D-797A63A6CD52}"/>
    <cellStyle name="Output 2 2 3 3 2" xfId="11615" xr:uid="{72F1686E-4E5D-432E-91C4-EAD0B2394383}"/>
    <cellStyle name="Output 2 2 3 3 2 2" xfId="21062" xr:uid="{1EC3EF86-0832-4DB6-9F4A-79EAB312F591}"/>
    <cellStyle name="Output 2 2 3 3 2 3" xfId="25486" xr:uid="{C287A608-4EA1-4DCC-8203-6706BB7FB7BB}"/>
    <cellStyle name="Output 2 2 3 3 3" xfId="13621" xr:uid="{26DD4069-DDD5-4D17-B32F-400C65A450AF}"/>
    <cellStyle name="Output 2 2 3 3 3 2" xfId="23068" xr:uid="{F719B497-2795-4D2E-85F8-B08D0C74BFB6}"/>
    <cellStyle name="Output 2 2 3 3 4" xfId="17333" xr:uid="{F2DFD2B9-1CF1-4111-87E0-276C5D28F58E}"/>
    <cellStyle name="Output 2 2 3 4" xfId="9918" xr:uid="{2A33D41A-A433-4DEA-93A9-06FC369357D2}"/>
    <cellStyle name="Output 2 2 3 4 2" xfId="13379" xr:uid="{E94DE9CD-918B-4B8D-8A38-6489AED37BC9}"/>
    <cellStyle name="Output 2 2 3 4 2 2" xfId="22826" xr:uid="{F5319F07-E458-4CC9-BD76-BE7E8E389166}"/>
    <cellStyle name="Output 2 2 3 4 2 3" xfId="27217" xr:uid="{D8300ADD-B3F5-4662-BEA4-865D0ED8231E}"/>
    <cellStyle name="Output 2 2 3 4 3" xfId="15618" xr:uid="{572F630D-C216-4CAC-A11E-3EC9374C3061}"/>
    <cellStyle name="Output 2 2 3 4 3 2" xfId="25065" xr:uid="{934BF561-56F0-4EB0-BD49-707E11BCBECA}"/>
    <cellStyle name="Output 2 2 3 4 4" xfId="19363" xr:uid="{B3F85BC5-2D22-4A6A-BE68-4DBFD3B0693F}"/>
    <cellStyle name="Output 2 2 3 5" xfId="10006" xr:uid="{ADCAA488-9B64-48D8-98F3-BC6A91D9A577}"/>
    <cellStyle name="Output 2 2 3 5 2" xfId="13458" xr:uid="{550291C4-ED70-44D2-94CB-DAFA86422BE6}"/>
    <cellStyle name="Output 2 2 3 5 2 2" xfId="22905" xr:uid="{D83D9EB6-57EA-4B9C-A8DD-C22544AFF845}"/>
    <cellStyle name="Output 2 2 3 5 2 3" xfId="27295" xr:uid="{4342826C-56C2-4923-83C4-F9E4BC01DB4A}"/>
    <cellStyle name="Output 2 2 3 5 3" xfId="15705" xr:uid="{BA6613A6-2D1D-4126-B6DA-B395748997F7}"/>
    <cellStyle name="Output 2 2 3 5 3 2" xfId="25152" xr:uid="{727B9203-CF83-4DDA-9464-E77D25C6D52A}"/>
    <cellStyle name="Output 2 2 3 5 4" xfId="19451" xr:uid="{615D9E50-2625-4A41-8445-64DD08A90DAD}"/>
    <cellStyle name="Output 2 2 3 6" xfId="10099" xr:uid="{B4950622-E079-4EED-9A61-2FFC07A41E96}"/>
    <cellStyle name="Output 2 2 3 6 2" xfId="13535" xr:uid="{EF14F95E-D3E1-4246-B9E7-DD0A67B897A6}"/>
    <cellStyle name="Output 2 2 3 6 2 2" xfId="22982" xr:uid="{80DDB253-07C0-4351-9AD9-2BE4BA7F10D3}"/>
    <cellStyle name="Output 2 2 3 6 2 3" xfId="27372" xr:uid="{4A415227-2F01-4ADC-8D56-4D00FB90E1E5}"/>
    <cellStyle name="Output 2 2 3 6 3" xfId="15798" xr:uid="{6FD92DB6-E151-42E9-AA1D-FE7EFFAC67E7}"/>
    <cellStyle name="Output 2 2 3 6 3 2" xfId="25245" xr:uid="{BC7BE752-12F3-46AC-A802-B405E0538F0F}"/>
    <cellStyle name="Output 2 2 3 6 4" xfId="19544" xr:uid="{515E61C4-4F3B-446D-9F4E-54A31421D3AA}"/>
    <cellStyle name="Output 2 2 3 7" xfId="8759" xr:uid="{7C642DAD-6834-4BC2-897C-3A20A4A6D61D}"/>
    <cellStyle name="Output 2 2 3 7 2" xfId="12405" xr:uid="{FDF9CAC6-A1E1-4816-AD4C-F9236940C873}"/>
    <cellStyle name="Output 2 2 3 7 2 2" xfId="21852" xr:uid="{B60E3287-CC71-4CF4-9A0A-A1BFD8BAC450}"/>
    <cellStyle name="Output 2 2 3 7 2 3" xfId="26270" xr:uid="{8800F8F8-EEE9-49FC-A988-7B710EB8073F}"/>
    <cellStyle name="Output 2 2 3 7 3" xfId="14486" xr:uid="{1BC9AB09-7621-47E0-95ED-E7A4E08C1C03}"/>
    <cellStyle name="Output 2 2 3 7 3 2" xfId="23933" xr:uid="{9135E4D5-651C-43F5-9CF4-319CAAAA7809}"/>
    <cellStyle name="Output 2 2 3 7 4" xfId="18204" xr:uid="{A50E3B69-A346-4BFA-8917-2490B958D783}"/>
    <cellStyle name="Output 2 2 3 8" xfId="10227" xr:uid="{6D8A357D-477A-4203-9A8E-2677F3DD0AB2}"/>
    <cellStyle name="Output 2 2 3 8 2" xfId="15925" xr:uid="{FA78BD82-3790-47CE-A319-5E5B84E2D9CD}"/>
    <cellStyle name="Output 2 2 3 8 2 2" xfId="25372" xr:uid="{A6F9DECF-F01E-4E47-8752-694B6FFB5102}"/>
    <cellStyle name="Output 2 2 3 8 3" xfId="19672" xr:uid="{D7965CC2-3196-4216-9A23-9552B578AC53}"/>
    <cellStyle name="Output 2 2 3 9" xfId="28709" xr:uid="{7F15C579-EE06-4A8B-A79A-E8E4250490E2}"/>
    <cellStyle name="Output 2 2 4" xfId="6712" xr:uid="{08F33E56-11E8-4F45-8950-22385406DB7D}"/>
    <cellStyle name="Output 2 2 4 2" xfId="7380" xr:uid="{54EBCD70-A942-43F7-972D-2F0E793D41AC}"/>
    <cellStyle name="Output 2 2 4 2 2" xfId="11110" xr:uid="{B954B9E9-BA1F-4948-BB1E-31B59BB6EA36}"/>
    <cellStyle name="Output 2 2 4 2 2 2" xfId="20556" xr:uid="{8F94814B-4C07-4F99-829C-BEFDF4236CB2}"/>
    <cellStyle name="Output 2 2 4 2 3" xfId="16827" xr:uid="{684CF7EE-0FAD-443F-805B-CB8AB3A0D5B9}"/>
    <cellStyle name="Output 2 2 4 3" xfId="10441" xr:uid="{7298D658-4916-4707-B2CB-22EEA6A970B0}"/>
    <cellStyle name="Output 2 2 4 3 2" xfId="19886" xr:uid="{FCCB67E7-DA69-42C8-B33C-3341E7680E58}"/>
    <cellStyle name="Output 2 2 4 4" xfId="16157" xr:uid="{5FB979A8-1B91-4964-A81E-CE6C68809807}"/>
    <cellStyle name="Output 2 2 4 5" xfId="28890" xr:uid="{709B4A4C-0AFB-43DB-A8FC-C6745ACDA0CC}"/>
    <cellStyle name="Output 2 2 4 6" xfId="28206" xr:uid="{56DD41C5-E240-4A0D-B0AA-3B3A99D49694}"/>
    <cellStyle name="Output 2 2 4 7" xfId="27999" xr:uid="{7FC846CC-089C-49C8-A7D9-2842F1008E61}"/>
    <cellStyle name="Output 2 2 4 8" xfId="29424" xr:uid="{D6C0BA86-69E2-46A8-9BE9-0B035DDBAE0B}"/>
    <cellStyle name="Output 2 2 5" xfId="8114" xr:uid="{B067CC3F-0371-4921-A24B-688DC8EED250}"/>
    <cellStyle name="Output 2 2 5 2" xfId="11843" xr:uid="{B36BF5F3-4049-4EA7-976E-BA01CF9479EF}"/>
    <cellStyle name="Output 2 2 5 2 2" xfId="21290" xr:uid="{B958B7B5-8A28-4FA4-A8FA-B46BFB7ED976}"/>
    <cellStyle name="Output 2 2 5 2 3" xfId="25714" xr:uid="{7DECB54E-66E1-44A5-B1A0-AFF05BA9C134}"/>
    <cellStyle name="Output 2 2 5 3" xfId="13849" xr:uid="{883EEF12-E3DB-4055-8B34-266681DE9206}"/>
    <cellStyle name="Output 2 2 5 3 2" xfId="23296" xr:uid="{6822267C-D7CC-4739-A712-E4DB369BAF81}"/>
    <cellStyle name="Output 2 2 5 4" xfId="17561" xr:uid="{CF47A725-F14B-4910-B3FA-D4DE158302D8}"/>
    <cellStyle name="Output 2 2 6" xfId="9308" xr:uid="{15292715-2B01-4E8D-8A92-210F28432AF9}"/>
    <cellStyle name="Output 2 2 6 2" xfId="12858" xr:uid="{306EA10F-C93F-4FA3-A1A6-1717F570CF04}"/>
    <cellStyle name="Output 2 2 6 2 2" xfId="22305" xr:uid="{7DA542C5-91D8-4D89-9260-3FA7C1F13852}"/>
    <cellStyle name="Output 2 2 6 2 3" xfId="26699" xr:uid="{4CDB65E6-493F-4E88-82D8-20006228B23E}"/>
    <cellStyle name="Output 2 2 6 3" xfId="15011" xr:uid="{9FED1874-07AF-4AD2-99C4-2F10E9ACC0EA}"/>
    <cellStyle name="Output 2 2 6 3 2" xfId="24458" xr:uid="{235DCDD4-6D5C-41B5-B1DC-DC023300B945}"/>
    <cellStyle name="Output 2 2 6 4" xfId="18753" xr:uid="{317D8971-F4A8-4966-9C70-A2CDA68946CB}"/>
    <cellStyle name="Output 2 2 7" xfId="9805" xr:uid="{3267C216-7691-4CA2-A506-B67B80B0094E}"/>
    <cellStyle name="Output 2 2 7 2" xfId="13287" xr:uid="{0A99412B-7D0B-44D3-ABB7-C66E6EA1E82E}"/>
    <cellStyle name="Output 2 2 7 2 2" xfId="22734" xr:uid="{1A079586-688A-4CD2-A7BD-04E3BD638099}"/>
    <cellStyle name="Output 2 2 7 2 3" xfId="27126" xr:uid="{BCB2E6C4-B9FB-4FFB-8D55-3A91AFDB0CCF}"/>
    <cellStyle name="Output 2 2 7 3" xfId="15506" xr:uid="{3EDF1ED5-4DC4-4F32-BF15-C9F51683D888}"/>
    <cellStyle name="Output 2 2 7 3 2" xfId="24953" xr:uid="{BCC373D9-DC80-43FD-8066-11B5E07D154B}"/>
    <cellStyle name="Output 2 2 7 4" xfId="19250" xr:uid="{487B5B3A-B8E6-4BE4-9A51-55AF5BCCE8E0}"/>
    <cellStyle name="Output 2 2 8" xfId="9336" xr:uid="{B6D9DDEC-3BAB-4174-979B-F9FBE88DA33C}"/>
    <cellStyle name="Output 2 2 8 2" xfId="12885" xr:uid="{4DF43856-4363-40CF-AA7B-EF3D459FD2E9}"/>
    <cellStyle name="Output 2 2 8 2 2" xfId="22332" xr:uid="{D7A802C0-5E5A-4882-B639-14651D61AD2D}"/>
    <cellStyle name="Output 2 2 8 2 3" xfId="26726" xr:uid="{DCFF4CFD-7BDC-4987-BB9B-00C7FD069C22}"/>
    <cellStyle name="Output 2 2 8 3" xfId="15039" xr:uid="{CD796D34-CEFA-4F27-98E4-78D6688E0FC4}"/>
    <cellStyle name="Output 2 2 8 3 2" xfId="24486" xr:uid="{D2C4E894-65C6-4F4B-BDE1-C80CBB2B4C5E}"/>
    <cellStyle name="Output 2 2 8 4" xfId="18781" xr:uid="{E3B3A9EE-A9A8-4D3F-A1F5-96EF1BFCA241}"/>
    <cellStyle name="Output 2 2 9" xfId="9447" xr:uid="{C68EEE35-355F-468D-ABEE-A0E9488ED372}"/>
    <cellStyle name="Output 2 2 9 2" xfId="12975" xr:uid="{6DB16FB4-CB27-4E8E-8030-DE79E3F91258}"/>
    <cellStyle name="Output 2 2 9 2 2" xfId="22422" xr:uid="{E5263265-264D-4723-A991-2BAC3C7C58F8}"/>
    <cellStyle name="Output 2 2 9 2 3" xfId="26816" xr:uid="{ADEFC9D7-C1A5-4323-B6AA-8307C3588588}"/>
    <cellStyle name="Output 2 2 9 3" xfId="15150" xr:uid="{3BA43202-1708-4061-8791-CD74CFA4CBD7}"/>
    <cellStyle name="Output 2 2 9 3 2" xfId="24597" xr:uid="{2653B959-8302-42B4-B21D-0C62612746F5}"/>
    <cellStyle name="Output 2 2 9 4" xfId="18892" xr:uid="{D626F9F4-3707-4ED0-B1A9-DE2B8F6B2C3E}"/>
    <cellStyle name="Output 2 20" xfId="10051" xr:uid="{19279828-A634-4F86-8A4F-FFA24F9B2A82}"/>
    <cellStyle name="Output 2 20 2" xfId="13493" xr:uid="{A2DB2968-0EB9-4026-8F9B-E9BB3A99B894}"/>
    <cellStyle name="Output 2 20 2 2" xfId="22940" xr:uid="{2205445F-DFBB-46A9-B89B-E01057F68391}"/>
    <cellStyle name="Output 2 20 2 3" xfId="27330" xr:uid="{317DC00D-CEF2-4F49-A87E-D38FD4C78400}"/>
    <cellStyle name="Output 2 20 3" xfId="15750" xr:uid="{1AF6923D-DA1B-44D3-8C54-BD1A364FFA4B}"/>
    <cellStyle name="Output 2 20 3 2" xfId="25197" xr:uid="{E9C5D424-6788-43B6-B43A-BEBAEC11F862}"/>
    <cellStyle name="Output 2 20 4" xfId="19496" xr:uid="{1983A281-10EB-47BE-9B18-58C7FCFB752B}"/>
    <cellStyle name="Output 2 21" xfId="9088" xr:uid="{F0F30F87-EA49-4EDB-9A00-CE4D95CF6D3C}"/>
    <cellStyle name="Output 2 21 2" xfId="14810" xr:uid="{2953BBAE-FF9B-4B80-A6B6-6286CB627651}"/>
    <cellStyle name="Output 2 21 2 2" xfId="24257" xr:uid="{F9B819DA-B78A-4051-8128-C661989D3D59}"/>
    <cellStyle name="Output 2 21 3" xfId="18533" xr:uid="{798B4393-5E25-4E21-9CC2-D52FCADA4E19}"/>
    <cellStyle name="Output 2 22" xfId="27886" xr:uid="{71D2BE6F-53C3-453D-A1CF-4395D546F43D}"/>
    <cellStyle name="Output 2 23" xfId="27758" xr:uid="{64B8759D-7F92-4743-BB18-53C2C38530DD}"/>
    <cellStyle name="Output 2 24" xfId="29793" xr:uid="{75B93110-96BE-45D0-B669-8020F7611961}"/>
    <cellStyle name="Output 2 25" xfId="2560" xr:uid="{4CEBF644-4F85-4D90-8474-F40271C4E75E}"/>
    <cellStyle name="Output 2 26" xfId="30714" xr:uid="{50E58642-6543-4410-BB4A-06BFE5089506}"/>
    <cellStyle name="Output 2 3" xfId="2564" xr:uid="{9CD5744B-2C5C-4CEE-A717-92F7B9C6A138}"/>
    <cellStyle name="Output 2 3 10" xfId="8842" xr:uid="{28376948-7F01-4515-9570-781C8A5A5418}"/>
    <cellStyle name="Output 2 3 10 2" xfId="14567" xr:uid="{AB9AD42D-30F0-4771-B49B-68571185EAC2}"/>
    <cellStyle name="Output 2 3 10 2 2" xfId="24014" xr:uid="{F91DB881-73D4-428E-8049-099B90B30778}"/>
    <cellStyle name="Output 2 3 10 3" xfId="18287" xr:uid="{069037E9-FE04-4904-86AC-220F44F0C382}"/>
    <cellStyle name="Output 2 3 11" xfId="27890" xr:uid="{646D70C9-8EC5-4934-B437-2B9DC01738E4}"/>
    <cellStyle name="Output 2 3 12" xfId="28591" xr:uid="{020E9959-8C97-4B81-BC3D-F1B0D2CEC7BB}"/>
    <cellStyle name="Output 2 3 2" xfId="4894" xr:uid="{C1DF7247-29C6-4E3E-9BAE-8D59E16FB45E}"/>
    <cellStyle name="Output 2 3 2 10" xfId="28074" xr:uid="{E83BBBB1-74C5-40F6-AAF7-D9DC0F8EA594}"/>
    <cellStyle name="Output 2 3 2 2" xfId="7061" xr:uid="{4A73F7A8-8E93-46B9-A6C4-883900A71CC5}"/>
    <cellStyle name="Output 2 3 2 2 2" xfId="7729" xr:uid="{CCE4F04F-C3F9-493A-8817-DE8EEFBF06E8}"/>
    <cellStyle name="Output 2 3 2 2 2 2" xfId="11459" xr:uid="{61292CE2-D92C-470D-8B99-A2599C9EA1C7}"/>
    <cellStyle name="Output 2 3 2 2 2 2 2" xfId="20906" xr:uid="{D740E395-E056-4635-B4F4-CA747BEF0D8B}"/>
    <cellStyle name="Output 2 3 2 2 2 3" xfId="17177" xr:uid="{A7E781E0-ECF5-4D7E-8AA0-1156F7252AD0}"/>
    <cellStyle name="Output 2 3 2 2 3" xfId="10790" xr:uid="{44DB4376-0A35-408D-AF2E-C96F57B90773}"/>
    <cellStyle name="Output 2 3 2 2 3 2" xfId="20236" xr:uid="{D8FAA6C9-CD11-436C-B198-74C59709AC0B}"/>
    <cellStyle name="Output 2 3 2 2 4" xfId="16507" xr:uid="{E24E2AC3-10E5-42B9-96FE-9634DED73B38}"/>
    <cellStyle name="Output 2 3 2 2 5" xfId="29069" xr:uid="{BA651734-5B93-4B20-86EA-C245081E683A}"/>
    <cellStyle name="Output 2 3 2 2 6" xfId="29233" xr:uid="{3C5FEBC8-2B45-4CFB-9B3A-9F5B7F32B896}"/>
    <cellStyle name="Output 2 3 2 2 7" xfId="29171" xr:uid="{7663A372-2BAC-4352-B821-425FA906D3A9}"/>
    <cellStyle name="Output 2 3 2 2 8" xfId="29577" xr:uid="{8D69278F-9E62-40F3-ADCC-0BA03196F89C}"/>
    <cellStyle name="Output 2 3 2 3" xfId="7920" xr:uid="{E7814D1B-756C-4EDA-9048-D8743A496113}"/>
    <cellStyle name="Output 2 3 2 3 2" xfId="11649" xr:uid="{AF47181F-E5AF-4C4E-A992-70E06CFECBEE}"/>
    <cellStyle name="Output 2 3 2 3 2 2" xfId="21096" xr:uid="{8AC75514-E7C4-465D-A927-D846B4A8B207}"/>
    <cellStyle name="Output 2 3 2 3 2 3" xfId="25520" xr:uid="{58F1303B-A76B-4EAB-B1EE-123539C66A5F}"/>
    <cellStyle name="Output 2 3 2 3 3" xfId="13655" xr:uid="{F7B21727-CFA6-487F-BB6C-99106C259AA4}"/>
    <cellStyle name="Output 2 3 2 3 3 2" xfId="23102" xr:uid="{6BA4C05C-A551-4131-8F47-A1F8C863FCB0}"/>
    <cellStyle name="Output 2 3 2 3 4" xfId="17367" xr:uid="{666A6E87-D838-4A26-AD0C-7BE1067EE76D}"/>
    <cellStyle name="Output 2 3 2 4" xfId="8432" xr:uid="{A9CEF2FA-E6A5-4C1D-B136-51AC422DD9DD}"/>
    <cellStyle name="Output 2 3 2 4 2" xfId="12122" xr:uid="{702FF9E4-34D8-449E-976E-880D9A2C69C4}"/>
    <cellStyle name="Output 2 3 2 4 2 2" xfId="21569" xr:uid="{C1696359-CB8A-4F56-8465-F85F4D661E8C}"/>
    <cellStyle name="Output 2 3 2 4 2 3" xfId="25988" xr:uid="{01F0937F-FCBE-4B51-AA90-9FCEE3FDCC56}"/>
    <cellStyle name="Output 2 3 2 4 3" xfId="14160" xr:uid="{102993EA-56BE-43A6-8721-59DADE8DA019}"/>
    <cellStyle name="Output 2 3 2 4 3 2" xfId="23607" xr:uid="{1EB39158-B19B-4B7F-9663-B0646E10EF64}"/>
    <cellStyle name="Output 2 3 2 4 4" xfId="17877" xr:uid="{4FA8FF7C-C644-413E-8164-B3F542EB403A}"/>
    <cellStyle name="Output 2 3 2 5" xfId="9441" xr:uid="{19692AAB-305C-4375-86E5-BEE41750F740}"/>
    <cellStyle name="Output 2 3 2 5 2" xfId="12970" xr:uid="{5B7636B0-B318-42D1-A552-B8F4F1A9B3C6}"/>
    <cellStyle name="Output 2 3 2 5 2 2" xfId="22417" xr:uid="{4D06A5E3-7C51-41A8-B022-12B85BA567F0}"/>
    <cellStyle name="Output 2 3 2 5 2 3" xfId="26811" xr:uid="{B0B9A401-9076-44E6-AE4F-C8BEE677796E}"/>
    <cellStyle name="Output 2 3 2 5 3" xfId="15144" xr:uid="{3152E36C-E623-49C9-8FEE-2E6C33E91A60}"/>
    <cellStyle name="Output 2 3 2 5 3 2" xfId="24591" xr:uid="{099C19E6-293B-4DBB-8357-7DCEAD3C5679}"/>
    <cellStyle name="Output 2 3 2 5 4" xfId="18886" xr:uid="{7E487FFC-6F1B-4128-ABF7-176C37F62EC3}"/>
    <cellStyle name="Output 2 3 2 6" xfId="9621" xr:uid="{57382F30-D424-4A67-A753-2CA9441A2F35}"/>
    <cellStyle name="Output 2 3 2 6 2" xfId="13117" xr:uid="{AE6529D0-3046-4400-A16D-F7BC78526D20}"/>
    <cellStyle name="Output 2 3 2 6 2 2" xfId="22564" xr:uid="{80B0A630-8BAC-4226-A80D-26E835ED8CD0}"/>
    <cellStyle name="Output 2 3 2 6 2 3" xfId="26956" xr:uid="{C0D0764F-5D21-4AFA-843F-68BCD6693152}"/>
    <cellStyle name="Output 2 3 2 6 3" xfId="15322" xr:uid="{5D7B6673-4074-4957-8426-FA19ED50748E}"/>
    <cellStyle name="Output 2 3 2 6 3 2" xfId="24769" xr:uid="{AD17360D-53D0-408D-B83E-29A0E34EEB64}"/>
    <cellStyle name="Output 2 3 2 6 4" xfId="19066" xr:uid="{8C775EFF-0D6E-4496-9308-CA5480B44C06}"/>
    <cellStyle name="Output 2 3 2 7" xfId="9914" xr:uid="{F5521602-0A51-4E41-B5AD-499EA15F0ECB}"/>
    <cellStyle name="Output 2 3 2 7 2" xfId="13375" xr:uid="{451ECF1A-EC35-4B21-BBDC-3B35D16A7715}"/>
    <cellStyle name="Output 2 3 2 7 2 2" xfId="22822" xr:uid="{95561B2E-2AC5-48C5-9C06-8CCEA6DDC2B9}"/>
    <cellStyle name="Output 2 3 2 7 2 3" xfId="27213" xr:uid="{D6C4DA2B-E1FD-4FFF-A6FA-C1D1EE8FE0D8}"/>
    <cellStyle name="Output 2 3 2 7 3" xfId="15614" xr:uid="{5D45C14F-52FE-41DC-A090-EC23AF2F6419}"/>
    <cellStyle name="Output 2 3 2 7 3 2" xfId="25061" xr:uid="{A781C9D2-2636-440A-B487-E570E070A877}"/>
    <cellStyle name="Output 2 3 2 7 4" xfId="19359" xr:uid="{61137782-722F-43DC-BF87-E2D7E757B0CD}"/>
    <cellStyle name="Output 2 3 2 8" xfId="9624" xr:uid="{39A6337E-EEC5-400E-BF78-ACB41D5C6BF3}"/>
    <cellStyle name="Output 2 3 2 8 2" xfId="15325" xr:uid="{21C138BF-BE2F-49EA-B29C-96E1CE55E3B9}"/>
    <cellStyle name="Output 2 3 2 8 2 2" xfId="24772" xr:uid="{0CA6E653-F6C8-4A28-A3B8-FEB580E9B298}"/>
    <cellStyle name="Output 2 3 2 8 3" xfId="19069" xr:uid="{AAB8307C-5403-4F18-AE4E-F9BDE4DA030F}"/>
    <cellStyle name="Output 2 3 2 9" xfId="28412" xr:uid="{12E9C47D-F8B4-47AA-98A6-21D29D81DF84}"/>
    <cellStyle name="Output 2 3 3" xfId="6320" xr:uid="{794F9FAA-5AAE-4EAD-AB76-FA88D3073359}"/>
    <cellStyle name="Output 2 3 3 10" xfId="28504" xr:uid="{1715ED3F-065B-470D-B0AE-5024FAD7237E}"/>
    <cellStyle name="Output 2 3 3 2" xfId="7189" xr:uid="{F1D03E2A-6D01-4248-B0A6-403137767DD8}"/>
    <cellStyle name="Output 2 3 3 2 2" xfId="7858" xr:uid="{78CF0539-2E98-46A5-B424-A90F21C2FF68}"/>
    <cellStyle name="Output 2 3 3 2 2 2" xfId="11588" xr:uid="{EA38B1E2-F92E-421B-B207-6EE86D05F9EB}"/>
    <cellStyle name="Output 2 3 3 2 2 2 2" xfId="21035" xr:uid="{D7690282-61D0-45DF-9124-ACB1989DBCCB}"/>
    <cellStyle name="Output 2 3 3 2 2 3" xfId="17306" xr:uid="{C1037C3A-8D4B-4988-A925-20AFF311A964}"/>
    <cellStyle name="Output 2 3 3 2 3" xfId="10919" xr:uid="{7B472613-9D40-41E4-8EF0-123638EF2E21}"/>
    <cellStyle name="Output 2 3 3 2 3 2" xfId="20365" xr:uid="{14020296-41DF-4CD7-9EE2-72F36310C9EB}"/>
    <cellStyle name="Output 2 3 3 2 4" xfId="16636" xr:uid="{FABAC725-2F4A-46ED-861E-2992A8014BBE}"/>
    <cellStyle name="Output 2 3 3 2 5" xfId="29159" xr:uid="{637331ED-1DCC-4D92-862A-68A2870ED838}"/>
    <cellStyle name="Output 2 3 3 2 6" xfId="29286" xr:uid="{96EEFFA6-25CA-44AF-866A-4299A1B5D5D9}"/>
    <cellStyle name="Output 2 3 3 2 7" xfId="28178" xr:uid="{CE63F99C-D5BC-44C0-995F-73B493F914E4}"/>
    <cellStyle name="Output 2 3 3 2 8" xfId="29665" xr:uid="{1885DBBC-AED6-4F4A-9912-437589C16A7F}"/>
    <cellStyle name="Output 2 3 3 3" xfId="8172" xr:uid="{6BB39175-DA1C-47E4-B342-9B53D3E70604}"/>
    <cellStyle name="Output 2 3 3 3 2" xfId="11901" xr:uid="{3973134B-801A-4608-8C9A-93F01A8B3197}"/>
    <cellStyle name="Output 2 3 3 3 2 2" xfId="21348" xr:uid="{CA45B4E1-BFA9-41F8-9470-D3C7C2F116BA}"/>
    <cellStyle name="Output 2 3 3 3 2 3" xfId="25772" xr:uid="{F886AB6F-A9EF-4302-98A4-0CBA53D92009}"/>
    <cellStyle name="Output 2 3 3 3 3" xfId="13907" xr:uid="{41A2DB77-FBF5-4C3F-9FC5-897C09FB9BE5}"/>
    <cellStyle name="Output 2 3 3 3 3 2" xfId="23354" xr:uid="{77B5A86C-5CEC-4C2C-B60B-9422E32B182F}"/>
    <cellStyle name="Output 2 3 3 3 4" xfId="17619" xr:uid="{23E34042-E080-4FA8-BF1C-495C0FE33E75}"/>
    <cellStyle name="Output 2 3 3 4" xfId="8293" xr:uid="{B80C9695-C881-4793-A413-2043D277317D}"/>
    <cellStyle name="Output 2 3 3 4 2" xfId="12015" xr:uid="{D0A27963-80BE-49EC-9179-C461D4CC3C9A}"/>
    <cellStyle name="Output 2 3 3 4 2 2" xfId="21462" xr:uid="{E332C5DB-1731-4EC2-A8F0-0C4952151DBA}"/>
    <cellStyle name="Output 2 3 3 4 2 3" xfId="25882" xr:uid="{F18E74E7-6EDF-499D-8CB1-A3882A442391}"/>
    <cellStyle name="Output 2 3 3 4 3" xfId="14022" xr:uid="{41EC0CF6-F333-47DD-9DA8-285A902F83D7}"/>
    <cellStyle name="Output 2 3 3 4 3 2" xfId="23469" xr:uid="{515F337E-DE52-4DE4-9AE1-06D5ECE7749E}"/>
    <cellStyle name="Output 2 3 3 4 4" xfId="17738" xr:uid="{96113996-980E-440A-9412-C2F98AB7D7CA}"/>
    <cellStyle name="Output 2 3 3 5" xfId="10007" xr:uid="{6DFBC1D9-91D5-45C6-9183-B075DB0305DB}"/>
    <cellStyle name="Output 2 3 3 5 2" xfId="13459" xr:uid="{06A2EAFB-F365-48F4-92A2-21FDE09A6C57}"/>
    <cellStyle name="Output 2 3 3 5 2 2" xfId="22906" xr:uid="{DCAD403A-07BD-46A6-9FD5-7CD1FE6FF871}"/>
    <cellStyle name="Output 2 3 3 5 2 3" xfId="27296" xr:uid="{9C32CF44-673C-42C8-B91E-4DD86DCC2644}"/>
    <cellStyle name="Output 2 3 3 5 3" xfId="15706" xr:uid="{951545BD-658C-4BF5-B4B8-8C0DAF489AED}"/>
    <cellStyle name="Output 2 3 3 5 3 2" xfId="25153" xr:uid="{052868F3-0FA2-4DBC-A45C-52E55228F09B}"/>
    <cellStyle name="Output 2 3 3 5 4" xfId="19452" xr:uid="{2008441A-0E79-46CD-A3AB-CF68DB115BE3}"/>
    <cellStyle name="Output 2 3 3 6" xfId="10100" xr:uid="{EE6B4C34-C887-48FB-89E5-1AE6651D768B}"/>
    <cellStyle name="Output 2 3 3 6 2" xfId="13536" xr:uid="{DDF9AF7B-7074-492D-96F6-7EA5CF6BD880}"/>
    <cellStyle name="Output 2 3 3 6 2 2" xfId="22983" xr:uid="{7931AE70-9816-418C-9471-FAA43CD5CEE9}"/>
    <cellStyle name="Output 2 3 3 6 2 3" xfId="27373" xr:uid="{5610D512-7093-4A2B-BA7B-4A06BD82698F}"/>
    <cellStyle name="Output 2 3 3 6 3" xfId="15799" xr:uid="{7C08DAB1-0E8A-42C2-9C29-7A9F7F06107A}"/>
    <cellStyle name="Output 2 3 3 6 3 2" xfId="25246" xr:uid="{3D02681E-2CF6-481A-9B1F-9E969A342ADC}"/>
    <cellStyle name="Output 2 3 3 6 4" xfId="19545" xr:uid="{6F2CA9C3-6D48-403B-948E-5DCC82CBB076}"/>
    <cellStyle name="Output 2 3 3 7" xfId="9509" xr:uid="{9FF66F4D-2122-461F-BF3C-4D1EE0AD2F3E}"/>
    <cellStyle name="Output 2 3 3 7 2" xfId="13026" xr:uid="{0D1EA6F5-F38E-4DD9-B28B-581C382A4966}"/>
    <cellStyle name="Output 2 3 3 7 2 2" xfId="22473" xr:uid="{297423CA-D096-4377-8537-D2C86DB3E457}"/>
    <cellStyle name="Output 2 3 3 7 2 3" xfId="26866" xr:uid="{5E2C1B70-C5DC-4445-A5D2-F32726E66892}"/>
    <cellStyle name="Output 2 3 3 7 3" xfId="15211" xr:uid="{875D9456-C267-460F-8021-83168F246DB4}"/>
    <cellStyle name="Output 2 3 3 7 3 2" xfId="24658" xr:uid="{186A712D-DB97-4F42-B802-4C2AE60A1B07}"/>
    <cellStyle name="Output 2 3 3 7 4" xfId="18954" xr:uid="{25121BB6-F219-4E66-ADA5-26D4C2FCE067}"/>
    <cellStyle name="Output 2 3 3 8" xfId="10228" xr:uid="{9369E1D0-4F80-4DB6-A5CE-C0CAA67F1BE6}"/>
    <cellStyle name="Output 2 3 3 8 2" xfId="15926" xr:uid="{6FB89C07-D8FE-4928-AAF5-243B8D05BC52}"/>
    <cellStyle name="Output 2 3 3 8 2 2" xfId="25373" xr:uid="{C3F29CF0-4091-4406-86E2-015CFFBD4A98}"/>
    <cellStyle name="Output 2 3 3 8 3" xfId="19673" xr:uid="{06E5B4FC-F5DF-43D2-8FF9-57A13637B027}"/>
    <cellStyle name="Output 2 3 3 9" xfId="28710" xr:uid="{B58C6CD4-43A4-4283-B31B-D6FE9AA17DD8}"/>
    <cellStyle name="Output 2 3 4" xfId="6713" xr:uid="{A86A7E6A-DEF4-4A15-9BBC-110AD5872299}"/>
    <cellStyle name="Output 2 3 4 2" xfId="7381" xr:uid="{6E738CB0-CAE8-4B6F-8C3C-0D356B91DC1B}"/>
    <cellStyle name="Output 2 3 4 2 2" xfId="11111" xr:uid="{17EE6424-DCE8-4FBC-BB8F-32EF0B684C06}"/>
    <cellStyle name="Output 2 3 4 2 2 2" xfId="20557" xr:uid="{BEC6156A-B4C8-4341-85DD-E83C73D6C618}"/>
    <cellStyle name="Output 2 3 4 2 3" xfId="16828" xr:uid="{C7A75DDF-2712-49D7-A89E-16DCBB678E80}"/>
    <cellStyle name="Output 2 3 4 3" xfId="10442" xr:uid="{BA618195-53DE-4AAF-97A9-5510503DC6F3}"/>
    <cellStyle name="Output 2 3 4 3 2" xfId="19887" xr:uid="{6C13572D-57B4-4B12-B4B0-7247E49287DF}"/>
    <cellStyle name="Output 2 3 4 4" xfId="16158" xr:uid="{94ED4ACE-A665-4A73-936D-C00EA4FA46C5}"/>
    <cellStyle name="Output 2 3 4 5" xfId="28891" xr:uid="{7E3E55C1-138F-4523-A3A3-65E754FCB43D}"/>
    <cellStyle name="Output 2 3 4 6" xfId="27958" xr:uid="{0985C69E-A91D-43FA-A5ED-258DA2C3B172}"/>
    <cellStyle name="Output 2 3 4 7" xfId="28108" xr:uid="{B2EDBFA6-5C8F-4A84-8845-5AFCACE94515}"/>
    <cellStyle name="Output 2 3 4 8" xfId="29425" xr:uid="{E599EF98-D1AA-4E22-AD03-4B3F997D4AB1}"/>
    <cellStyle name="Output 2 3 5" xfId="7981" xr:uid="{ED21D642-E4F2-4994-87C5-BC36909FB5A5}"/>
    <cellStyle name="Output 2 3 5 2" xfId="11710" xr:uid="{8C12C8FB-BD22-4464-9287-FFC1C694CCDC}"/>
    <cellStyle name="Output 2 3 5 2 2" xfId="21157" xr:uid="{2A0A11C2-8AD9-4CC6-891C-471185745DBA}"/>
    <cellStyle name="Output 2 3 5 2 3" xfId="25581" xr:uid="{D425D0F1-5142-4E64-A13E-F3624B9595F6}"/>
    <cellStyle name="Output 2 3 5 3" xfId="13716" xr:uid="{66FA8775-DB6A-44C5-8E7D-B016C8997852}"/>
    <cellStyle name="Output 2 3 5 3 2" xfId="23163" xr:uid="{989F5617-453F-41EA-9A78-4FAC6A7CE601}"/>
    <cellStyle name="Output 2 3 5 4" xfId="17428" xr:uid="{ED77C7E2-134C-4757-9A14-31D25E62CBA8}"/>
    <cellStyle name="Output 2 3 6" xfId="8708" xr:uid="{05D00B2D-E661-468F-A899-AF1B05E444E1}"/>
    <cellStyle name="Output 2 3 6 2" xfId="12359" xr:uid="{E14E87AF-9A36-4BFC-95C9-53D93BCC467B}"/>
    <cellStyle name="Output 2 3 6 2 2" xfId="21806" xr:uid="{E9C40946-E84D-4D70-AB10-5C9A84FEFD48}"/>
    <cellStyle name="Output 2 3 6 2 3" xfId="26224" xr:uid="{174AFEB9-EE96-433C-89DA-67C23CC60189}"/>
    <cellStyle name="Output 2 3 6 3" xfId="14435" xr:uid="{77427EF6-BC8E-4C72-B7D0-6709A07BA1A6}"/>
    <cellStyle name="Output 2 3 6 3 2" xfId="23882" xr:uid="{74223D3A-0718-4569-903D-78EB3CE577A6}"/>
    <cellStyle name="Output 2 3 6 4" xfId="18153" xr:uid="{C2FAD605-6ED0-482C-A262-11F6B03E69DF}"/>
    <cellStyle name="Output 2 3 7" xfId="8335" xr:uid="{8D701741-FCB6-40A8-9E6E-291BFDD1B229}"/>
    <cellStyle name="Output 2 3 7 2" xfId="12048" xr:uid="{FFE3935D-DAFF-4453-900A-5B2C11405CEA}"/>
    <cellStyle name="Output 2 3 7 2 2" xfId="21495" xr:uid="{2035DF0A-FF6F-4B34-BAFE-B258F7749036}"/>
    <cellStyle name="Output 2 3 7 2 3" xfId="25914" xr:uid="{30923775-B025-4F01-BC15-F089110B6078}"/>
    <cellStyle name="Output 2 3 7 3" xfId="14063" xr:uid="{8E09118D-0EB0-4D3C-B851-C7959784B690}"/>
    <cellStyle name="Output 2 3 7 3 2" xfId="23510" xr:uid="{4B99759C-C830-45EF-B1FB-2BC0369A6E37}"/>
    <cellStyle name="Output 2 3 7 4" xfId="17780" xr:uid="{7071539E-D776-46FE-9B04-4EEB28E38948}"/>
    <cellStyle name="Output 2 3 8" xfId="9260" xr:uid="{F5C09EAA-F27F-4597-9638-68C9B7EAAEF3}"/>
    <cellStyle name="Output 2 3 8 2" xfId="12816" xr:uid="{F8281A3A-449A-406C-A098-AB8A0978C6D6}"/>
    <cellStyle name="Output 2 3 8 2 2" xfId="22263" xr:uid="{3056D1CF-D32B-429E-BB4E-53070F50D698}"/>
    <cellStyle name="Output 2 3 8 2 3" xfId="26658" xr:uid="{DD5A51FE-960A-42F4-B405-5F8707E818E2}"/>
    <cellStyle name="Output 2 3 8 3" xfId="14964" xr:uid="{5D89CC4B-F584-4834-AC06-4511ED99AB3B}"/>
    <cellStyle name="Output 2 3 8 3 2" xfId="24411" xr:uid="{DECEA4EA-96BD-43A1-9FD2-3A14D3E9A3F2}"/>
    <cellStyle name="Output 2 3 8 4" xfId="18705" xr:uid="{14247509-BA86-49FC-9171-F4D9C97C667E}"/>
    <cellStyle name="Output 2 3 9" xfId="9431" xr:uid="{DE74CAF9-F173-49DF-A6C4-6A331F8C46F4}"/>
    <cellStyle name="Output 2 3 9 2" xfId="12961" xr:uid="{930EA4FB-971A-421D-88D3-1E133239A830}"/>
    <cellStyle name="Output 2 3 9 2 2" xfId="22408" xr:uid="{5F9DC201-0EFB-4757-97D5-265A3D001F0B}"/>
    <cellStyle name="Output 2 3 9 2 3" xfId="26802" xr:uid="{07B00A23-EEBE-434E-AAAF-A8DDE7F1C803}"/>
    <cellStyle name="Output 2 3 9 3" xfId="15134" xr:uid="{29F48D84-DDFD-438D-BF05-6E098114C406}"/>
    <cellStyle name="Output 2 3 9 3 2" xfId="24581" xr:uid="{8203BF66-43E9-4575-A0DD-AC4218485ECE}"/>
    <cellStyle name="Output 2 3 9 4" xfId="18876" xr:uid="{7C2F6762-5D7E-4027-8FC2-E6DF7EF1E600}"/>
    <cellStyle name="Output 2 4" xfId="2565" xr:uid="{02A7BD40-B707-44C3-8F93-F9D963E1456F}"/>
    <cellStyle name="Output 2 4 10" xfId="8900" xr:uid="{DC427C73-5FC6-48F7-9538-F4C02F53B841}"/>
    <cellStyle name="Output 2 4 10 2" xfId="14623" xr:uid="{C57B943F-72EB-49AA-A054-9357969D5A49}"/>
    <cellStyle name="Output 2 4 10 2 2" xfId="24070" xr:uid="{114A4B66-3BFF-465C-B7AA-A41519F25648}"/>
    <cellStyle name="Output 2 4 10 3" xfId="18345" xr:uid="{56EA62A2-3886-4192-BB63-B7821C4156C2}"/>
    <cellStyle name="Output 2 4 11" xfId="27891" xr:uid="{E15F7AE0-EA70-4D9B-96D4-40FCDFA6465E}"/>
    <cellStyle name="Output 2 4 12" xfId="28247" xr:uid="{09FC3872-0165-4628-BE68-6EFA0F866C86}"/>
    <cellStyle name="Output 2 4 2" xfId="4895" xr:uid="{1C212753-5E57-4BA5-B706-24CE072F5EB5}"/>
    <cellStyle name="Output 2 4 2 10" xfId="28073" xr:uid="{7D7F4CD4-655B-4794-857F-A83F8AE8EBF8}"/>
    <cellStyle name="Output 2 4 2 2" xfId="7062" xr:uid="{E1D8B918-8D07-49E4-B7EE-B4B14A4B89F3}"/>
    <cellStyle name="Output 2 4 2 2 2" xfId="7730" xr:uid="{4D8FDB34-13A9-4BBD-A3E9-1DEAE1082EA4}"/>
    <cellStyle name="Output 2 4 2 2 2 2" xfId="11460" xr:uid="{976EC0CF-5E9B-40F5-B042-B499623AFE64}"/>
    <cellStyle name="Output 2 4 2 2 2 2 2" xfId="20907" xr:uid="{EF0B857B-4A44-4384-87C3-0FB082D6D5E2}"/>
    <cellStyle name="Output 2 4 2 2 2 3" xfId="17178" xr:uid="{0A597A20-C468-4E26-B9B7-21AFE6F194F9}"/>
    <cellStyle name="Output 2 4 2 2 3" xfId="10791" xr:uid="{D95DFF8A-E138-4755-8AC9-CC9675E8118E}"/>
    <cellStyle name="Output 2 4 2 2 3 2" xfId="20237" xr:uid="{178B388D-05FF-4060-A5B2-EB4D31140669}"/>
    <cellStyle name="Output 2 4 2 2 4" xfId="16508" xr:uid="{D2CAF4A1-38AA-47F3-91B2-CE16D21185B5}"/>
    <cellStyle name="Output 2 4 2 2 5" xfId="29070" xr:uid="{2A2518D6-179A-4182-948A-03DC817CA8A7}"/>
    <cellStyle name="Output 2 4 2 2 6" xfId="29234" xr:uid="{D161C1A7-D082-4100-800D-402E9EB4BDFF}"/>
    <cellStyle name="Output 2 4 2 2 7" xfId="28011" xr:uid="{2056DCD4-776D-41DC-BF9B-688BD6E28DB5}"/>
    <cellStyle name="Output 2 4 2 2 8" xfId="29578" xr:uid="{B2122E5C-E19E-4D52-81D5-4415BB057806}"/>
    <cellStyle name="Output 2 4 2 3" xfId="7919" xr:uid="{C71FA115-CF6C-46CB-BA5A-AFE074CD7926}"/>
    <cellStyle name="Output 2 4 2 3 2" xfId="11648" xr:uid="{F0383F20-73D0-487B-8FE9-92FABDFF5D46}"/>
    <cellStyle name="Output 2 4 2 3 2 2" xfId="21095" xr:uid="{3DF6305D-6600-4899-AFB6-0956053E1CB3}"/>
    <cellStyle name="Output 2 4 2 3 2 3" xfId="25519" xr:uid="{1D98BEF6-6A18-4B74-95EC-5E31AF87D917}"/>
    <cellStyle name="Output 2 4 2 3 3" xfId="13654" xr:uid="{4D279A81-30A2-4FF6-A191-F64EFC9131CC}"/>
    <cellStyle name="Output 2 4 2 3 3 2" xfId="23101" xr:uid="{3FB9268A-D980-4CE7-AFA4-CC9F5BCC71B5}"/>
    <cellStyle name="Output 2 4 2 3 4" xfId="17366" xr:uid="{1EB4F38E-502C-4E7F-A922-67209DBDADDE}"/>
    <cellStyle name="Output 2 4 2 4" xfId="8980" xr:uid="{9B62E2DD-53E7-4F94-B004-CBA081BB206D}"/>
    <cellStyle name="Output 2 4 2 4 2" xfId="12585" xr:uid="{4B44D071-397A-4C9E-BEE8-C14E42B779E8}"/>
    <cellStyle name="Output 2 4 2 4 2 2" xfId="22032" xr:uid="{1BADBEB2-108E-4BCF-8439-240B4148F176}"/>
    <cellStyle name="Output 2 4 2 4 2 3" xfId="26446" xr:uid="{2FEFA70E-DC81-44F4-B52F-19EB249AEF0A}"/>
    <cellStyle name="Output 2 4 2 4 3" xfId="14703" xr:uid="{437A9977-3B79-41F5-AC84-9257263225E0}"/>
    <cellStyle name="Output 2 4 2 4 3 2" xfId="24150" xr:uid="{C6A9CA2B-89F0-49E9-9A00-0C722B38C488}"/>
    <cellStyle name="Output 2 4 2 4 4" xfId="18425" xr:uid="{44A7ADEF-1E32-481E-B59A-5B0D22C55492}"/>
    <cellStyle name="Output 2 4 2 5" xfId="9442" xr:uid="{F336A95A-342A-4FC2-AF50-83CE33FF301A}"/>
    <cellStyle name="Output 2 4 2 5 2" xfId="12971" xr:uid="{C14FCBF1-F3B9-41F7-9A5B-0D45562C8586}"/>
    <cellStyle name="Output 2 4 2 5 2 2" xfId="22418" xr:uid="{AA111DE5-FBBE-406B-9F7E-67C2C2FDB275}"/>
    <cellStyle name="Output 2 4 2 5 2 3" xfId="26812" xr:uid="{A560502A-8229-44D0-987A-1174730A3685}"/>
    <cellStyle name="Output 2 4 2 5 3" xfId="15145" xr:uid="{12F626EE-EBC7-4F30-8799-137F542021B3}"/>
    <cellStyle name="Output 2 4 2 5 3 2" xfId="24592" xr:uid="{3DD57DDB-E463-4376-8FC4-B16EF7DB0B0E}"/>
    <cellStyle name="Output 2 4 2 5 4" xfId="18887" xr:uid="{ECBF53A2-6B81-4C29-80D6-BE68312D1D81}"/>
    <cellStyle name="Output 2 4 2 6" xfId="9000" xr:uid="{92113BDD-E870-41DE-B0A4-70BD1E0DB46C}"/>
    <cellStyle name="Output 2 4 2 6 2" xfId="12604" xr:uid="{7C3F1657-A6A2-4359-BE61-851367686106}"/>
    <cellStyle name="Output 2 4 2 6 2 2" xfId="22051" xr:uid="{1CAD3F6E-AB82-4E27-BBD5-084750029A03}"/>
    <cellStyle name="Output 2 4 2 6 2 3" xfId="26465" xr:uid="{828D6A55-05BF-41E3-BAE7-1A9DC3B90738}"/>
    <cellStyle name="Output 2 4 2 6 3" xfId="14723" xr:uid="{275DE5D0-48D2-44C0-AC67-37C23C035D8C}"/>
    <cellStyle name="Output 2 4 2 6 3 2" xfId="24170" xr:uid="{786A5FB8-FA65-4450-923F-2334BEDA6058}"/>
    <cellStyle name="Output 2 4 2 6 4" xfId="18445" xr:uid="{9B90EF2E-8AE6-42AE-BE22-15C33CA4B3E7}"/>
    <cellStyle name="Output 2 4 2 7" xfId="10166" xr:uid="{2B380BC1-6812-410B-9CE5-5B6E709C8AC1}"/>
    <cellStyle name="Output 2 4 2 7 2" xfId="13572" xr:uid="{199330AD-7DD0-45F9-B8B6-BED94625D1CA}"/>
    <cellStyle name="Output 2 4 2 7 2 2" xfId="23019" xr:uid="{30740C67-FB9E-4BB5-956C-BBE48502A727}"/>
    <cellStyle name="Output 2 4 2 7 2 3" xfId="27409" xr:uid="{81480D8C-91F6-47E0-8A25-676F4DE809FA}"/>
    <cellStyle name="Output 2 4 2 7 3" xfId="15865" xr:uid="{1C4E2603-14EC-4A67-BEFF-AC2E66C86557}"/>
    <cellStyle name="Output 2 4 2 7 3 2" xfId="25312" xr:uid="{0C78BD6A-22C8-49CC-AFB4-AD84B082A823}"/>
    <cellStyle name="Output 2 4 2 7 4" xfId="19611" xr:uid="{1BF00836-79BC-4F8D-A00B-6A627EFDFB88}"/>
    <cellStyle name="Output 2 4 2 8" xfId="8272" xr:uid="{95ED6FAB-7C41-4490-BF63-84D245C80878}"/>
    <cellStyle name="Output 2 4 2 8 2" xfId="14001" xr:uid="{6D55E9F3-B51D-4369-BDAD-DB77866243C4}"/>
    <cellStyle name="Output 2 4 2 8 2 2" xfId="23448" xr:uid="{0AEC29A2-C19C-4000-8DCF-4BF9FDA8BE20}"/>
    <cellStyle name="Output 2 4 2 8 3" xfId="17717" xr:uid="{93B8BD9F-9896-4872-8D8E-A635683B02C3}"/>
    <cellStyle name="Output 2 4 2 9" xfId="28413" xr:uid="{81A849DD-585D-4A7F-A5B4-6593A6079B2A}"/>
    <cellStyle name="Output 2 4 3" xfId="6321" xr:uid="{4340218B-6280-4739-9D39-C945E448A3ED}"/>
    <cellStyle name="Output 2 4 3 10" xfId="27980" xr:uid="{B09A9B2D-C076-4107-B492-C50720F426BB}"/>
    <cellStyle name="Output 2 4 3 2" xfId="7190" xr:uid="{2A0C86B8-87B7-4F53-BFB2-1B7092B5E1D3}"/>
    <cellStyle name="Output 2 4 3 2 2" xfId="7859" xr:uid="{A420AA07-2A33-4F4B-9B2D-E6CFEB7C4A7E}"/>
    <cellStyle name="Output 2 4 3 2 2 2" xfId="11589" xr:uid="{365217D5-6837-41D2-8E70-C6AAB268D9E1}"/>
    <cellStyle name="Output 2 4 3 2 2 2 2" xfId="21036" xr:uid="{4D4BB3BE-83CD-438C-95ED-169DA44EE595}"/>
    <cellStyle name="Output 2 4 3 2 2 3" xfId="17307" xr:uid="{6CAD5263-AAC4-4545-9C53-A0838645E59A}"/>
    <cellStyle name="Output 2 4 3 2 3" xfId="10920" xr:uid="{97F0F563-DB82-48FB-934E-F4EB6A69E0D7}"/>
    <cellStyle name="Output 2 4 3 2 3 2" xfId="20366" xr:uid="{BE2F0A28-1B0F-49B5-87CF-ED74434B9345}"/>
    <cellStyle name="Output 2 4 3 2 4" xfId="16637" xr:uid="{CDFF9756-48B2-4552-B724-9F1F0560933A}"/>
    <cellStyle name="Output 2 4 3 2 5" xfId="29160" xr:uid="{B2D077BE-E179-4DFD-9236-8D5874F6B9E6}"/>
    <cellStyle name="Output 2 4 3 2 6" xfId="29287" xr:uid="{6412673C-DF76-45B0-A345-A096A6D6B4FC}"/>
    <cellStyle name="Output 2 4 3 2 7" xfId="27551" xr:uid="{9314CE06-EBF4-4EA9-BE98-0B321F09C381}"/>
    <cellStyle name="Output 2 4 3 2 8" xfId="29666" xr:uid="{B098BFB4-5286-4755-8079-4F937573B5C1}"/>
    <cellStyle name="Output 2 4 3 3" xfId="8006" xr:uid="{23B746CA-20CC-46AB-A2DA-C2A950EB6F67}"/>
    <cellStyle name="Output 2 4 3 3 2" xfId="11735" xr:uid="{8D76EC46-B1A1-44D6-BE2C-61E799D1E077}"/>
    <cellStyle name="Output 2 4 3 3 2 2" xfId="21182" xr:uid="{0760BF2C-9A07-4BB1-BCF4-46C15E17805F}"/>
    <cellStyle name="Output 2 4 3 3 2 3" xfId="25606" xr:uid="{759A1DA4-C976-4086-8B79-66634A293249}"/>
    <cellStyle name="Output 2 4 3 3 3" xfId="13741" xr:uid="{C9DB6683-D8BB-490E-B31E-7EDAB0C2F278}"/>
    <cellStyle name="Output 2 4 3 3 3 2" xfId="23188" xr:uid="{9BE9B31B-DF85-46E7-B2B9-50FAB960682D}"/>
    <cellStyle name="Output 2 4 3 3 4" xfId="17453" xr:uid="{99F0673A-B8A1-4B80-8836-D8114976BF6E}"/>
    <cellStyle name="Output 2 4 3 4" xfId="8292" xr:uid="{FAE0EE1E-FC55-415E-B940-25F17790237E}"/>
    <cellStyle name="Output 2 4 3 4 2" xfId="12014" xr:uid="{05E3F018-E525-45FB-A6A9-08912F71A271}"/>
    <cellStyle name="Output 2 4 3 4 2 2" xfId="21461" xr:uid="{16D714BB-40E8-4363-9422-030996A78BA1}"/>
    <cellStyle name="Output 2 4 3 4 2 3" xfId="25881" xr:uid="{2527F779-2447-4814-866C-14BDE70C856B}"/>
    <cellStyle name="Output 2 4 3 4 3" xfId="14021" xr:uid="{BB4A292A-DFCF-4848-AAB5-29813028EC71}"/>
    <cellStyle name="Output 2 4 3 4 3 2" xfId="23468" xr:uid="{1074A592-1117-4F7F-B096-B1EB5E139E79}"/>
    <cellStyle name="Output 2 4 3 4 4" xfId="17737" xr:uid="{D62C0C3A-8DF3-450F-BA2D-E872D5DE3900}"/>
    <cellStyle name="Output 2 4 3 5" xfId="10008" xr:uid="{1AA3AF23-B9FC-4F5E-A907-10A8EC37B53F}"/>
    <cellStyle name="Output 2 4 3 5 2" xfId="13460" xr:uid="{32BF89E7-8912-4054-BA0C-6F48427C7F8F}"/>
    <cellStyle name="Output 2 4 3 5 2 2" xfId="22907" xr:uid="{CF3C898F-8D50-424B-97C1-18A37917BA1D}"/>
    <cellStyle name="Output 2 4 3 5 2 3" xfId="27297" xr:uid="{54D4433B-F5C8-4063-A969-6443048F4E13}"/>
    <cellStyle name="Output 2 4 3 5 3" xfId="15707" xr:uid="{81E2ADD3-1627-4FAB-8963-A2E5140BE5E7}"/>
    <cellStyle name="Output 2 4 3 5 3 2" xfId="25154" xr:uid="{046B65FD-38DB-4526-9D65-018812E2805E}"/>
    <cellStyle name="Output 2 4 3 5 4" xfId="19453" xr:uid="{5C59F8D5-53A9-4CC6-AADA-917EF7EA2858}"/>
    <cellStyle name="Output 2 4 3 6" xfId="10101" xr:uid="{90512B0E-3CF2-4AB6-8B1C-054A7A9712D8}"/>
    <cellStyle name="Output 2 4 3 6 2" xfId="13537" xr:uid="{BF2610E4-5630-4F65-A433-884039559E58}"/>
    <cellStyle name="Output 2 4 3 6 2 2" xfId="22984" xr:uid="{ACDA0C12-FCAD-490A-BB4E-402ABEC43198}"/>
    <cellStyle name="Output 2 4 3 6 2 3" xfId="27374" xr:uid="{B1E319B0-7E67-4E18-BFB9-3C7F88A0E607}"/>
    <cellStyle name="Output 2 4 3 6 3" xfId="15800" xr:uid="{C9ED5A1D-C23C-4BF5-A3F5-729D49B055EB}"/>
    <cellStyle name="Output 2 4 3 6 3 2" xfId="25247" xr:uid="{0AC20A87-61BD-42CD-ACB9-FE020B532A38}"/>
    <cellStyle name="Output 2 4 3 6 4" xfId="19546" xr:uid="{F3526ED1-6821-4F48-A45B-93A7FDA8C040}"/>
    <cellStyle name="Output 2 4 3 7" xfId="8402" xr:uid="{B291D840-4E0D-49F8-8D6D-647927CE89FB}"/>
    <cellStyle name="Output 2 4 3 7 2" xfId="12100" xr:uid="{42C42ABC-5EED-483D-A8E7-1C859C92F058}"/>
    <cellStyle name="Output 2 4 3 7 2 2" xfId="21547" xr:uid="{FA802587-9B36-4EFA-B9F8-68FDA4582763}"/>
    <cellStyle name="Output 2 4 3 7 2 3" xfId="25966" xr:uid="{2AA87726-644A-41C8-A51E-70C3DB782C4B}"/>
    <cellStyle name="Output 2 4 3 7 3" xfId="14130" xr:uid="{858F73C4-0645-4B8B-8289-1FDD175BA578}"/>
    <cellStyle name="Output 2 4 3 7 3 2" xfId="23577" xr:uid="{140337E7-6DC3-4B8E-968F-808EDA852814}"/>
    <cellStyle name="Output 2 4 3 7 4" xfId="17847" xr:uid="{0753AE23-1FF2-47D4-94C4-E4F8A0F6CFBD}"/>
    <cellStyle name="Output 2 4 3 8" xfId="10229" xr:uid="{22E42299-F6A2-41BF-9663-6FC3FF647ADA}"/>
    <cellStyle name="Output 2 4 3 8 2" xfId="15927" xr:uid="{428DBB25-F1D0-4139-B9D2-A4B0248F790A}"/>
    <cellStyle name="Output 2 4 3 8 2 2" xfId="25374" xr:uid="{D11E3E84-733E-46AC-B632-899BEF037591}"/>
    <cellStyle name="Output 2 4 3 8 3" xfId="19674" xr:uid="{9D34DF6E-FC15-4D91-8D06-07E1300B4846}"/>
    <cellStyle name="Output 2 4 3 9" xfId="28711" xr:uid="{85A21859-2DFD-43B4-A228-7293724EF55E}"/>
    <cellStyle name="Output 2 4 4" xfId="6714" xr:uid="{D1E69692-A433-41D2-876B-C5DB0EE26165}"/>
    <cellStyle name="Output 2 4 4 2" xfId="7382" xr:uid="{5203F986-6FF2-44A3-8C78-6855BAF46C5E}"/>
    <cellStyle name="Output 2 4 4 2 2" xfId="11112" xr:uid="{1FE773F4-2CE9-423B-9E4B-657B5C6409E0}"/>
    <cellStyle name="Output 2 4 4 2 2 2" xfId="20558" xr:uid="{1B141F0F-954E-4E1A-97E5-F87DCEBF358D}"/>
    <cellStyle name="Output 2 4 4 2 3" xfId="16829" xr:uid="{52BF04A9-AC0F-4D45-B0E1-E136998C5093}"/>
    <cellStyle name="Output 2 4 4 3" xfId="10443" xr:uid="{68668B04-2889-4944-93C7-1AFCDD04BF3E}"/>
    <cellStyle name="Output 2 4 4 3 2" xfId="19888" xr:uid="{F6074FDC-80A3-4572-8620-B9841846E537}"/>
    <cellStyle name="Output 2 4 4 4" xfId="16159" xr:uid="{9D891F67-8339-4126-A5FD-8C5EFAD25126}"/>
    <cellStyle name="Output 2 4 4 5" xfId="28892" xr:uid="{3BBD7C58-391F-4222-8E16-F210FC681655}"/>
    <cellStyle name="Output 2 4 4 6" xfId="28570" xr:uid="{2C76D9E0-EB09-4DC7-B21C-0B44C311A7E4}"/>
    <cellStyle name="Output 2 4 4 7" xfId="28379" xr:uid="{78722FBC-B9CB-4DA1-93A8-61A91D7B49B1}"/>
    <cellStyle name="Output 2 4 4 8" xfId="29426" xr:uid="{7DB215E8-A2F1-4573-8DFF-8CD7CF4F7EA0}"/>
    <cellStyle name="Output 2 4 5" xfId="8202" xr:uid="{E185EEBE-5614-4C72-9ACA-3779405034F4}"/>
    <cellStyle name="Output 2 4 5 2" xfId="11931" xr:uid="{51E3A8AD-B1B7-4250-A597-A45B16FCC570}"/>
    <cellStyle name="Output 2 4 5 2 2" xfId="21378" xr:uid="{69765A52-7CD8-4F06-8942-3F5DA917481F}"/>
    <cellStyle name="Output 2 4 5 2 3" xfId="25802" xr:uid="{2B4B5AD3-5385-4A00-9010-DA913AA9F237}"/>
    <cellStyle name="Output 2 4 5 3" xfId="13937" xr:uid="{45971F40-B32F-4733-B53E-7AFB3AB1DD01}"/>
    <cellStyle name="Output 2 4 5 3 2" xfId="23384" xr:uid="{C943F293-D14D-4ECD-A869-A117BC4CEFFC}"/>
    <cellStyle name="Output 2 4 5 4" xfId="17649" xr:uid="{4BA57D43-4F55-4432-8192-E761E340E37C}"/>
    <cellStyle name="Output 2 4 6" xfId="9740" xr:uid="{FB5109D7-480A-4F4C-9C95-FB344CE75ACA}"/>
    <cellStyle name="Output 2 4 6 2" xfId="13222" xr:uid="{45F370AC-3D5D-43A8-849F-A4CB99471689}"/>
    <cellStyle name="Output 2 4 6 2 2" xfId="22669" xr:uid="{5771FBDA-41B5-489B-9D7C-9F79C59986C7}"/>
    <cellStyle name="Output 2 4 6 2 3" xfId="27061" xr:uid="{54F9CCAB-EBBB-4527-A910-E042726A875E}"/>
    <cellStyle name="Output 2 4 6 3" xfId="15441" xr:uid="{CC70F90B-C8FD-4466-89C8-18ED556ACD86}"/>
    <cellStyle name="Output 2 4 6 3 2" xfId="24888" xr:uid="{AF165575-4EA0-4A0E-A2E2-B21F5683EA5A}"/>
    <cellStyle name="Output 2 4 6 4" xfId="19185" xr:uid="{B3ED8339-F631-4D27-A10E-B76CF8A5938B}"/>
    <cellStyle name="Output 2 4 7" xfId="9068" xr:uid="{577CE42C-DBA1-413A-B5DD-13B899E1D5B6}"/>
    <cellStyle name="Output 2 4 7 2" xfId="12665" xr:uid="{82FCEE84-46EA-4662-92D5-27B946048183}"/>
    <cellStyle name="Output 2 4 7 2 2" xfId="22112" xr:uid="{3456628A-52C2-406A-8BED-153C70038237}"/>
    <cellStyle name="Output 2 4 7 2 3" xfId="26526" xr:uid="{29B3A0EA-700A-465E-86AC-D51CA1121536}"/>
    <cellStyle name="Output 2 4 7 3" xfId="14791" xr:uid="{8F692B70-3803-43A2-99DD-E1E39DD93469}"/>
    <cellStyle name="Output 2 4 7 3 2" xfId="24238" xr:uid="{EB5B7BE0-2677-4AF9-9B7C-3BC82E0561B1}"/>
    <cellStyle name="Output 2 4 7 4" xfId="18513" xr:uid="{4A48E69B-0A08-49F2-AEFA-5E0A1478F1AB}"/>
    <cellStyle name="Output 2 4 8" xfId="9691" xr:uid="{A6552BB5-C149-4AFF-B542-4605735E2BE5}"/>
    <cellStyle name="Output 2 4 8 2" xfId="13178" xr:uid="{287F8CD1-4334-43C2-8866-069179F5717D}"/>
    <cellStyle name="Output 2 4 8 2 2" xfId="22625" xr:uid="{95521A5A-D022-4DA5-8171-834A2427AC0E}"/>
    <cellStyle name="Output 2 4 8 2 3" xfId="27017" xr:uid="{A1CB4AD6-31AA-4FBD-95FC-88933BAEB42B}"/>
    <cellStyle name="Output 2 4 8 3" xfId="15392" xr:uid="{CA03AD82-18B3-48C4-911A-47F1058606A1}"/>
    <cellStyle name="Output 2 4 8 3 2" xfId="24839" xr:uid="{D9DD5F59-00D3-4C17-8184-EEB286B1B4E1}"/>
    <cellStyle name="Output 2 4 8 4" xfId="19136" xr:uid="{314915BC-ADF5-40ED-BCB1-1FE6B84C940A}"/>
    <cellStyle name="Output 2 4 9" xfId="8957" xr:uid="{F577CD93-C788-418F-B179-E0AF85666CEA}"/>
    <cellStyle name="Output 2 4 9 2" xfId="12565" xr:uid="{C482F2E7-FF72-47FF-9E27-9F14FB90E2D8}"/>
    <cellStyle name="Output 2 4 9 2 2" xfId="22012" xr:uid="{C971A7C3-7ADA-4384-BFE5-5DBFDE48F54A}"/>
    <cellStyle name="Output 2 4 9 2 3" xfId="26426" xr:uid="{E2480A8F-81CF-43A1-B017-DD78F7897C1C}"/>
    <cellStyle name="Output 2 4 9 3" xfId="14680" xr:uid="{00337B0E-8E47-4E46-A912-32A7245294C3}"/>
    <cellStyle name="Output 2 4 9 3 2" xfId="24127" xr:uid="{0621FF2A-C21D-48E5-A704-5BE64EB3FF0C}"/>
    <cellStyle name="Output 2 4 9 4" xfId="18402" xr:uid="{25078A21-7057-41CE-87EF-3AF9058DE932}"/>
    <cellStyle name="Output 2 5" xfId="2566" xr:uid="{1CEF6D26-B9DC-4786-8B01-6F10BB286BA9}"/>
    <cellStyle name="Output 2 5 10" xfId="10125" xr:uid="{E132E8FE-C218-47AA-91B8-8E794E1A1CD5}"/>
    <cellStyle name="Output 2 5 10 2" xfId="15824" xr:uid="{1000326C-A967-4DAE-851E-787D0E09FDDE}"/>
    <cellStyle name="Output 2 5 10 2 2" xfId="25271" xr:uid="{45C611EF-12CD-4408-BE0B-906929B12E1D}"/>
    <cellStyle name="Output 2 5 10 3" xfId="19570" xr:uid="{48AA11B6-ADA3-42E5-B8EB-D9EE284F6230}"/>
    <cellStyle name="Output 2 5 11" xfId="27892" xr:uid="{353D42D5-8DCF-4141-801A-41D17464613A}"/>
    <cellStyle name="Output 2 5 12" xfId="27756" xr:uid="{98E47398-1035-4A91-A82E-844377B2C324}"/>
    <cellStyle name="Output 2 5 2" xfId="4896" xr:uid="{39DD57A9-6D20-48BD-A628-7A1B761D40E3}"/>
    <cellStyle name="Output 2 5 2 10" xfId="28072" xr:uid="{D6D670E9-7B20-4E76-BF58-F8B269D7B9D4}"/>
    <cellStyle name="Output 2 5 2 2" xfId="7063" xr:uid="{20C6C216-34C4-4574-92A2-3CB16B96A751}"/>
    <cellStyle name="Output 2 5 2 2 2" xfId="7731" xr:uid="{0DDCDCCD-BD46-4C23-BDB6-EBB71503A450}"/>
    <cellStyle name="Output 2 5 2 2 2 2" xfId="11461" xr:uid="{CE53F4E7-CDFF-400E-97BF-96220182CFAA}"/>
    <cellStyle name="Output 2 5 2 2 2 2 2" xfId="20908" xr:uid="{A4BAB88E-92F0-4BD3-938C-17A6A1FBA4E2}"/>
    <cellStyle name="Output 2 5 2 2 2 3" xfId="17179" xr:uid="{5CFA5F28-F63F-476A-BDA9-7524DBB28497}"/>
    <cellStyle name="Output 2 5 2 2 3" xfId="10792" xr:uid="{FB35910E-CF13-47FC-B153-E541C0EA526F}"/>
    <cellStyle name="Output 2 5 2 2 3 2" xfId="20238" xr:uid="{7220EFEF-0136-4050-93C5-DEF722B47464}"/>
    <cellStyle name="Output 2 5 2 2 4" xfId="16509" xr:uid="{6184C2DB-A100-458F-A10B-E4D9787F8426}"/>
    <cellStyle name="Output 2 5 2 2 5" xfId="29071" xr:uid="{98C2B879-70A0-4339-8DB2-99973FA54C81}"/>
    <cellStyle name="Output 2 5 2 2 6" xfId="29235" xr:uid="{1634C922-F105-43BB-92DB-4EEC6FA793F0}"/>
    <cellStyle name="Output 2 5 2 2 7" xfId="27663" xr:uid="{84481ED2-4F3E-4EDC-9FE4-1186783706FE}"/>
    <cellStyle name="Output 2 5 2 2 8" xfId="29579" xr:uid="{84B1FE58-815F-446F-87D4-5E77089C4CFE}"/>
    <cellStyle name="Output 2 5 2 3" xfId="7918" xr:uid="{3FFC5D96-8699-4FAD-A67D-458FF4E009CA}"/>
    <cellStyle name="Output 2 5 2 3 2" xfId="11647" xr:uid="{0B5E8095-2348-40CB-9911-77D305F279E9}"/>
    <cellStyle name="Output 2 5 2 3 2 2" xfId="21094" xr:uid="{04E5A2E7-A7FB-45A5-A2A8-FE2CDAB37CBF}"/>
    <cellStyle name="Output 2 5 2 3 2 3" xfId="25518" xr:uid="{17BDBCFB-4B3C-49A2-921C-60CB8E5E46F4}"/>
    <cellStyle name="Output 2 5 2 3 3" xfId="13653" xr:uid="{91CAD1D3-8943-43D6-9BCF-5A5B6D3136CA}"/>
    <cellStyle name="Output 2 5 2 3 3 2" xfId="23100" xr:uid="{7DFE9B6D-CC1C-4C9A-BCD9-354D60D08663}"/>
    <cellStyle name="Output 2 5 2 3 4" xfId="17365" xr:uid="{7687182C-24F3-42C0-A2CD-8C6E03F03FE7}"/>
    <cellStyle name="Output 2 5 2 4" xfId="8431" xr:uid="{75E79328-EC39-46D6-A56E-F169534D54BE}"/>
    <cellStyle name="Output 2 5 2 4 2" xfId="12121" xr:uid="{E4F1470D-7506-4A97-8F29-637A3CFCF29C}"/>
    <cellStyle name="Output 2 5 2 4 2 2" xfId="21568" xr:uid="{60E3BBC0-518A-4E16-A5F5-C960EC65B4E0}"/>
    <cellStyle name="Output 2 5 2 4 2 3" xfId="25987" xr:uid="{DC690877-B3F1-422D-8243-8C9CF5A8EC7B}"/>
    <cellStyle name="Output 2 5 2 4 3" xfId="14159" xr:uid="{A530D29C-BC9D-4160-8CA5-11C3048B5961}"/>
    <cellStyle name="Output 2 5 2 4 3 2" xfId="23606" xr:uid="{8AFACE52-404F-4159-A7D9-AEA1818305FE}"/>
    <cellStyle name="Output 2 5 2 4 4" xfId="17876" xr:uid="{FE011B68-FB67-4234-8A81-1E72A9EB7137}"/>
    <cellStyle name="Output 2 5 2 5" xfId="8646" xr:uid="{F8E01AA8-E5D5-45EC-8A91-F78642344EC5}"/>
    <cellStyle name="Output 2 5 2 5 2" xfId="12306" xr:uid="{72ADF687-DC5A-4E40-AB03-1D666A64EB2E}"/>
    <cellStyle name="Output 2 5 2 5 2 2" xfId="21753" xr:uid="{8F1F571F-C08E-4A77-8AA3-6567D12DDA14}"/>
    <cellStyle name="Output 2 5 2 5 2 3" xfId="26171" xr:uid="{67659565-6707-4DCD-9C6C-F945E6E77238}"/>
    <cellStyle name="Output 2 5 2 5 3" xfId="14373" xr:uid="{86AA4547-39F0-4E57-8C5F-4E79D7DAA82F}"/>
    <cellStyle name="Output 2 5 2 5 3 2" xfId="23820" xr:uid="{CF7BF2CB-BDD8-417B-A215-5E2DA7575FE4}"/>
    <cellStyle name="Output 2 5 2 5 4" xfId="18091" xr:uid="{027C8E6C-CC2D-4399-8E05-BE9DBFB62BE1}"/>
    <cellStyle name="Output 2 5 2 6" xfId="8557" xr:uid="{1FCF4517-5091-4A93-B11F-9746B88581C6}"/>
    <cellStyle name="Output 2 5 2 6 2" xfId="12223" xr:uid="{C638EE61-6C61-4179-AFED-D04D394B29BF}"/>
    <cellStyle name="Output 2 5 2 6 2 2" xfId="21670" xr:uid="{968864F6-2FC0-446D-BFED-CC08DAC8A176}"/>
    <cellStyle name="Output 2 5 2 6 2 3" xfId="26089" xr:uid="{FA36370F-D0FE-487A-8880-AD4C544CEE55}"/>
    <cellStyle name="Output 2 5 2 6 3" xfId="14285" xr:uid="{0068C052-4AB4-4072-946F-0531C2BFDB90}"/>
    <cellStyle name="Output 2 5 2 6 3 2" xfId="23732" xr:uid="{F44D5A75-8FB3-4863-900C-87FB76778F56}"/>
    <cellStyle name="Output 2 5 2 6 4" xfId="18002" xr:uid="{9663BEC9-20A5-4517-8AF1-24593C590269}"/>
    <cellStyle name="Output 2 5 2 7" xfId="9250" xr:uid="{57949F45-DF58-4085-860C-464E0CF986A7}"/>
    <cellStyle name="Output 2 5 2 7 2" xfId="12807" xr:uid="{A914F9C1-11C4-4A60-955C-BDE96F5DF090}"/>
    <cellStyle name="Output 2 5 2 7 2 2" xfId="22254" xr:uid="{F4CF3206-D827-4F15-90C9-5A793F1C4BFF}"/>
    <cellStyle name="Output 2 5 2 7 2 3" xfId="26649" xr:uid="{00118FB3-9052-4D52-86C9-F7EC0C72E591}"/>
    <cellStyle name="Output 2 5 2 7 3" xfId="14954" xr:uid="{C3F22A42-E627-4B6E-ADE9-738E25FE227A}"/>
    <cellStyle name="Output 2 5 2 7 3 2" xfId="24401" xr:uid="{35E05805-6C91-4C8A-B7A8-DAD6C04B51CE}"/>
    <cellStyle name="Output 2 5 2 7 4" xfId="18695" xr:uid="{4A5456EA-B532-45BE-991A-D3053AEAD319}"/>
    <cellStyle name="Output 2 5 2 8" xfId="9190" xr:uid="{C5035CE3-D74D-4E1C-9149-3FC7CB13B22B}"/>
    <cellStyle name="Output 2 5 2 8 2" xfId="14894" xr:uid="{EE3C6E11-31E0-4EF5-9F01-1040E289FA8C}"/>
    <cellStyle name="Output 2 5 2 8 2 2" xfId="24341" xr:uid="{0D383668-7FA6-4AD5-A36C-1EAC5631EBE1}"/>
    <cellStyle name="Output 2 5 2 8 3" xfId="18635" xr:uid="{24B1D2CD-C02B-4767-AE41-06A91E95E934}"/>
    <cellStyle name="Output 2 5 2 9" xfId="28414" xr:uid="{00BBFC58-FE22-459B-8007-C4A17A82C935}"/>
    <cellStyle name="Output 2 5 3" xfId="6322" xr:uid="{087B77A5-5557-4E53-AC51-533F9D707E6A}"/>
    <cellStyle name="Output 2 5 3 10" xfId="27525" xr:uid="{E1B7C2E6-F064-4F3C-9366-A1F6B60C2540}"/>
    <cellStyle name="Output 2 5 3 2" xfId="7191" xr:uid="{BC3A0C1F-870F-4A03-B3AB-97C410E4DF65}"/>
    <cellStyle name="Output 2 5 3 2 2" xfId="7860" xr:uid="{1E6090ED-13A9-4FCF-9B12-CDF3C0FB1FB9}"/>
    <cellStyle name="Output 2 5 3 2 2 2" xfId="11590" xr:uid="{685A4C3B-50D7-4141-813D-91FD9BEBDA0D}"/>
    <cellStyle name="Output 2 5 3 2 2 2 2" xfId="21037" xr:uid="{85FEE833-844D-4E1A-B02F-96EE21DED010}"/>
    <cellStyle name="Output 2 5 3 2 2 3" xfId="17308" xr:uid="{AF5EF749-91BC-4C80-AB20-514B73DE0E53}"/>
    <cellStyle name="Output 2 5 3 2 3" xfId="10921" xr:uid="{49F8EA41-B59E-46A6-866F-38738A542C71}"/>
    <cellStyle name="Output 2 5 3 2 3 2" xfId="20367" xr:uid="{82BCF660-E3EC-4999-A5F0-F425DD674CB1}"/>
    <cellStyle name="Output 2 5 3 2 4" xfId="16638" xr:uid="{8A050D13-3EBE-47AA-9AD8-34F44830F028}"/>
    <cellStyle name="Output 2 5 3 2 5" xfId="29161" xr:uid="{F3F463F9-4F21-402B-A081-5506C44E2D08}"/>
    <cellStyle name="Output 2 5 3 2 6" xfId="29288" xr:uid="{69673027-E695-4A93-8BB9-FC4D1CC1B8DF}"/>
    <cellStyle name="Output 2 5 3 2 7" xfId="28718" xr:uid="{F107E0D2-57A4-4A22-96EE-50E606E6B497}"/>
    <cellStyle name="Output 2 5 3 2 8" xfId="29667" xr:uid="{B1F798EE-5E1D-412E-AE8E-596194F421D6}"/>
    <cellStyle name="Output 2 5 3 3" xfId="8007" xr:uid="{07864803-C9AB-4618-8E4F-BA58F52432D2}"/>
    <cellStyle name="Output 2 5 3 3 2" xfId="11736" xr:uid="{6AFBD3E0-0141-452B-910D-2939C5C54689}"/>
    <cellStyle name="Output 2 5 3 3 2 2" xfId="21183" xr:uid="{CF92E1C3-DF30-49C2-8060-0B3B624BC435}"/>
    <cellStyle name="Output 2 5 3 3 2 3" xfId="25607" xr:uid="{F81AC0BB-D1B2-42F7-802B-5FE511A52D2D}"/>
    <cellStyle name="Output 2 5 3 3 3" xfId="13742" xr:uid="{ACD32D80-0761-4016-8E6E-7BC6EAE7FE74}"/>
    <cellStyle name="Output 2 5 3 3 3 2" xfId="23189" xr:uid="{D8CF3EEC-5C47-44D3-A0CD-0DAAA02DB387}"/>
    <cellStyle name="Output 2 5 3 3 4" xfId="17454" xr:uid="{697EAFBE-5801-4D17-BF46-632020915A9E}"/>
    <cellStyle name="Output 2 5 3 4" xfId="8291" xr:uid="{70C7BE0E-A3C0-455F-9E85-42DBCF0A7FFB}"/>
    <cellStyle name="Output 2 5 3 4 2" xfId="12013" xr:uid="{A890A7E9-8807-4FA2-8E0D-FAAF19C24703}"/>
    <cellStyle name="Output 2 5 3 4 2 2" xfId="21460" xr:uid="{0E1FCD11-E162-4C56-98E6-8D3C0BD8A76B}"/>
    <cellStyle name="Output 2 5 3 4 2 3" xfId="25880" xr:uid="{DDB9380D-55C1-4E6F-A1AE-1B586653DCDD}"/>
    <cellStyle name="Output 2 5 3 4 3" xfId="14020" xr:uid="{50943A79-C759-49D3-919C-B659DE075ABF}"/>
    <cellStyle name="Output 2 5 3 4 3 2" xfId="23467" xr:uid="{8DFA1DAD-73F0-4762-B632-A5AAB71FE000}"/>
    <cellStyle name="Output 2 5 3 4 4" xfId="17736" xr:uid="{7593013F-126E-4CBC-B106-31F283038D08}"/>
    <cellStyle name="Output 2 5 3 5" xfId="10009" xr:uid="{D313CFDB-C1C2-4E45-8C3B-A7F7B7A4A605}"/>
    <cellStyle name="Output 2 5 3 5 2" xfId="13461" xr:uid="{2F4F75EF-E223-4611-9FE7-EB8F4A970C0E}"/>
    <cellStyle name="Output 2 5 3 5 2 2" xfId="22908" xr:uid="{77F2A56B-466A-4916-B45C-7D7BAA69E6AF}"/>
    <cellStyle name="Output 2 5 3 5 2 3" xfId="27298" xr:uid="{16BF39CE-F301-4B43-BDD1-C677ABA2F9A9}"/>
    <cellStyle name="Output 2 5 3 5 3" xfId="15708" xr:uid="{B1BF6BDC-08BE-45C7-A3C7-D7FBB9764F40}"/>
    <cellStyle name="Output 2 5 3 5 3 2" xfId="25155" xr:uid="{2CD0DB48-7585-4132-9D53-003F1FFEFC86}"/>
    <cellStyle name="Output 2 5 3 5 4" xfId="19454" xr:uid="{F3C97914-0654-422A-94C5-0249E9BEBD77}"/>
    <cellStyle name="Output 2 5 3 6" xfId="10102" xr:uid="{450F3667-B2F1-4C65-AC4A-AA6DFEFABBBC}"/>
    <cellStyle name="Output 2 5 3 6 2" xfId="13538" xr:uid="{0F145094-326C-4630-AE10-5E99FB5E3784}"/>
    <cellStyle name="Output 2 5 3 6 2 2" xfId="22985" xr:uid="{6CE70CD6-4C98-44A6-8484-3284E8847070}"/>
    <cellStyle name="Output 2 5 3 6 2 3" xfId="27375" xr:uid="{B68F4CFA-33C6-441B-BBDA-0C95931C2E37}"/>
    <cellStyle name="Output 2 5 3 6 3" xfId="15801" xr:uid="{261EE338-FD3D-458D-8E1A-F5D97C7896F1}"/>
    <cellStyle name="Output 2 5 3 6 3 2" xfId="25248" xr:uid="{464A7FF1-EFF7-4703-9199-1EB98DC3BB63}"/>
    <cellStyle name="Output 2 5 3 6 4" xfId="19547" xr:uid="{56A01133-C7BD-4F91-AF32-9769DE17FEE8}"/>
    <cellStyle name="Output 2 5 3 7" xfId="9822" xr:uid="{8B04EDFC-20C4-4BAB-9652-C4FCEEE9BC1E}"/>
    <cellStyle name="Output 2 5 3 7 2" xfId="13302" xr:uid="{EA105299-C7FB-4E3B-B470-B367AA518FF1}"/>
    <cellStyle name="Output 2 5 3 7 2 2" xfId="22749" xr:uid="{9B859282-7F9F-4843-919C-B55CBADC5907}"/>
    <cellStyle name="Output 2 5 3 7 2 3" xfId="27141" xr:uid="{EE8B4506-7D17-416A-8265-C6D02E36E7D1}"/>
    <cellStyle name="Output 2 5 3 7 3" xfId="15523" xr:uid="{F717E55F-37F2-4E6A-81DD-E340016A45E6}"/>
    <cellStyle name="Output 2 5 3 7 3 2" xfId="24970" xr:uid="{B0BB9427-40D7-406C-A824-49804D376E2C}"/>
    <cellStyle name="Output 2 5 3 7 4" xfId="19267" xr:uid="{1C8785DA-5829-440E-A8DB-8A970CF6EE3E}"/>
    <cellStyle name="Output 2 5 3 8" xfId="10230" xr:uid="{A8CEF519-9CB1-478D-AE1D-DFF8E434A7AE}"/>
    <cellStyle name="Output 2 5 3 8 2" xfId="15928" xr:uid="{1CAEFA8A-9ED7-46B5-8C37-46AB395D9A9F}"/>
    <cellStyle name="Output 2 5 3 8 2 2" xfId="25375" xr:uid="{6536373D-9DEC-4BB4-8379-7461607A7FC5}"/>
    <cellStyle name="Output 2 5 3 8 3" xfId="19675" xr:uid="{AD27BAAA-EE31-4A95-806F-C636433A27AC}"/>
    <cellStyle name="Output 2 5 3 9" xfId="28712" xr:uid="{20BD5A22-28DC-4367-A063-6D19827290FC}"/>
    <cellStyle name="Output 2 5 4" xfId="6715" xr:uid="{4552CCDE-9FC2-4EBB-94DF-F2D23D1C7C43}"/>
    <cellStyle name="Output 2 5 4 2" xfId="7383" xr:uid="{494DF13F-56A7-4C44-B3DA-BE4F0510391C}"/>
    <cellStyle name="Output 2 5 4 2 2" xfId="11113" xr:uid="{7A60C65F-1277-4F5E-8E87-D350E5619933}"/>
    <cellStyle name="Output 2 5 4 2 2 2" xfId="20559" xr:uid="{28C4F5F8-F226-4441-9F24-743E92B45BC9}"/>
    <cellStyle name="Output 2 5 4 2 3" xfId="16830" xr:uid="{586BBC91-31DF-409D-96F6-9EC149FDBD94}"/>
    <cellStyle name="Output 2 5 4 3" xfId="10444" xr:uid="{66AD0CA4-BB80-41AD-AE42-3711C3CECFAF}"/>
    <cellStyle name="Output 2 5 4 3 2" xfId="19889" xr:uid="{18770BA2-BA26-4468-99A8-ACCF00A1807F}"/>
    <cellStyle name="Output 2 5 4 4" xfId="16160" xr:uid="{3A331A31-7018-4DC2-8D0D-00224C98D262}"/>
    <cellStyle name="Output 2 5 4 5" xfId="28893" xr:uid="{580DBED4-C99E-4CEE-9CB8-AC727ECE586B}"/>
    <cellStyle name="Output 2 5 4 6" xfId="28470" xr:uid="{2ADD7AE6-B5EB-4BD9-AC09-EE588A94BA2A}"/>
    <cellStyle name="Output 2 5 4 7" xfId="28976" xr:uid="{80338E76-0614-4A00-9E9D-96434C70BABA}"/>
    <cellStyle name="Output 2 5 4 8" xfId="29427" xr:uid="{FADD0EF1-9241-4319-B5A8-D120CE71A930}"/>
    <cellStyle name="Output 2 5 5" xfId="8112" xr:uid="{CCE2E38A-EC65-4876-A8C1-8ACCC0AFB8AA}"/>
    <cellStyle name="Output 2 5 5 2" xfId="11841" xr:uid="{FBC1F9EE-0358-4D0C-B6A4-00188FF8185C}"/>
    <cellStyle name="Output 2 5 5 2 2" xfId="21288" xr:uid="{12B8986E-D0F8-47EE-95D3-255DAC3DD8EB}"/>
    <cellStyle name="Output 2 5 5 2 3" xfId="25712" xr:uid="{C80833EB-45B6-4632-BE4E-8A9034A90A49}"/>
    <cellStyle name="Output 2 5 5 3" xfId="13847" xr:uid="{62FC8FDA-5B9A-49C6-BCE8-23230B4C0EFE}"/>
    <cellStyle name="Output 2 5 5 3 2" xfId="23294" xr:uid="{E54A24DE-2413-4F30-9A72-865E9063A8A3}"/>
    <cellStyle name="Output 2 5 5 4" xfId="17559" xr:uid="{DAFFEB90-6E28-40BE-A9F3-7FB43D8A9E01}"/>
    <cellStyle name="Output 2 5 6" xfId="9307" xr:uid="{B4AB18B6-1D28-4F49-B00B-8432023828F0}"/>
    <cellStyle name="Output 2 5 6 2" xfId="12857" xr:uid="{26A93CA5-FA00-4F3D-B345-3AAC45CC639A}"/>
    <cellStyle name="Output 2 5 6 2 2" xfId="22304" xr:uid="{514A60AC-3D51-4229-9A23-83669A572074}"/>
    <cellStyle name="Output 2 5 6 2 3" xfId="26698" xr:uid="{6F475E2C-DDA5-4F07-A658-89F984E73544}"/>
    <cellStyle name="Output 2 5 6 3" xfId="15010" xr:uid="{DE1C1C36-70FB-43C0-9855-E2D9A6B9DA9D}"/>
    <cellStyle name="Output 2 5 6 3 2" xfId="24457" xr:uid="{0CF1BB9A-8457-4295-B973-5CD97B74BF82}"/>
    <cellStyle name="Output 2 5 6 4" xfId="18752" xr:uid="{13E50005-F0DE-4462-91BF-6AC5DF8DD756}"/>
    <cellStyle name="Output 2 5 7" xfId="9806" xr:uid="{BDF352E5-F9E6-41BA-8475-37556699B106}"/>
    <cellStyle name="Output 2 5 7 2" xfId="13288" xr:uid="{45F96EC0-68B6-4372-9AEA-60053FE73DE8}"/>
    <cellStyle name="Output 2 5 7 2 2" xfId="22735" xr:uid="{3556CE3E-210A-4C5F-95DA-F65BAC87C835}"/>
    <cellStyle name="Output 2 5 7 2 3" xfId="27127" xr:uid="{CA2FB0DF-C5C0-42A8-8621-E13B999D94DA}"/>
    <cellStyle name="Output 2 5 7 3" xfId="15507" xr:uid="{CEF0360F-B0C2-488D-80D8-CC120087F8ED}"/>
    <cellStyle name="Output 2 5 7 3 2" xfId="24954" xr:uid="{41EB03E4-D510-41CB-BE04-2FA973A0269C}"/>
    <cellStyle name="Output 2 5 7 4" xfId="19251" xr:uid="{63D591F4-A46D-4F97-AE3B-943995E0520D}"/>
    <cellStyle name="Output 2 5 8" xfId="8486" xr:uid="{F9D0C253-3A7C-46BB-8DE2-4933786EDC1A}"/>
    <cellStyle name="Output 2 5 8 2" xfId="12161" xr:uid="{13D1BD9A-3B2C-482A-B24B-B4926304D392}"/>
    <cellStyle name="Output 2 5 8 2 2" xfId="21608" xr:uid="{C12C2F26-A040-4F87-9590-B64E3AC7DE46}"/>
    <cellStyle name="Output 2 5 8 2 3" xfId="26027" xr:uid="{4570A347-CE1E-4C75-B7EE-1A02A08891AA}"/>
    <cellStyle name="Output 2 5 8 3" xfId="14214" xr:uid="{CF0EE1FA-C8F4-4403-999E-5930F4F9C7A0}"/>
    <cellStyle name="Output 2 5 8 3 2" xfId="23661" xr:uid="{B5F3A592-51F0-4310-B735-34B69867296D}"/>
    <cellStyle name="Output 2 5 8 4" xfId="17931" xr:uid="{D338DB72-95BC-4C74-BCCF-64095738D9C3}"/>
    <cellStyle name="Output 2 5 9" xfId="8420" xr:uid="{D340957D-092B-4599-83A3-F807AC177FCC}"/>
    <cellStyle name="Output 2 5 9 2" xfId="12113" xr:uid="{46BCD95B-6A4C-4990-BABC-1EC61EDFE56E}"/>
    <cellStyle name="Output 2 5 9 2 2" xfId="21560" xr:uid="{0D56484B-984E-48BD-9CB9-7B9B467B3247}"/>
    <cellStyle name="Output 2 5 9 2 3" xfId="25979" xr:uid="{B32B9CB9-E9D3-41FC-BD15-9F53F8C41AAF}"/>
    <cellStyle name="Output 2 5 9 3" xfId="14148" xr:uid="{5604DA33-153B-4553-931F-BCE113B2F0D9}"/>
    <cellStyle name="Output 2 5 9 3 2" xfId="23595" xr:uid="{E99BC3DC-5EBD-4055-8F7D-1C0BF48F8CAD}"/>
    <cellStyle name="Output 2 5 9 4" xfId="17865" xr:uid="{F28E062E-F5A0-4EC3-AD90-D313343356BD}"/>
    <cellStyle name="Output 2 6" xfId="2567" xr:uid="{D6B2021B-E543-4BF3-B40E-8EAE545493BD}"/>
    <cellStyle name="Output 2 6 10" xfId="8468" xr:uid="{BC682778-93D8-4164-9E7F-827EE4816CF3}"/>
    <cellStyle name="Output 2 6 10 2" xfId="14196" xr:uid="{8DD3C0DC-A48C-461C-A6EC-0AE226310165}"/>
    <cellStyle name="Output 2 6 10 2 2" xfId="23643" xr:uid="{2AFA6F14-C2E3-4B73-9891-A04278F1C873}"/>
    <cellStyle name="Output 2 6 10 3" xfId="17913" xr:uid="{616ED0EF-DF87-4C08-B210-6A9BDF1C713B}"/>
    <cellStyle name="Output 2 6 11" xfId="27893" xr:uid="{705A4C61-851A-45DA-965C-284718FC0AE3}"/>
    <cellStyle name="Output 2 6 12" xfId="28590" xr:uid="{85B4C739-1686-42D0-BB40-B41E036395B2}"/>
    <cellStyle name="Output 2 6 2" xfId="4897" xr:uid="{02C1D3FF-47C4-4107-B757-EC2D55C0D0C1}"/>
    <cellStyle name="Output 2 6 2 10" xfId="28071" xr:uid="{F1976F7D-180D-44D2-9A4A-A422D55180E2}"/>
    <cellStyle name="Output 2 6 2 2" xfId="7064" xr:uid="{08812050-7930-48D1-B244-5E0E8A601CE9}"/>
    <cellStyle name="Output 2 6 2 2 2" xfId="7732" xr:uid="{8CB647A4-63BC-4E9E-8CC6-77DFBE6377FF}"/>
    <cellStyle name="Output 2 6 2 2 2 2" xfId="11462" xr:uid="{AF610BAF-B757-46C9-A17C-64359C3D0066}"/>
    <cellStyle name="Output 2 6 2 2 2 2 2" xfId="20909" xr:uid="{8077542D-FF6B-4BE6-B64C-50E68841D858}"/>
    <cellStyle name="Output 2 6 2 2 2 3" xfId="17180" xr:uid="{ED2F8B72-347F-49F1-BD90-B5F38BCBD6C2}"/>
    <cellStyle name="Output 2 6 2 2 3" xfId="10793" xr:uid="{DFB95658-DED3-4463-A1F9-31C81ED39969}"/>
    <cellStyle name="Output 2 6 2 2 3 2" xfId="20239" xr:uid="{2A5E35C4-54D6-4C48-888E-D0906A09A108}"/>
    <cellStyle name="Output 2 6 2 2 4" xfId="16510" xr:uid="{95D04B57-C7B1-46DD-82A2-931F0B03AE25}"/>
    <cellStyle name="Output 2 6 2 2 5" xfId="29072" xr:uid="{2898CFEC-FB57-4ED2-8A3A-93A3447477BF}"/>
    <cellStyle name="Output 2 6 2 2 6" xfId="29236" xr:uid="{6471B2AC-A46A-4C2A-BA6E-1452348BF7EA}"/>
    <cellStyle name="Output 2 6 2 2 7" xfId="28522" xr:uid="{81DE0945-5246-4407-B269-D89D14629D02}"/>
    <cellStyle name="Output 2 6 2 2 8" xfId="29580" xr:uid="{A1AE4B23-6816-490C-AF80-D25C97AB575D}"/>
    <cellStyle name="Output 2 6 2 3" xfId="7917" xr:uid="{4553B038-2AD4-4C2E-84EB-7518DF802D0F}"/>
    <cellStyle name="Output 2 6 2 3 2" xfId="11646" xr:uid="{52470E1C-F975-4A23-A3E5-DE1CF9AE3718}"/>
    <cellStyle name="Output 2 6 2 3 2 2" xfId="21093" xr:uid="{506A48D3-650F-4AC6-9310-70CAB93E3FCF}"/>
    <cellStyle name="Output 2 6 2 3 2 3" xfId="25517" xr:uid="{8BDC7E62-B492-4FA6-A7F0-DAC1C12BBD8A}"/>
    <cellStyle name="Output 2 6 2 3 3" xfId="13652" xr:uid="{FB96B8A3-351D-43C3-92E6-1E4F01375E7B}"/>
    <cellStyle name="Output 2 6 2 3 3 2" xfId="23099" xr:uid="{1012ABD1-383B-4EE7-AF59-D5CAFF4AE256}"/>
    <cellStyle name="Output 2 6 2 3 4" xfId="17364" xr:uid="{F9338DA6-5D29-414E-89C1-C6FC252E82D0}"/>
    <cellStyle name="Output 2 6 2 4" xfId="9933" xr:uid="{F32CAC4E-1C55-4715-911B-0EEB8FDCE7B5}"/>
    <cellStyle name="Output 2 6 2 4 2" xfId="13392" xr:uid="{77EFF870-AA66-4325-AA23-748DE53549A9}"/>
    <cellStyle name="Output 2 6 2 4 2 2" xfId="22839" xr:uid="{7C8929A7-5D5D-4477-825A-597B221DF247}"/>
    <cellStyle name="Output 2 6 2 4 2 3" xfId="27230" xr:uid="{FE04E990-699D-4B35-8634-04B06B0C37C7}"/>
    <cellStyle name="Output 2 6 2 4 3" xfId="15633" xr:uid="{85833238-6444-4C7F-878A-62EB41D6D5EF}"/>
    <cellStyle name="Output 2 6 2 4 3 2" xfId="25080" xr:uid="{3B546EE1-9C44-476C-B443-4BF818888BB4}"/>
    <cellStyle name="Output 2 6 2 4 4" xfId="19378" xr:uid="{EF780238-A7B8-41F3-9E3B-0FDFCA7DB566}"/>
    <cellStyle name="Output 2 6 2 5" xfId="9443" xr:uid="{4209FC20-B994-44DF-B6CB-D329E1B2DE99}"/>
    <cellStyle name="Output 2 6 2 5 2" xfId="12972" xr:uid="{09AC83F5-670B-4755-B859-71CFE8D73700}"/>
    <cellStyle name="Output 2 6 2 5 2 2" xfId="22419" xr:uid="{5A3FC43E-3F47-45CB-8B65-3219E862E6E1}"/>
    <cellStyle name="Output 2 6 2 5 2 3" xfId="26813" xr:uid="{013F3D99-859E-498E-8FCE-CD243C57E03F}"/>
    <cellStyle name="Output 2 6 2 5 3" xfId="15146" xr:uid="{C1169352-2F6A-481B-905E-8BC56E89C0C6}"/>
    <cellStyle name="Output 2 6 2 5 3 2" xfId="24593" xr:uid="{EECAD77C-2803-4E10-8B02-7242BA26FF67}"/>
    <cellStyle name="Output 2 6 2 5 4" xfId="18888" xr:uid="{67B3FF57-8DEA-4A91-914E-E0FC92A7990E}"/>
    <cellStyle name="Output 2 6 2 6" xfId="8951" xr:uid="{CC781096-B543-4DD5-A24F-C7120489775D}"/>
    <cellStyle name="Output 2 6 2 6 2" xfId="12561" xr:uid="{648CF838-A518-4972-ADB9-F755CC05FEAB}"/>
    <cellStyle name="Output 2 6 2 6 2 2" xfId="22008" xr:uid="{C99BD482-1CAA-4EE4-8C2D-0EAAD38710A3}"/>
    <cellStyle name="Output 2 6 2 6 2 3" xfId="26422" xr:uid="{86AA9F28-111D-4FF9-BAF9-A65F4C087FCC}"/>
    <cellStyle name="Output 2 6 2 6 3" xfId="14674" xr:uid="{644E7902-0DC3-48F6-9FB6-B3C244A2E86D}"/>
    <cellStyle name="Output 2 6 2 6 3 2" xfId="24121" xr:uid="{D2F0A979-3BB2-4929-BA1D-9E6E4713D9E1}"/>
    <cellStyle name="Output 2 6 2 6 4" xfId="18396" xr:uid="{51A9DCE4-6270-43EB-921F-6834F7FA7387}"/>
    <cellStyle name="Output 2 6 2 7" xfId="9191" xr:uid="{D7EEE3FA-88BE-44B1-9A3F-DB9E23454D6D}"/>
    <cellStyle name="Output 2 6 2 7 2" xfId="12758" xr:uid="{DA318807-66A1-446B-A4A5-8FE8E61B9C7A}"/>
    <cellStyle name="Output 2 6 2 7 2 2" xfId="22205" xr:uid="{B12B3FFE-1EE4-446B-BAE4-C48CD13B34A0}"/>
    <cellStyle name="Output 2 6 2 7 2 3" xfId="26600" xr:uid="{C7BC3904-68E0-4BB0-A97A-9EC8126436B4}"/>
    <cellStyle name="Output 2 6 2 7 3" xfId="14895" xr:uid="{C6F3FC98-7E5C-4240-9C25-684E1A341F3B}"/>
    <cellStyle name="Output 2 6 2 7 3 2" xfId="24342" xr:uid="{B6AD4857-7700-45C4-80CE-EA623F3CB31C}"/>
    <cellStyle name="Output 2 6 2 7 4" xfId="18636" xr:uid="{81D373C5-AB15-497C-98D3-5C1E4B104A1B}"/>
    <cellStyle name="Output 2 6 2 8" xfId="8469" xr:uid="{863ED928-4056-40E1-9556-0404D0E0017B}"/>
    <cellStyle name="Output 2 6 2 8 2" xfId="14197" xr:uid="{331387F3-7F73-4ED8-95F6-3ADB7766142A}"/>
    <cellStyle name="Output 2 6 2 8 2 2" xfId="23644" xr:uid="{9335ABFE-F571-496C-8EE5-C47C9EB8FE29}"/>
    <cellStyle name="Output 2 6 2 8 3" xfId="17914" xr:uid="{A78FDD6D-FB06-493B-B1C2-517525CDE622}"/>
    <cellStyle name="Output 2 6 2 9" xfId="28415" xr:uid="{32CD7AD0-2114-4A5C-9082-3D689CB2292D}"/>
    <cellStyle name="Output 2 6 3" xfId="6323" xr:uid="{E6D4CE2B-E37D-4825-899B-E6B90756E744}"/>
    <cellStyle name="Output 2 6 3 10" xfId="28503" xr:uid="{CD9B4D47-F8A1-4E75-A688-DFD9669AD587}"/>
    <cellStyle name="Output 2 6 3 2" xfId="7192" xr:uid="{A108004C-0EE5-4178-9C9D-BBF2BDC4A6D4}"/>
    <cellStyle name="Output 2 6 3 2 2" xfId="7861" xr:uid="{6F92DD69-C06F-48A6-94B6-F79AEADE69F0}"/>
    <cellStyle name="Output 2 6 3 2 2 2" xfId="11591" xr:uid="{43F8386A-02C1-4A9F-A244-73F629E87925}"/>
    <cellStyle name="Output 2 6 3 2 2 2 2" xfId="21038" xr:uid="{3BB16221-3B3D-4F57-985D-BEDDF78E7600}"/>
    <cellStyle name="Output 2 6 3 2 2 3" xfId="17309" xr:uid="{5339A546-D4B7-49DB-A82E-187473CC355A}"/>
    <cellStyle name="Output 2 6 3 2 3" xfId="10922" xr:uid="{348C5FD7-068C-4469-A5D0-24DC8A6944C3}"/>
    <cellStyle name="Output 2 6 3 2 3 2" xfId="20368" xr:uid="{54433995-2FBA-4F77-8D06-3E31D42A1041}"/>
    <cellStyle name="Output 2 6 3 2 4" xfId="16639" xr:uid="{B95AD1FC-6998-4F7D-936A-6D7D172A1A8E}"/>
    <cellStyle name="Output 2 6 3 2 5" xfId="29162" xr:uid="{A60B31B8-9C4B-4089-92FA-353A8C29CCF5}"/>
    <cellStyle name="Output 2 6 3 2 6" xfId="29289" xr:uid="{FEBDCF2B-5E22-4452-88B8-DF9F94C7A91C}"/>
    <cellStyle name="Output 2 6 3 2 7" xfId="28665" xr:uid="{AFE11707-3034-46B0-B255-F32742898DEF}"/>
    <cellStyle name="Output 2 6 3 2 8" xfId="29668" xr:uid="{AA89586B-BE3A-41E3-B2D8-44EA936D5E96}"/>
    <cellStyle name="Output 2 6 3 3" xfId="7885" xr:uid="{7F50676C-4806-4BE3-BBE2-7BA33E6BD90D}"/>
    <cellStyle name="Output 2 6 3 3 2" xfId="11614" xr:uid="{0813AF49-2901-4841-ACD6-B8F1619D1F6D}"/>
    <cellStyle name="Output 2 6 3 3 2 2" xfId="21061" xr:uid="{A88958B7-AF40-4ACF-993C-061694291387}"/>
    <cellStyle name="Output 2 6 3 3 2 3" xfId="25485" xr:uid="{8CEAE498-06A3-4607-9E7E-5F1191109892}"/>
    <cellStyle name="Output 2 6 3 3 3" xfId="13620" xr:uid="{5851CDB3-0AF3-4003-AFC2-5DB6308FF598}"/>
    <cellStyle name="Output 2 6 3 3 3 2" xfId="23067" xr:uid="{060BE0C3-5EAA-477C-B076-84F8D108ABA6}"/>
    <cellStyle name="Output 2 6 3 3 4" xfId="17332" xr:uid="{9DA4AF17-0FDA-4849-B4F9-450C80E79EC1}"/>
    <cellStyle name="Output 2 6 3 4" xfId="8290" xr:uid="{D4AA94B3-F641-4FB2-85A2-DBB4FA3C3E6F}"/>
    <cellStyle name="Output 2 6 3 4 2" xfId="12012" xr:uid="{76E6BC81-8ED1-454A-8055-610EA474DB88}"/>
    <cellStyle name="Output 2 6 3 4 2 2" xfId="21459" xr:uid="{6B1D00D5-C795-4AF7-8143-8249FA47194C}"/>
    <cellStyle name="Output 2 6 3 4 2 3" xfId="25879" xr:uid="{C51C1C94-8D99-408A-A583-B3C811793144}"/>
    <cellStyle name="Output 2 6 3 4 3" xfId="14019" xr:uid="{C522688C-75F1-47A7-AB12-B298B97643EE}"/>
    <cellStyle name="Output 2 6 3 4 3 2" xfId="23466" xr:uid="{91E35CD6-CA9D-4989-9809-E56A159E9A91}"/>
    <cellStyle name="Output 2 6 3 4 4" xfId="17735" xr:uid="{5B6EBE54-E1CF-4361-A39F-9ACA65BA57F4}"/>
    <cellStyle name="Output 2 6 3 5" xfId="10010" xr:uid="{0FAD0C06-CA0A-431C-8151-EDA1396893EE}"/>
    <cellStyle name="Output 2 6 3 5 2" xfId="13462" xr:uid="{FB85DF90-AA70-490E-B4C3-5F9AEE7D1932}"/>
    <cellStyle name="Output 2 6 3 5 2 2" xfId="22909" xr:uid="{08F2063E-D6C1-4261-A80E-B28573897398}"/>
    <cellStyle name="Output 2 6 3 5 2 3" xfId="27299" xr:uid="{FA1EC693-3587-4FF4-8431-5E1106500826}"/>
    <cellStyle name="Output 2 6 3 5 3" xfId="15709" xr:uid="{B0F909B3-2D37-4858-A87F-69F97CF92AE0}"/>
    <cellStyle name="Output 2 6 3 5 3 2" xfId="25156" xr:uid="{54EBB192-87D6-4510-A089-30BAAF14C924}"/>
    <cellStyle name="Output 2 6 3 5 4" xfId="19455" xr:uid="{A26CB5CE-835F-4E3D-A1EF-E192632D7E61}"/>
    <cellStyle name="Output 2 6 3 6" xfId="10103" xr:uid="{E02FF64C-7D1B-43A1-AAF3-3A09472A84FE}"/>
    <cellStyle name="Output 2 6 3 6 2" xfId="13539" xr:uid="{004E7052-B654-4BC3-A602-5082BA39A162}"/>
    <cellStyle name="Output 2 6 3 6 2 2" xfId="22986" xr:uid="{3B50D334-975B-448C-B41C-CF84257458FD}"/>
    <cellStyle name="Output 2 6 3 6 2 3" xfId="27376" xr:uid="{0D9EC996-B144-434D-A1A8-CC0F6ADC1F11}"/>
    <cellStyle name="Output 2 6 3 6 3" xfId="15802" xr:uid="{E54EA57A-EF06-412B-B421-41F8B59EBEB7}"/>
    <cellStyle name="Output 2 6 3 6 3 2" xfId="25249" xr:uid="{7FFDA8DC-B0F2-4E6C-ABFF-A99CBDB52F14}"/>
    <cellStyle name="Output 2 6 3 6 4" xfId="19548" xr:uid="{3B3B1F0D-1227-4C61-9B77-8E10B29081E1}"/>
    <cellStyle name="Output 2 6 3 7" xfId="9242" xr:uid="{337D9EAA-2D54-42BA-BA2F-B4C483BFA5E4}"/>
    <cellStyle name="Output 2 6 3 7 2" xfId="12801" xr:uid="{57D235E3-0959-4116-A1FE-049A6E5D943B}"/>
    <cellStyle name="Output 2 6 3 7 2 2" xfId="22248" xr:uid="{215B3F78-DC38-41C0-88BA-6DA7186520CF}"/>
    <cellStyle name="Output 2 6 3 7 2 3" xfId="26643" xr:uid="{AFDA5C5D-B43D-4CF4-B883-C854FEEAB4C1}"/>
    <cellStyle name="Output 2 6 3 7 3" xfId="14946" xr:uid="{A8E5C6C7-0BC2-40BA-8D86-EF7B640B3357}"/>
    <cellStyle name="Output 2 6 3 7 3 2" xfId="24393" xr:uid="{902AABFE-F746-441C-9767-F3959BB282AE}"/>
    <cellStyle name="Output 2 6 3 7 4" xfId="18687" xr:uid="{0454E2D5-C316-4965-949D-549E70B7C2AA}"/>
    <cellStyle name="Output 2 6 3 8" xfId="10231" xr:uid="{7592B350-68AE-4B47-A4B2-2C85E3DF2E75}"/>
    <cellStyle name="Output 2 6 3 8 2" xfId="15929" xr:uid="{9ECD923E-EAAE-43C1-AE3D-236E5BBA20F3}"/>
    <cellStyle name="Output 2 6 3 8 2 2" xfId="25376" xr:uid="{4A448296-5091-49F8-B834-C8358C06578A}"/>
    <cellStyle name="Output 2 6 3 8 3" xfId="19676" xr:uid="{BDBDE415-488F-4628-A3F6-04AA55FE5E40}"/>
    <cellStyle name="Output 2 6 3 9" xfId="28713" xr:uid="{B0D781AB-2202-4CCC-84E5-807A1E1D00A3}"/>
    <cellStyle name="Output 2 6 4" xfId="6716" xr:uid="{86068572-7FB3-425B-9ECA-29DC59BCE6A4}"/>
    <cellStyle name="Output 2 6 4 2" xfId="7384" xr:uid="{CE327856-59FE-42A8-9934-07DF9488D41F}"/>
    <cellStyle name="Output 2 6 4 2 2" xfId="11114" xr:uid="{19B1CFEC-3068-44F8-8260-10B590100F03}"/>
    <cellStyle name="Output 2 6 4 2 2 2" xfId="20560" xr:uid="{7BC9BF65-37D6-48AB-9C3E-AFD732FD5641}"/>
    <cellStyle name="Output 2 6 4 2 3" xfId="16831" xr:uid="{6C0E1BBC-2D7F-4443-9464-94EC922C50F6}"/>
    <cellStyle name="Output 2 6 4 3" xfId="10445" xr:uid="{1B24FB03-F77F-4044-99F2-E1F19FBEB609}"/>
    <cellStyle name="Output 2 6 4 3 2" xfId="19890" xr:uid="{3473454F-58BD-4DDE-8F69-BC1ADD8B6794}"/>
    <cellStyle name="Output 2 6 4 4" xfId="16161" xr:uid="{4EE5A2FD-B652-43AF-90BD-B802EE9EB49D}"/>
    <cellStyle name="Output 2 6 4 5" xfId="28894" xr:uid="{7D9DF21E-4441-41CC-9193-64B90BB301CE}"/>
    <cellStyle name="Output 2 6 4 6" xfId="28207" xr:uid="{8E161AD4-1B12-435F-A145-712238447178}"/>
    <cellStyle name="Output 2 6 4 7" xfId="28759" xr:uid="{F7C2FEA1-0A6C-45CC-B695-0F4C33B81B3A}"/>
    <cellStyle name="Output 2 6 4 8" xfId="29428" xr:uid="{F0B8E885-1DBD-478A-9C20-7702614356ED}"/>
    <cellStyle name="Output 2 6 5" xfId="7980" xr:uid="{C6D4F928-1038-4CEB-A664-C7A2732C053A}"/>
    <cellStyle name="Output 2 6 5 2" xfId="11709" xr:uid="{31936FBD-6672-44E2-A677-5575C6EB4E6F}"/>
    <cellStyle name="Output 2 6 5 2 2" xfId="21156" xr:uid="{83E5DEA6-18F5-4625-9F3E-02EBE0C8DC6C}"/>
    <cellStyle name="Output 2 6 5 2 3" xfId="25580" xr:uid="{94ABCCAF-46C0-4F32-8BBC-7A14F6FA9B7A}"/>
    <cellStyle name="Output 2 6 5 3" xfId="13715" xr:uid="{93BE4B84-FA57-44E5-8981-7BE903E36662}"/>
    <cellStyle name="Output 2 6 5 3 2" xfId="23162" xr:uid="{8F88EC2F-1868-47C6-81D6-F91DCC13F31F}"/>
    <cellStyle name="Output 2 6 5 4" xfId="17427" xr:uid="{B7B3E4E4-DA1E-432B-9B4A-562232E83B0D}"/>
    <cellStyle name="Output 2 6 6" xfId="8707" xr:uid="{5F3841B3-2AEB-4776-A4AC-737C557C741E}"/>
    <cellStyle name="Output 2 6 6 2" xfId="12358" xr:uid="{7A93EAA8-522B-4C71-8B76-D5C6E5C8B8D8}"/>
    <cellStyle name="Output 2 6 6 2 2" xfId="21805" xr:uid="{969CCD8E-ACF0-46F8-903B-120225923ED1}"/>
    <cellStyle name="Output 2 6 6 2 3" xfId="26223" xr:uid="{A91BF063-9AEE-409D-A035-CD1D7C2CC3ED}"/>
    <cellStyle name="Output 2 6 6 3" xfId="14434" xr:uid="{E67DDCB9-8891-4C72-B557-4B54AD363E60}"/>
    <cellStyle name="Output 2 6 6 3 2" xfId="23881" xr:uid="{699F842A-1AD4-4061-80EB-17BD7150976F}"/>
    <cellStyle name="Output 2 6 6 4" xfId="18152" xr:uid="{B5D89CDE-BE17-4E7B-A136-20D43793D003}"/>
    <cellStyle name="Output 2 6 7" xfId="8351" xr:uid="{FA43C0A2-7EE8-40D5-AA1F-6228CF792DD3}"/>
    <cellStyle name="Output 2 6 7 2" xfId="12064" xr:uid="{1DC3F446-0259-45B8-BA1E-8CBBDDCC4787}"/>
    <cellStyle name="Output 2 6 7 2 2" xfId="21511" xr:uid="{8BE4D4BB-E35C-4E08-BC21-072C9EEB8543}"/>
    <cellStyle name="Output 2 6 7 2 3" xfId="25930" xr:uid="{9AE82A73-76FC-49B0-B22C-84762F87377C}"/>
    <cellStyle name="Output 2 6 7 3" xfId="14079" xr:uid="{B258126E-02D3-4A3C-94E1-50A39459CB0B}"/>
    <cellStyle name="Output 2 6 7 3 2" xfId="23526" xr:uid="{406FDB13-9EA8-479D-8AF7-C5FDCA98DF62}"/>
    <cellStyle name="Output 2 6 7 4" xfId="17796" xr:uid="{E17479E3-F838-4C60-8AAF-0C44B1E4AF65}"/>
    <cellStyle name="Output 2 6 8" xfId="9488" xr:uid="{0AD33AA5-E1F6-4C8A-95EB-CF696C77B3BC}"/>
    <cellStyle name="Output 2 6 8 2" xfId="13006" xr:uid="{8A75AE1A-ADCA-4507-9338-26DEAF217CD3}"/>
    <cellStyle name="Output 2 6 8 2 2" xfId="22453" xr:uid="{27D9F444-A040-4CBE-9451-DC61245A74CB}"/>
    <cellStyle name="Output 2 6 8 2 3" xfId="26847" xr:uid="{8875FF30-623A-492D-B4DC-635DBAA210BD}"/>
    <cellStyle name="Output 2 6 8 3" xfId="15191" xr:uid="{D0E332E3-5E9F-4171-A5DA-AA64B042C4C5}"/>
    <cellStyle name="Output 2 6 8 3 2" xfId="24638" xr:uid="{DF71ED44-E581-4548-AEF2-06474E77A7B0}"/>
    <cellStyle name="Output 2 6 8 4" xfId="18933" xr:uid="{E09247B1-497B-41B8-8955-8B2C77EE09FD}"/>
    <cellStyle name="Output 2 6 9" xfId="9713" xr:uid="{A57C8724-6BCA-4008-B23E-54CADA008F62}"/>
    <cellStyle name="Output 2 6 9 2" xfId="13198" xr:uid="{AF3A403F-0A83-4774-A00D-BF1D1392AC77}"/>
    <cellStyle name="Output 2 6 9 2 2" xfId="22645" xr:uid="{7EB17AA9-E237-4C5B-97EC-5501C2105F66}"/>
    <cellStyle name="Output 2 6 9 2 3" xfId="27037" xr:uid="{6E7CD20E-EE6B-461F-A4DB-DDBB0676AF9E}"/>
    <cellStyle name="Output 2 6 9 3" xfId="15414" xr:uid="{2A916CB6-0DBA-46A5-96D6-1AFC109C567B}"/>
    <cellStyle name="Output 2 6 9 3 2" xfId="24861" xr:uid="{ACEA4184-4EA4-4815-9D98-6B173E2DE89C}"/>
    <cellStyle name="Output 2 6 9 4" xfId="19158" xr:uid="{6CE78F93-7597-43D9-BCF7-25AA0C7F72CD}"/>
    <cellStyle name="Output 2 7" xfId="2568" xr:uid="{FA387FE3-E478-4333-A9C6-F615EFC39955}"/>
    <cellStyle name="Output 2 7 10" xfId="9848" xr:uid="{2CE6441F-01AE-4E0C-88CB-BEBC0BA5F416}"/>
    <cellStyle name="Output 2 7 10 2" xfId="15549" xr:uid="{D5CCA3AB-BD77-465D-B811-D43DE0E08218}"/>
    <cellStyle name="Output 2 7 10 2 2" xfId="24996" xr:uid="{EEB73E1A-8E3B-4844-B9A1-535FB2636FD4}"/>
    <cellStyle name="Output 2 7 10 3" xfId="19293" xr:uid="{8FE0378A-77BC-454F-8584-EF29021AB9AE}"/>
    <cellStyle name="Output 2 7 11" xfId="27894" xr:uid="{E1C40E74-0641-4311-AFA2-2852C79D0259}"/>
    <cellStyle name="Output 2 7 12" xfId="28246" xr:uid="{C503134E-292B-479F-9CDA-3A3F52AA4F8F}"/>
    <cellStyle name="Output 2 7 2" xfId="4898" xr:uid="{704141B9-2AF9-4389-9391-D0136A84795E}"/>
    <cellStyle name="Output 2 7 2 10" xfId="28070" xr:uid="{4DDCE2AE-FBA0-4885-8AE3-E7369AFB134D}"/>
    <cellStyle name="Output 2 7 2 2" xfId="7065" xr:uid="{5E4181A7-E9EF-4796-B64C-7C83C30CAB35}"/>
    <cellStyle name="Output 2 7 2 2 2" xfId="7733" xr:uid="{7CB0993F-587A-4994-9C80-716990DBE2EA}"/>
    <cellStyle name="Output 2 7 2 2 2 2" xfId="11463" xr:uid="{CCA524C9-A964-4A07-8693-0586A27A8120}"/>
    <cellStyle name="Output 2 7 2 2 2 2 2" xfId="20910" xr:uid="{5EC9AEC9-E04D-4BEF-8336-C9AA9F6CB99B}"/>
    <cellStyle name="Output 2 7 2 2 2 3" xfId="17181" xr:uid="{FC83904C-20D4-474A-8894-37BDEE06FFF1}"/>
    <cellStyle name="Output 2 7 2 2 3" xfId="10794" xr:uid="{771E83D6-DDDE-451C-B945-B005A5D4AC22}"/>
    <cellStyle name="Output 2 7 2 2 3 2" xfId="20240" xr:uid="{1350D3F8-28BB-4C16-BF60-8B76823C5D5B}"/>
    <cellStyle name="Output 2 7 2 2 4" xfId="16511" xr:uid="{3E868569-060F-47A9-82E6-9EA274704EB4}"/>
    <cellStyle name="Output 2 7 2 2 5" xfId="29073" xr:uid="{CFED4A88-54D1-48B2-B587-88C7974521D8}"/>
    <cellStyle name="Output 2 7 2 2 6" xfId="29237" xr:uid="{9E64BCD4-EE19-4550-9CF5-0BC2589E6C4B}"/>
    <cellStyle name="Output 2 7 2 2 7" xfId="28175" xr:uid="{01A7A774-A517-47A0-A7AA-978D5F7FEC45}"/>
    <cellStyle name="Output 2 7 2 2 8" xfId="29581" xr:uid="{12A5597B-15E9-4D3F-931B-1BCEA1878737}"/>
    <cellStyle name="Output 2 7 2 3" xfId="7916" xr:uid="{3568CA53-440A-4EDC-B1C9-206AE6A37784}"/>
    <cellStyle name="Output 2 7 2 3 2" xfId="11645" xr:uid="{CC112E42-4A37-49B4-BC89-2F9F54743A18}"/>
    <cellStyle name="Output 2 7 2 3 2 2" xfId="21092" xr:uid="{0C533952-A009-49BA-BC1D-3B82CF0A30BE}"/>
    <cellStyle name="Output 2 7 2 3 2 3" xfId="25516" xr:uid="{C3C394A4-33F9-415C-9F9D-6B5107504067}"/>
    <cellStyle name="Output 2 7 2 3 3" xfId="13651" xr:uid="{0CBD2C7A-C4FC-4FFC-A53E-832C3E63E5DE}"/>
    <cellStyle name="Output 2 7 2 3 3 2" xfId="23098" xr:uid="{D0709893-FDC2-4D18-8710-C80B0155A272}"/>
    <cellStyle name="Output 2 7 2 3 4" xfId="17363" xr:uid="{B41F6438-699F-45E3-96E8-D817B534D070}"/>
    <cellStyle name="Output 2 7 2 4" xfId="8979" xr:uid="{B0DC1072-6F87-407A-8E70-84AC69C98EE3}"/>
    <cellStyle name="Output 2 7 2 4 2" xfId="12584" xr:uid="{05DA4B53-AF62-4EF4-B002-118569ACDFE4}"/>
    <cellStyle name="Output 2 7 2 4 2 2" xfId="22031" xr:uid="{9ACF45DE-CCFE-4EAC-8F0C-E50DA79ECE5F}"/>
    <cellStyle name="Output 2 7 2 4 2 3" xfId="26445" xr:uid="{934632F9-A972-4C17-8A3A-BA1CB38DB508}"/>
    <cellStyle name="Output 2 7 2 4 3" xfId="14702" xr:uid="{DADF9DC2-B3CC-4641-A685-5EB9EEFC7EE1}"/>
    <cellStyle name="Output 2 7 2 4 3 2" xfId="24149" xr:uid="{7F95658F-5CAC-401B-B909-876258B545A9}"/>
    <cellStyle name="Output 2 7 2 4 4" xfId="18424" xr:uid="{8F85CE50-D4EB-4058-808E-785133C1EDDB}"/>
    <cellStyle name="Output 2 7 2 5" xfId="9611" xr:uid="{5FC8D311-170D-474A-99BC-3208D26D6A66}"/>
    <cellStyle name="Output 2 7 2 5 2" xfId="13110" xr:uid="{E0BF0E26-4A7E-4C71-B86C-C62278AA5652}"/>
    <cellStyle name="Output 2 7 2 5 2 2" xfId="22557" xr:uid="{ED4D72D5-3AF5-4F9E-A613-FCA9E90D9DB6}"/>
    <cellStyle name="Output 2 7 2 5 2 3" xfId="26949" xr:uid="{325C6A12-2AA1-42A3-845A-3C5E24C67B06}"/>
    <cellStyle name="Output 2 7 2 5 3" xfId="15312" xr:uid="{00063F4D-764D-4B2D-A341-321E0D4639A3}"/>
    <cellStyle name="Output 2 7 2 5 3 2" xfId="24759" xr:uid="{81C97396-0664-49E3-BE2F-3451BA2C485B}"/>
    <cellStyle name="Output 2 7 2 5 4" xfId="19056" xr:uid="{14A857E8-E9E6-43D5-8E0F-D402CBAF5F2E}"/>
    <cellStyle name="Output 2 7 2 6" xfId="9512" xr:uid="{5D16945F-9C6F-45BC-BE0B-7196D2BC7E68}"/>
    <cellStyle name="Output 2 7 2 6 2" xfId="13029" xr:uid="{8BF4D7C1-68A8-4738-A7CC-4D5255C612A7}"/>
    <cellStyle name="Output 2 7 2 6 2 2" xfId="22476" xr:uid="{5B0B2E45-7A04-4E78-92E0-4AD939F7A8A3}"/>
    <cellStyle name="Output 2 7 2 6 2 3" xfId="26869" xr:uid="{640C460C-7BE2-45AF-B031-91CD7FAE9511}"/>
    <cellStyle name="Output 2 7 2 6 3" xfId="15214" xr:uid="{469AE02C-9D5B-44B6-BA5A-F8E80F053E84}"/>
    <cellStyle name="Output 2 7 2 6 3 2" xfId="24661" xr:uid="{39A39F02-ADFE-4C74-8E61-22068D3B3201}"/>
    <cellStyle name="Output 2 7 2 6 4" xfId="18957" xr:uid="{56C7852F-1F27-469D-8C80-3BCB1CA67F7E}"/>
    <cellStyle name="Output 2 7 2 7" xfId="9213" xr:uid="{AF76CEAA-C76C-43CE-BAAC-CFD573A1339C}"/>
    <cellStyle name="Output 2 7 2 7 2" xfId="12779" xr:uid="{1E653882-8598-4649-BA66-081CBAA10CCA}"/>
    <cellStyle name="Output 2 7 2 7 2 2" xfId="22226" xr:uid="{E115F3B3-17CC-4FA2-81C5-EE3C3F2CE56F}"/>
    <cellStyle name="Output 2 7 2 7 2 3" xfId="26621" xr:uid="{02D60DDB-D321-4A1F-B8C8-375D09670296}"/>
    <cellStyle name="Output 2 7 2 7 3" xfId="14917" xr:uid="{DEE9BA2F-E12B-4BF0-A681-2192E875B816}"/>
    <cellStyle name="Output 2 7 2 7 3 2" xfId="24364" xr:uid="{98677233-3B86-40E9-9E91-E1DFD74D6FF3}"/>
    <cellStyle name="Output 2 7 2 7 4" xfId="18658" xr:uid="{C8CA2D1F-CCA6-42A2-A6BF-643494FFF2FD}"/>
    <cellStyle name="Output 2 7 2 8" xfId="10171" xr:uid="{49C9E4D9-F855-41EA-89A0-85E0231C477C}"/>
    <cellStyle name="Output 2 7 2 8 2" xfId="15870" xr:uid="{64851B1B-ADF6-44ED-827F-0640B2F4E1BC}"/>
    <cellStyle name="Output 2 7 2 8 2 2" xfId="25317" xr:uid="{0AAEC1FA-E9CD-408C-9A31-606AC8979241}"/>
    <cellStyle name="Output 2 7 2 8 3" xfId="19616" xr:uid="{AD5E5FAB-728E-410F-AEAC-682194E72557}"/>
    <cellStyle name="Output 2 7 2 9" xfId="28416" xr:uid="{024CA92C-F57A-4598-9BE9-2EBFA89D6AFB}"/>
    <cellStyle name="Output 2 7 3" xfId="6324" xr:uid="{37457CEA-088D-4034-B280-ED1CB4914F54}"/>
    <cellStyle name="Output 2 7 3 10" xfId="28498" xr:uid="{A5D3A109-B183-4B18-B494-BD5175B33667}"/>
    <cellStyle name="Output 2 7 3 2" xfId="7193" xr:uid="{981094F6-FBF7-46D0-83DC-EE2FB4576A63}"/>
    <cellStyle name="Output 2 7 3 2 2" xfId="7862" xr:uid="{269722E6-0C70-4B3C-8599-C5D911A34BAA}"/>
    <cellStyle name="Output 2 7 3 2 2 2" xfId="11592" xr:uid="{886186D7-FE7C-450F-84B0-FCDF6D3F9558}"/>
    <cellStyle name="Output 2 7 3 2 2 2 2" xfId="21039" xr:uid="{B8975424-8036-4152-9442-79E54D40B929}"/>
    <cellStyle name="Output 2 7 3 2 2 3" xfId="17310" xr:uid="{6CDB0FA6-59D8-4097-AC9D-DAE502BCABA8}"/>
    <cellStyle name="Output 2 7 3 2 3" xfId="10923" xr:uid="{3AF498E8-4DC9-4067-991A-B8A4336369F2}"/>
    <cellStyle name="Output 2 7 3 2 3 2" xfId="20369" xr:uid="{1A2D5E5E-0DD9-4D70-8A8A-49823237C597}"/>
    <cellStyle name="Output 2 7 3 2 4" xfId="16640" xr:uid="{040B0C77-647B-418C-ABF4-EAA7CA005C05}"/>
    <cellStyle name="Output 2 7 3 2 5" xfId="29163" xr:uid="{3F9FA598-AADD-4D18-82F1-278D4E95EA9A}"/>
    <cellStyle name="Output 2 7 3 2 6" xfId="29290" xr:uid="{3383028F-B16C-4002-AA22-3C0CCDE13854}"/>
    <cellStyle name="Output 2 7 3 2 7" xfId="28628" xr:uid="{4D4C2C88-BCC7-47FB-8990-65BCE4B84D1C}"/>
    <cellStyle name="Output 2 7 3 2 8" xfId="29669" xr:uid="{5C97B9C1-0BF0-4775-8BA1-3F349E8CA618}"/>
    <cellStyle name="Output 2 7 3 3" xfId="8171" xr:uid="{7D3100C9-E837-4404-8F8B-0C72FDC56CEE}"/>
    <cellStyle name="Output 2 7 3 3 2" xfId="11900" xr:uid="{E7C3823F-9161-4925-AFA1-42394FD36C1A}"/>
    <cellStyle name="Output 2 7 3 3 2 2" xfId="21347" xr:uid="{577357D5-081E-43D0-9B14-F8F758C2974A}"/>
    <cellStyle name="Output 2 7 3 3 2 3" xfId="25771" xr:uid="{D1939DFA-2939-425F-8569-A5693AAB755B}"/>
    <cellStyle name="Output 2 7 3 3 3" xfId="13906" xr:uid="{A1BE480A-27B7-4172-8204-36066C89A2D1}"/>
    <cellStyle name="Output 2 7 3 3 3 2" xfId="23353" xr:uid="{2795ED8F-FDB9-4A05-9108-A449E77B066D}"/>
    <cellStyle name="Output 2 7 3 3 4" xfId="17618" xr:uid="{D6CD797D-911A-4D63-84D9-4568CD3DAC1D}"/>
    <cellStyle name="Output 2 7 3 4" xfId="8289" xr:uid="{C442FA2C-2A5E-41A6-9875-359E59002619}"/>
    <cellStyle name="Output 2 7 3 4 2" xfId="12011" xr:uid="{E9343BF0-0D1E-450F-849E-A262AD5E58B3}"/>
    <cellStyle name="Output 2 7 3 4 2 2" xfId="21458" xr:uid="{E9CEA544-2A6F-40CA-9EBA-7B8C97522A71}"/>
    <cellStyle name="Output 2 7 3 4 2 3" xfId="25878" xr:uid="{44AB43AF-282A-479B-9468-646DDB8FD387}"/>
    <cellStyle name="Output 2 7 3 4 3" xfId="14018" xr:uid="{2FCC01DE-996F-4166-B5DC-2ACE6D84E401}"/>
    <cellStyle name="Output 2 7 3 4 3 2" xfId="23465" xr:uid="{32D5A426-74CC-46BA-88F3-676EE61715F7}"/>
    <cellStyle name="Output 2 7 3 4 4" xfId="17734" xr:uid="{E9812DE4-AFD1-483B-ADDF-5F1F9BFB874F}"/>
    <cellStyle name="Output 2 7 3 5" xfId="10011" xr:uid="{D3B87A71-94AE-4FC0-8B92-62F91A72F33E}"/>
    <cellStyle name="Output 2 7 3 5 2" xfId="13463" xr:uid="{1A1AEED0-1BDA-4809-964E-DD3BD7B4E220}"/>
    <cellStyle name="Output 2 7 3 5 2 2" xfId="22910" xr:uid="{7123CD3A-A7D6-422A-8496-C96A6188B0CA}"/>
    <cellStyle name="Output 2 7 3 5 2 3" xfId="27300" xr:uid="{FD913BF0-AA40-4B63-9F53-73E9EFA6E677}"/>
    <cellStyle name="Output 2 7 3 5 3" xfId="15710" xr:uid="{94D9C9B5-070C-478C-9CAE-6A23E239BA9D}"/>
    <cellStyle name="Output 2 7 3 5 3 2" xfId="25157" xr:uid="{7EAF6CAD-3C14-402C-920A-DF7126F9DBDB}"/>
    <cellStyle name="Output 2 7 3 5 4" xfId="19456" xr:uid="{25B38C03-69BE-415D-BDC9-F16F5B64B802}"/>
    <cellStyle name="Output 2 7 3 6" xfId="10104" xr:uid="{C7B8679D-D0FB-418D-882B-FC197FBE7EFE}"/>
    <cellStyle name="Output 2 7 3 6 2" xfId="13540" xr:uid="{10F88860-4548-4DAD-9B76-E4F66DFDB799}"/>
    <cellStyle name="Output 2 7 3 6 2 2" xfId="22987" xr:uid="{9774A155-E102-4367-8D89-C02FD2BA1232}"/>
    <cellStyle name="Output 2 7 3 6 2 3" xfId="27377" xr:uid="{40A13C45-723B-4DB4-A018-3BC1FCA3F790}"/>
    <cellStyle name="Output 2 7 3 6 3" xfId="15803" xr:uid="{85FC6C6A-0A68-40BC-93BB-96A8C4DB102A}"/>
    <cellStyle name="Output 2 7 3 6 3 2" xfId="25250" xr:uid="{80387D98-9F4D-4B4F-A8C6-CA14AACA4048}"/>
    <cellStyle name="Output 2 7 3 6 4" xfId="19549" xr:uid="{A2A64233-C86A-4BC4-B2A8-27A792917A85}"/>
    <cellStyle name="Output 2 7 3 7" xfId="8974" xr:uid="{922E84F5-A971-4173-BF74-3E66DD911CCD}"/>
    <cellStyle name="Output 2 7 3 7 2" xfId="12580" xr:uid="{D144EA3F-CFBB-45BB-84E6-968786A01600}"/>
    <cellStyle name="Output 2 7 3 7 2 2" xfId="22027" xr:uid="{D1BD4486-6482-47F5-A5E1-13FD29E4E08C}"/>
    <cellStyle name="Output 2 7 3 7 2 3" xfId="26441" xr:uid="{FB507E7C-E08B-4423-887F-FBFDAD3673F2}"/>
    <cellStyle name="Output 2 7 3 7 3" xfId="14697" xr:uid="{0A1723E0-723A-4571-9915-7E02BD2F760E}"/>
    <cellStyle name="Output 2 7 3 7 3 2" xfId="24144" xr:uid="{5BB44DE5-3208-45E5-A176-4C0DB77744C7}"/>
    <cellStyle name="Output 2 7 3 7 4" xfId="18419" xr:uid="{58DA67FE-C61C-4EB8-BE67-8427C56B459E}"/>
    <cellStyle name="Output 2 7 3 8" xfId="10232" xr:uid="{43E97BE4-5FCC-4882-A0D1-2FEDC6CE34D1}"/>
    <cellStyle name="Output 2 7 3 8 2" xfId="15930" xr:uid="{C26B1585-D182-46EE-82B6-663D370C6ED2}"/>
    <cellStyle name="Output 2 7 3 8 2 2" xfId="25377" xr:uid="{328FE332-F282-4453-88CA-4B23D70565D4}"/>
    <cellStyle name="Output 2 7 3 8 3" xfId="19677" xr:uid="{6C5844CC-EA25-497E-9A82-E5396724E12F}"/>
    <cellStyle name="Output 2 7 3 9" xfId="28714" xr:uid="{8E9E44C6-0BA1-4B66-8C5D-B7B2E0E07F85}"/>
    <cellStyle name="Output 2 7 4" xfId="6717" xr:uid="{F6CBFD4B-B108-4A95-909F-E9843CB4DA0A}"/>
    <cellStyle name="Output 2 7 4 2" xfId="7385" xr:uid="{8F6FA648-A96E-494F-AE65-D263EACCA589}"/>
    <cellStyle name="Output 2 7 4 2 2" xfId="11115" xr:uid="{E64F2E61-CA15-4804-AD0A-7E6B5741BF94}"/>
    <cellStyle name="Output 2 7 4 2 2 2" xfId="20561" xr:uid="{907F07A0-8643-4359-953C-3A632388C739}"/>
    <cellStyle name="Output 2 7 4 2 3" xfId="16832" xr:uid="{E79C1F7C-3995-4281-A2FF-37E40DF85637}"/>
    <cellStyle name="Output 2 7 4 3" xfId="10446" xr:uid="{D1DE9C33-7DE7-4EFE-92A4-77F76E87B026}"/>
    <cellStyle name="Output 2 7 4 3 2" xfId="19891" xr:uid="{9A8E7164-5A40-49F4-9ED0-E9F3DBB0093B}"/>
    <cellStyle name="Output 2 7 4 4" xfId="16162" xr:uid="{97B51B6E-BFD7-46B6-8AA4-99BB1DAE54E3}"/>
    <cellStyle name="Output 2 7 4 5" xfId="28895" xr:uid="{EE9EBB7A-B77E-458B-B6ED-EE83188A6DCC}"/>
    <cellStyle name="Output 2 7 4 6" xfId="28471" xr:uid="{4B9529E4-ECFB-4776-A44C-4C5CF8B3C508}"/>
    <cellStyle name="Output 2 7 4 7" xfId="29193" xr:uid="{457AFBE5-4DB1-43B3-9E3B-D0C69E4B239D}"/>
    <cellStyle name="Output 2 7 4 8" xfId="29429" xr:uid="{B97443FA-BB23-4C17-99E8-161E3494B89B}"/>
    <cellStyle name="Output 2 7 5" xfId="8201" xr:uid="{1DDDD137-2C0E-48A5-8E84-F72ED0F868B9}"/>
    <cellStyle name="Output 2 7 5 2" xfId="11930" xr:uid="{92F460C3-7FC9-4A72-AA52-0957D8CD250C}"/>
    <cellStyle name="Output 2 7 5 2 2" xfId="21377" xr:uid="{F6B3E1A4-3F43-423C-8ED0-6B82B145AE2E}"/>
    <cellStyle name="Output 2 7 5 2 3" xfId="25801" xr:uid="{A285BFDF-987D-41D3-82DC-AC3257F72B39}"/>
    <cellStyle name="Output 2 7 5 3" xfId="13936" xr:uid="{72AF8D07-1ECE-4EB3-A10A-B2079E2B3961}"/>
    <cellStyle name="Output 2 7 5 3 2" xfId="23383" xr:uid="{AFD6E241-D963-49D7-AC18-FAB7850DADDB}"/>
    <cellStyle name="Output 2 7 5 4" xfId="17648" xr:uid="{B2B555E1-C26D-4976-8AEA-A022675DC6E6}"/>
    <cellStyle name="Output 2 7 6" xfId="9739" xr:uid="{B132B48D-2911-4FD5-B5F8-1126C95AE9BB}"/>
    <cellStyle name="Output 2 7 6 2" xfId="13221" xr:uid="{0604BB8F-910B-4583-AE3B-826CDF57B57E}"/>
    <cellStyle name="Output 2 7 6 2 2" xfId="22668" xr:uid="{A2951B24-7158-4521-B5EB-0CA0F4B03D0F}"/>
    <cellStyle name="Output 2 7 6 2 3" xfId="27060" xr:uid="{25C50F6E-6EE2-4E66-A1C6-2257BFC55333}"/>
    <cellStyle name="Output 2 7 6 3" xfId="15440" xr:uid="{DE77E18A-F1FB-4245-8ACB-1FF76205015E}"/>
    <cellStyle name="Output 2 7 6 3 2" xfId="24887" xr:uid="{6A94C662-16C9-4BCE-A2F0-C8B7DB38CC3B}"/>
    <cellStyle name="Output 2 7 6 4" xfId="19184" xr:uid="{8A79103B-C233-4985-93F2-12A8CDC71D2C}"/>
    <cellStyle name="Output 2 7 7" xfId="8523" xr:uid="{08298DD3-DBEA-4D4E-A995-B9338D5D3081}"/>
    <cellStyle name="Output 2 7 7 2" xfId="12197" xr:uid="{912C15E4-91F1-4A5B-8E79-712F3BB00680}"/>
    <cellStyle name="Output 2 7 7 2 2" xfId="21644" xr:uid="{76C984C6-6AB1-4339-B582-A3B118081985}"/>
    <cellStyle name="Output 2 7 7 2 3" xfId="26063" xr:uid="{B7DCF2E7-DF61-4227-AD21-DBC2914C885E}"/>
    <cellStyle name="Output 2 7 7 3" xfId="14251" xr:uid="{722610F3-6303-49DB-B49A-560402FA1476}"/>
    <cellStyle name="Output 2 7 7 3 2" xfId="23698" xr:uid="{E2E61C55-4392-481A-93DE-BE773A6AEF5F}"/>
    <cellStyle name="Output 2 7 7 4" xfId="17968" xr:uid="{2AE6A377-F1C6-45CF-BC90-D0155015145E}"/>
    <cellStyle name="Output 2 7 8" xfId="9196" xr:uid="{180E5483-35DB-403B-8F79-791307BCD3D0}"/>
    <cellStyle name="Output 2 7 8 2" xfId="12763" xr:uid="{220E14AD-44B4-4CBF-A612-6F3A345EFEB1}"/>
    <cellStyle name="Output 2 7 8 2 2" xfId="22210" xr:uid="{1F5C12DB-EFFA-4E82-B5D4-94A133B45581}"/>
    <cellStyle name="Output 2 7 8 2 3" xfId="26605" xr:uid="{CF434E10-43E5-4FA8-B8D8-CDCA9D18A520}"/>
    <cellStyle name="Output 2 7 8 3" xfId="14900" xr:uid="{0CF16E16-54BD-4160-8A38-0F407EF14AC2}"/>
    <cellStyle name="Output 2 7 8 3 2" xfId="24347" xr:uid="{54E0809B-56BC-452E-98EF-D6C93B24D9DF}"/>
    <cellStyle name="Output 2 7 8 4" xfId="18641" xr:uid="{05D23ECE-418F-4863-AFF5-6971D9B17031}"/>
    <cellStyle name="Output 2 7 9" xfId="9005" xr:uid="{88B348D3-3145-4FCE-A903-41DA6149E263}"/>
    <cellStyle name="Output 2 7 9 2" xfId="12608" xr:uid="{8AD7616C-B1B3-4BC9-9ECC-4FF177D54D82}"/>
    <cellStyle name="Output 2 7 9 2 2" xfId="22055" xr:uid="{87BE7AD9-2EBC-4840-B323-680596A24020}"/>
    <cellStyle name="Output 2 7 9 2 3" xfId="26469" xr:uid="{1358B9CB-F6D0-4AC1-A623-95A36CAEFD7D}"/>
    <cellStyle name="Output 2 7 9 3" xfId="14728" xr:uid="{E85F95FF-C779-43F8-A276-B1A02A3EFDC5}"/>
    <cellStyle name="Output 2 7 9 3 2" xfId="24175" xr:uid="{25BB0AAC-C099-4467-9EAD-B925447219BC}"/>
    <cellStyle name="Output 2 7 9 4" xfId="18450" xr:uid="{D2790086-64C3-43EC-80FD-45B851A0A3AC}"/>
    <cellStyle name="Output 2 8" xfId="2569" xr:uid="{76370080-DF3E-4188-A8E1-A181CBDF9B57}"/>
    <cellStyle name="Output 2 8 10" xfId="27755" xr:uid="{0D8FEFE0-4739-4ECD-A5B8-24B4202BEC42}"/>
    <cellStyle name="Output 2 8 2" xfId="6718" xr:uid="{A3F18B4E-81DB-4E65-9AB4-0C9C3508C5EE}"/>
    <cellStyle name="Output 2 8 2 2" xfId="7386" xr:uid="{5F684451-73FA-4836-92CC-975601568283}"/>
    <cellStyle name="Output 2 8 2 2 2" xfId="11116" xr:uid="{8D46AC70-D52C-4CC1-9E13-095840A56D09}"/>
    <cellStyle name="Output 2 8 2 2 2 2" xfId="20562" xr:uid="{3010044F-5A79-4D17-8282-8ED57847EF21}"/>
    <cellStyle name="Output 2 8 2 2 3" xfId="16833" xr:uid="{EBEF75FD-80E1-4452-89A0-376A2FE57EBE}"/>
    <cellStyle name="Output 2 8 2 3" xfId="10447" xr:uid="{1D1B758A-53CF-4C19-BF7A-70C89BA484F7}"/>
    <cellStyle name="Output 2 8 2 3 2" xfId="19892" xr:uid="{596C6E6A-F531-4E6B-AC06-E3684B27CE90}"/>
    <cellStyle name="Output 2 8 2 4" xfId="16163" xr:uid="{2F769FA6-51B0-4BE9-947D-3F2AB89DD916}"/>
    <cellStyle name="Output 2 8 2 5" xfId="28896" xr:uid="{E8617AF9-9ED9-4F93-9A85-E168634FC48C}"/>
    <cellStyle name="Output 2 8 2 6" xfId="28571" xr:uid="{46641AC7-0C78-4DE1-A86A-BD7E8CD53292}"/>
    <cellStyle name="Output 2 8 2 7" xfId="27592" xr:uid="{23DE0D75-C96E-496F-8E9C-3E17EFA715BD}"/>
    <cellStyle name="Output 2 8 2 8" xfId="29430" xr:uid="{17BBF3EB-5096-49CA-A5E4-B33B5C456DFF}"/>
    <cellStyle name="Output 2 8 3" xfId="8111" xr:uid="{8EB695E4-A082-4651-A307-60F81FF9981A}"/>
    <cellStyle name="Output 2 8 3 2" xfId="11840" xr:uid="{EC602165-5A36-4851-8465-D557A7AEE10D}"/>
    <cellStyle name="Output 2 8 3 2 2" xfId="21287" xr:uid="{EE9111D5-ABF8-4DD8-A0F4-DE9BB0B98125}"/>
    <cellStyle name="Output 2 8 3 2 3" xfId="25711" xr:uid="{3F2AA40B-C3ED-4281-A52B-5C8F1F9641B7}"/>
    <cellStyle name="Output 2 8 3 3" xfId="13846" xr:uid="{679D19C8-8F3B-4C61-848F-95E488D763AA}"/>
    <cellStyle name="Output 2 8 3 3 2" xfId="23293" xr:uid="{52E12FD9-684F-406A-8C20-14EF98FF1273}"/>
    <cellStyle name="Output 2 8 3 4" xfId="17558" xr:uid="{D423DCC4-9131-491A-9349-F9DB27A54295}"/>
    <cellStyle name="Output 2 8 4" xfId="9305" xr:uid="{6099CADE-37CD-4A1F-B3E4-2F64A497DA3C}"/>
    <cellStyle name="Output 2 8 4 2" xfId="12855" xr:uid="{4CA36938-E218-45B6-8E99-FA730F0CD99E}"/>
    <cellStyle name="Output 2 8 4 2 2" xfId="22302" xr:uid="{504BEE9A-B583-4C73-A2CA-8161F8AAA969}"/>
    <cellStyle name="Output 2 8 4 2 3" xfId="26696" xr:uid="{F2ACCE8A-E5E3-43EC-B598-C42DCAAB8288}"/>
    <cellStyle name="Output 2 8 4 3" xfId="15008" xr:uid="{6CD21E04-B88A-4BDD-A226-B6EBAD217DC0}"/>
    <cellStyle name="Output 2 8 4 3 2" xfId="24455" xr:uid="{6E095B79-AE63-489B-B603-8453177A10C9}"/>
    <cellStyle name="Output 2 8 4 4" xfId="18750" xr:uid="{49070401-7DD9-485F-8563-1EE87651EA96}"/>
    <cellStyle name="Output 2 8 5" xfId="9807" xr:uid="{95067D3A-9428-4792-AB8E-E550DDC33419}"/>
    <cellStyle name="Output 2 8 5 2" xfId="13289" xr:uid="{BCEAB6AC-B682-445C-925B-73EEA3EC1001}"/>
    <cellStyle name="Output 2 8 5 2 2" xfId="22736" xr:uid="{0DBDD866-7431-4CFE-9048-9CD9C62010D1}"/>
    <cellStyle name="Output 2 8 5 2 3" xfId="27128" xr:uid="{DD40E80D-7CB6-4D7D-A33C-0BC22D9E7F4D}"/>
    <cellStyle name="Output 2 8 5 3" xfId="15508" xr:uid="{093B3B78-DBF3-4A6F-BE78-9EB191EFF84D}"/>
    <cellStyle name="Output 2 8 5 3 2" xfId="24955" xr:uid="{5CEAFA11-F7E4-4872-A5EF-B46E4D8A76C1}"/>
    <cellStyle name="Output 2 8 5 4" xfId="19252" xr:uid="{A5AECFE2-C766-4EA1-982E-1BFCF5263268}"/>
    <cellStyle name="Output 2 8 6" xfId="9750" xr:uid="{00D80855-D14B-41D0-94F4-001C62EC5889}"/>
    <cellStyle name="Output 2 8 6 2" xfId="13232" xr:uid="{AADC846B-52AE-430C-8319-E97F1A8906E4}"/>
    <cellStyle name="Output 2 8 6 2 2" xfId="22679" xr:uid="{E5159A52-A29E-4629-815A-D1780B788DE1}"/>
    <cellStyle name="Output 2 8 6 2 3" xfId="27071" xr:uid="{F238CC7B-5A49-4208-B23D-E1C51813D6A4}"/>
    <cellStyle name="Output 2 8 6 3" xfId="15451" xr:uid="{0AC8D0C4-F9EF-442D-81B2-032DBC237C5F}"/>
    <cellStyle name="Output 2 8 6 3 2" xfId="24898" xr:uid="{E37E4711-6BC1-42C0-8A1B-6D5DB95FE4CB}"/>
    <cellStyle name="Output 2 8 6 4" xfId="19195" xr:uid="{0A1DDFA0-421E-4929-B0CF-74F52355162E}"/>
    <cellStyle name="Output 2 8 7" xfId="9683" xr:uid="{CE8CD409-B9B6-4498-882B-EB756F9BD438}"/>
    <cellStyle name="Output 2 8 7 2" xfId="13172" xr:uid="{97E17748-C0AA-4622-820D-F33BC89334AF}"/>
    <cellStyle name="Output 2 8 7 2 2" xfId="22619" xr:uid="{4D8DFFC0-8128-4AAC-A0B8-B6FC31DD7963}"/>
    <cellStyle name="Output 2 8 7 2 3" xfId="27011" xr:uid="{77D262A8-2302-4634-B134-2F5342235980}"/>
    <cellStyle name="Output 2 8 7 3" xfId="15384" xr:uid="{0BE80699-12F2-4079-837A-BCE835A2567C}"/>
    <cellStyle name="Output 2 8 7 3 2" xfId="24831" xr:uid="{09B333AE-9FA0-4C06-861E-DD23B2245A4D}"/>
    <cellStyle name="Output 2 8 7 4" xfId="19128" xr:uid="{796B9B09-1B9B-4C23-84EB-BC8BCCD9FF14}"/>
    <cellStyle name="Output 2 8 8" xfId="9890" xr:uid="{6BF4B771-B963-4064-A815-78CEBA9A0829}"/>
    <cellStyle name="Output 2 8 8 2" xfId="15590" xr:uid="{BE08EA10-D93A-4468-9F24-11B7FA856B0B}"/>
    <cellStyle name="Output 2 8 8 2 2" xfId="25037" xr:uid="{5F9179DC-297E-4A2A-8548-8C72FF5BB8A9}"/>
    <cellStyle name="Output 2 8 8 3" xfId="19335" xr:uid="{8525F95F-E8B0-4DFC-9DCC-D3C864C7ECD5}"/>
    <cellStyle name="Output 2 8 9" xfId="27895" xr:uid="{26C3291A-F0BB-4AF2-A6C2-6A0D515B4B63}"/>
    <cellStyle name="Output 2 9" xfId="2570" xr:uid="{8124630A-51F4-4061-8537-ACDA2DE26E3C}"/>
    <cellStyle name="Output 2 9 10" xfId="28589" xr:uid="{2C91ECAE-32A0-499E-A729-0615F113A198}"/>
    <cellStyle name="Output 2 9 2" xfId="6719" xr:uid="{F7767138-53C8-4C5F-96A0-E295D44EE0E0}"/>
    <cellStyle name="Output 2 9 2 2" xfId="7387" xr:uid="{6748546A-0415-4401-B2E4-62C98C01E834}"/>
    <cellStyle name="Output 2 9 2 2 2" xfId="11117" xr:uid="{A214A8B7-D3CC-4517-B462-2D0B6004E5C6}"/>
    <cellStyle name="Output 2 9 2 2 2 2" xfId="20563" xr:uid="{4C06CE0A-9AF7-4A19-AE90-683669A7FC66}"/>
    <cellStyle name="Output 2 9 2 2 3" xfId="16834" xr:uid="{50CDA846-0A3C-475C-9D77-961746761018}"/>
    <cellStyle name="Output 2 9 2 3" xfId="10448" xr:uid="{19CE0C1C-8F59-41D7-942F-3E7664F63678}"/>
    <cellStyle name="Output 2 9 2 3 2" xfId="19893" xr:uid="{36D1DB46-32B0-46CB-B402-3B6AF047B6A0}"/>
    <cellStyle name="Output 2 9 2 4" xfId="16164" xr:uid="{C58613C9-454E-4843-9032-BD6C267DFF47}"/>
    <cellStyle name="Output 2 9 2 5" xfId="28897" xr:uid="{4F14BB90-482B-432E-86DC-CB407A3BCD59}"/>
    <cellStyle name="Output 2 9 2 6" xfId="27959" xr:uid="{84A10422-A2C9-46BE-9EAF-679DF62BA787}"/>
    <cellStyle name="Output 2 9 2 7" xfId="28423" xr:uid="{3133BECF-F6DD-4A43-9463-22656C7719DD}"/>
    <cellStyle name="Output 2 9 2 8" xfId="29431" xr:uid="{F32832DA-1BBB-4182-BABD-CC4CA724C961}"/>
    <cellStyle name="Output 2 9 3" xfId="7979" xr:uid="{60C296BE-9BC4-4C4D-891E-030359ECE185}"/>
    <cellStyle name="Output 2 9 3 2" xfId="11708" xr:uid="{5F862996-7DC5-46CB-ADB5-51ECF764EA08}"/>
    <cellStyle name="Output 2 9 3 2 2" xfId="21155" xr:uid="{B844B618-7A97-47E1-AB87-D62541EE3F35}"/>
    <cellStyle name="Output 2 9 3 2 3" xfId="25579" xr:uid="{081AEA9E-521B-4F52-AE30-EE33EF7444D1}"/>
    <cellStyle name="Output 2 9 3 3" xfId="13714" xr:uid="{2C3A5108-CE08-44A9-8892-B62AD5E73C86}"/>
    <cellStyle name="Output 2 9 3 3 2" xfId="23161" xr:uid="{44E865F1-97CF-4677-BC83-BFBAB3467612}"/>
    <cellStyle name="Output 2 9 3 4" xfId="17426" xr:uid="{C52DA686-DD41-4C4F-9167-F5BF1B8A8962}"/>
    <cellStyle name="Output 2 9 4" xfId="9306" xr:uid="{DC8DC49A-E269-4D6D-8681-448E2D769BEE}"/>
    <cellStyle name="Output 2 9 4 2" xfId="12856" xr:uid="{F18ED0A7-5EFF-4B8A-9BFB-20961AD4BD68}"/>
    <cellStyle name="Output 2 9 4 2 2" xfId="22303" xr:uid="{565867F5-5396-4532-840B-4902DF40C518}"/>
    <cellStyle name="Output 2 9 4 2 3" xfId="26697" xr:uid="{4F40E308-C707-4E7D-96A4-3884EE94826A}"/>
    <cellStyle name="Output 2 9 4 3" xfId="15009" xr:uid="{80588B77-F7A8-4E9D-9662-AB6D08C40EBD}"/>
    <cellStyle name="Output 2 9 4 3 2" xfId="24456" xr:uid="{C74DDD6D-2EEB-42DB-80D3-ECFD61F9794D}"/>
    <cellStyle name="Output 2 9 4 4" xfId="18751" xr:uid="{72807787-6B24-49D0-8807-594B92E60D2B}"/>
    <cellStyle name="Output 2 9 5" xfId="8861" xr:uid="{718DA642-D184-43F4-823E-3B0CD3114009}"/>
    <cellStyle name="Output 2 9 5 2" xfId="12491" xr:uid="{7E5E849D-1299-4507-880C-781FBAF489C5}"/>
    <cellStyle name="Output 2 9 5 2 2" xfId="21938" xr:uid="{44B85E99-7012-4827-90D3-12DF05E7C962}"/>
    <cellStyle name="Output 2 9 5 2 3" xfId="26354" xr:uid="{41F646C3-E942-4CCB-9DBE-5EF8E462169F}"/>
    <cellStyle name="Output 2 9 5 3" xfId="14586" xr:uid="{CB01582F-24A2-4927-AF57-71C339DF783A}"/>
    <cellStyle name="Output 2 9 5 3 2" xfId="24033" xr:uid="{3A3BE8A6-9A87-4996-B78B-434D6C594223}"/>
    <cellStyle name="Output 2 9 5 4" xfId="18306" xr:uid="{D78D9490-0062-44B4-8AD1-716476582CF6}"/>
    <cellStyle name="Output 2 9 6" xfId="9618" xr:uid="{57B3BFFA-CE75-407B-AC66-9755C67F447C}"/>
    <cellStyle name="Output 2 9 6 2" xfId="13115" xr:uid="{451F2BC6-47A0-4767-817C-B34D1D3C39B9}"/>
    <cellStyle name="Output 2 9 6 2 2" xfId="22562" xr:uid="{F4D72597-971C-4969-8386-2300D9664387}"/>
    <cellStyle name="Output 2 9 6 2 3" xfId="26954" xr:uid="{A261E225-488E-4EE7-AEC3-808D397BF319}"/>
    <cellStyle name="Output 2 9 6 3" xfId="15319" xr:uid="{70EE4910-E966-4601-B033-920FA9F8255C}"/>
    <cellStyle name="Output 2 9 6 3 2" xfId="24766" xr:uid="{E5AFFF30-6AF3-4200-9AAD-D3ADF3BEA666}"/>
    <cellStyle name="Output 2 9 6 4" xfId="19063" xr:uid="{50829231-0AB7-4659-B343-4986D2E23E83}"/>
    <cellStyle name="Output 2 9 7" xfId="9944" xr:uid="{833D5FE8-CDE2-4D08-9933-94EFD68D5748}"/>
    <cellStyle name="Output 2 9 7 2" xfId="13401" xr:uid="{89FFC36D-B20E-47F0-A93F-57FCBB245AAB}"/>
    <cellStyle name="Output 2 9 7 2 2" xfId="22848" xr:uid="{D539DBAE-A650-407C-BB46-FA431C6AA396}"/>
    <cellStyle name="Output 2 9 7 2 3" xfId="27238" xr:uid="{5CA3A9FC-ED5C-42DC-A03F-1CFBDB3C5537}"/>
    <cellStyle name="Output 2 9 7 3" xfId="15643" xr:uid="{56E7F6E7-564B-4FD7-9E5A-12092738781C}"/>
    <cellStyle name="Output 2 9 7 3 2" xfId="25090" xr:uid="{48FFF99A-4C72-4134-9F22-E5301C35F40D}"/>
    <cellStyle name="Output 2 9 7 4" xfId="19389" xr:uid="{4C30B0CC-B515-417D-A799-4764FBC7C260}"/>
    <cellStyle name="Output 2 9 8" xfId="9606" xr:uid="{1BDA2CAC-4654-48E2-B44F-2E515325107F}"/>
    <cellStyle name="Output 2 9 8 2" xfId="15307" xr:uid="{93F05425-08BF-4C11-8CCF-0B14AE0DE5DB}"/>
    <cellStyle name="Output 2 9 8 2 2" xfId="24754" xr:uid="{EB4A3CAC-8DB5-4CBC-AF3F-AED5B9484CAE}"/>
    <cellStyle name="Output 2 9 8 3" xfId="19051" xr:uid="{46403F3F-34A6-4DBD-99AD-C37A3D0FB816}"/>
    <cellStyle name="Output 2 9 9" xfId="27896" xr:uid="{53DDE22B-7A0A-48E6-B428-B68C3D21B989}"/>
    <cellStyle name="Output 20" xfId="4899" xr:uid="{9535BE4F-E345-440B-921B-0B257EA2A2E8}"/>
    <cellStyle name="Output 21" xfId="4900" xr:uid="{2EC03B2E-E2BC-4D02-833E-0DD706693A37}"/>
    <cellStyle name="Output 22" xfId="4901" xr:uid="{B3D073AD-DF93-4991-A397-DF2B4509BD4A}"/>
    <cellStyle name="Output 23" xfId="4902" xr:uid="{B2C94B49-3FA5-4CFA-8C7F-F1879FD48D20}"/>
    <cellStyle name="Output 24" xfId="4903" xr:uid="{928A888C-BA70-4D48-A493-F7601B887BFC}"/>
    <cellStyle name="Output 25" xfId="4904" xr:uid="{1CF530B4-A1DB-4534-86C5-4A58B9812EA5}"/>
    <cellStyle name="Output 26" xfId="4905" xr:uid="{A22A0F6C-7E95-47FA-94DC-6B9BFFCCDC10}"/>
    <cellStyle name="Output 27" xfId="4906" xr:uid="{50B7E7F5-898F-46DD-9136-7E16340D67F8}"/>
    <cellStyle name="Output 28" xfId="4881" xr:uid="{8D0FE073-F1A5-482B-81E5-46C3150D199F}"/>
    <cellStyle name="Output 28 10" xfId="27604" xr:uid="{A4179867-1AFE-47B5-B595-77B918797E84}"/>
    <cellStyle name="Output 28 2" xfId="7058" xr:uid="{C3991508-DA7F-4678-81C3-E081F22466F9}"/>
    <cellStyle name="Output 28 2 2" xfId="7726" xr:uid="{DB55CAF9-02B8-48E1-903F-89711630264B}"/>
    <cellStyle name="Output 28 2 2 2" xfId="11456" xr:uid="{261B1BDB-BB79-4D64-81CA-BCF03D02443E}"/>
    <cellStyle name="Output 28 2 2 2 2" xfId="20903" xr:uid="{E105AF42-9CC9-46B5-BC19-A3237EF06680}"/>
    <cellStyle name="Output 28 2 2 3" xfId="17174" xr:uid="{0DBE97F0-EF53-4CAC-B46D-D33ABBABD822}"/>
    <cellStyle name="Output 28 2 3" xfId="10787" xr:uid="{EE5A70E0-DEAA-4B75-9ADB-4E5BF5D72142}"/>
    <cellStyle name="Output 28 2 3 2" xfId="20233" xr:uid="{A49CFED5-AEEC-4449-9F4A-AF77F87A5C75}"/>
    <cellStyle name="Output 28 2 4" xfId="16504" xr:uid="{CD3E836F-2977-4E6D-9790-D9BA4269D971}"/>
    <cellStyle name="Output 28 2 5" xfId="29066" xr:uid="{4E384A87-9B09-4521-A8A3-A9C7B8878CCF}"/>
    <cellStyle name="Output 28 2 6" xfId="29230" xr:uid="{B29F39C3-08B0-435F-A125-32C7EABF5901}"/>
    <cellStyle name="Output 28 2 7" xfId="28005" xr:uid="{3BBB9906-BAD0-48ED-9D6D-1566E7EF0CBB}"/>
    <cellStyle name="Output 28 2 8" xfId="29574" xr:uid="{23678BF5-6462-49F4-871D-40E92BC586F6}"/>
    <cellStyle name="Output 28 3" xfId="8046" xr:uid="{330E63D3-78F7-498D-AAFE-5B15605E199E}"/>
    <cellStyle name="Output 28 3 2" xfId="11775" xr:uid="{640CAB3C-CD79-4484-9977-C63ACCEDA310}"/>
    <cellStyle name="Output 28 3 2 2" xfId="21222" xr:uid="{12836271-9C44-4AB3-BB56-85A7D239D66B}"/>
    <cellStyle name="Output 28 3 2 3" xfId="25646" xr:uid="{239AAB4F-669D-4383-85C0-54C1152A8482}"/>
    <cellStyle name="Output 28 3 3" xfId="13781" xr:uid="{0A17F5DC-939C-4B74-ACF7-9D5C33F8E95B}"/>
    <cellStyle name="Output 28 3 3 2" xfId="23228" xr:uid="{FEB449EF-2D50-4331-BAF3-28515307AECC}"/>
    <cellStyle name="Output 28 3 4" xfId="17493" xr:uid="{137FDFAA-6C15-4BEC-A382-5D516E42760F}"/>
    <cellStyle name="Output 28 4" xfId="8983" xr:uid="{A4CF133A-C0B0-40A1-B878-B77C15881E37}"/>
    <cellStyle name="Output 28 4 2" xfId="12587" xr:uid="{09B35073-D800-4FD9-BE2B-49D43CDB9232}"/>
    <cellStyle name="Output 28 4 2 2" xfId="22034" xr:uid="{019D3C78-4BB0-4C3D-9A3B-6A7D5259B3D0}"/>
    <cellStyle name="Output 28 4 2 3" xfId="26448" xr:uid="{DD34583F-FEAF-4C99-BF45-59076877FAE7}"/>
    <cellStyle name="Output 28 4 3" xfId="14706" xr:uid="{AFBEAFB8-F881-43C5-B27D-E046E8F5FD75}"/>
    <cellStyle name="Output 28 4 3 2" xfId="24153" xr:uid="{55E483D7-7B5F-4F9F-8B85-A11118A9DDA8}"/>
    <cellStyle name="Output 28 4 4" xfId="18428" xr:uid="{98213F64-E2B4-4B25-BE7D-51A79E89B273}"/>
    <cellStyle name="Output 28 5" xfId="9707" xr:uid="{53D7B329-C4AE-40A0-9CCE-3A591B93DDA9}"/>
    <cellStyle name="Output 28 5 2" xfId="13192" xr:uid="{4A1023DF-314B-49D5-8D28-573B1BC9A2B4}"/>
    <cellStyle name="Output 28 5 2 2" xfId="22639" xr:uid="{8ACFFB38-F7E5-4140-9439-5F2817F51382}"/>
    <cellStyle name="Output 28 5 2 3" xfId="27031" xr:uid="{05447048-883A-4142-A3BF-219885CC87D6}"/>
    <cellStyle name="Output 28 5 3" xfId="15408" xr:uid="{97980DF8-DF2F-4D52-882E-7BDAE8527454}"/>
    <cellStyle name="Output 28 5 3 2" xfId="24855" xr:uid="{9F4877E6-9DAE-45A9-A5AD-67400B6B9133}"/>
    <cellStyle name="Output 28 5 4" xfId="19152" xr:uid="{6A11757C-6745-4BBF-BFFD-AD7B4C9222F3}"/>
    <cellStyle name="Output 28 6" xfId="8880" xr:uid="{0B4A31CB-9893-4206-B044-59A3A055D100}"/>
    <cellStyle name="Output 28 6 2" xfId="12509" xr:uid="{337108F0-2103-453E-98F3-713F824D584A}"/>
    <cellStyle name="Output 28 6 2 2" xfId="21956" xr:uid="{414C336C-955E-4D08-ADC5-99107A5ACB11}"/>
    <cellStyle name="Output 28 6 2 3" xfId="26372" xr:uid="{2F4B4F8E-C0F0-4495-AD1C-6F58023227C1}"/>
    <cellStyle name="Output 28 6 3" xfId="14605" xr:uid="{B71C2B8D-1B66-4376-8D1C-D2B93E9A4C19}"/>
    <cellStyle name="Output 28 6 3 2" xfId="24052" xr:uid="{7F44A272-CA14-4F45-8423-BE9AE1E1B2A9}"/>
    <cellStyle name="Output 28 6 4" xfId="18325" xr:uid="{2118D061-6E03-4F26-86FF-FD5D9D003247}"/>
    <cellStyle name="Output 28 7" xfId="9025" xr:uid="{1746704C-E4B6-4E5D-991D-A09F24085A93}"/>
    <cellStyle name="Output 28 7 2" xfId="12624" xr:uid="{1BDDBC91-2E52-4E64-BFA2-CF4348542D94}"/>
    <cellStyle name="Output 28 7 2 2" xfId="22071" xr:uid="{79FF21AF-A5CF-4EB9-A8FA-2E4DD14E5C6C}"/>
    <cellStyle name="Output 28 7 2 3" xfId="26485" xr:uid="{545C421F-57D9-4CDF-B3BC-37A77BC18328}"/>
    <cellStyle name="Output 28 7 3" xfId="14748" xr:uid="{B7EB4821-4B6F-434A-AF79-45DA7AB1CED5}"/>
    <cellStyle name="Output 28 7 3 2" xfId="24195" xr:uid="{C0C0A7BD-5663-4ABA-A868-77AC16823C3B}"/>
    <cellStyle name="Output 28 7 4" xfId="18470" xr:uid="{E0D8DFE9-52FF-4108-923B-DBFB6E3928AA}"/>
    <cellStyle name="Output 28 8" xfId="10047" xr:uid="{262809D5-0C89-40E9-8A89-71C20017AC84}"/>
    <cellStyle name="Output 28 8 2" xfId="15746" xr:uid="{DCFEA051-F5C3-471C-ACA0-DA522E994D61}"/>
    <cellStyle name="Output 28 8 2 2" xfId="25193" xr:uid="{A90C1A40-2030-448C-8562-D49909D56E99}"/>
    <cellStyle name="Output 28 8 3" xfId="19492" xr:uid="{05E86E0C-A4AB-4B77-A9E0-65F37A4AA532}"/>
    <cellStyle name="Output 28 9" xfId="28409" xr:uid="{84E1C955-D3D4-4C00-A5FF-C88B8BF0B175}"/>
    <cellStyle name="Output 29" xfId="6317" xr:uid="{A00A3191-8D06-49A2-8335-B1B1CF48515C}"/>
    <cellStyle name="Output 3" xfId="847" xr:uid="{5E4F9EA1-C7EE-4348-809D-DCBAF90E7BD3}"/>
    <cellStyle name="Output 3 10" xfId="2572" xr:uid="{1A9141B9-9597-4E29-93D4-71175E21143C}"/>
    <cellStyle name="Output 3 10 10" xfId="27754" xr:uid="{4F71FD58-60B7-4C2D-A155-703FCDEB7DAA}"/>
    <cellStyle name="Output 3 10 2" xfId="6721" xr:uid="{2D0E9210-42B4-4679-A2D5-CC077BDC9F6D}"/>
    <cellStyle name="Output 3 10 2 2" xfId="7389" xr:uid="{F7CF5EA1-8EA6-4754-810C-E7D415411763}"/>
    <cellStyle name="Output 3 10 2 2 2" xfId="11119" xr:uid="{5E2922C5-2119-474C-8763-06314374ECC9}"/>
    <cellStyle name="Output 3 10 2 2 2 2" xfId="20565" xr:uid="{B9342718-A542-499A-AE21-0575C8850481}"/>
    <cellStyle name="Output 3 10 2 2 3" xfId="16836" xr:uid="{3995BDE1-941F-4BB8-83EE-B990FB3F4BB8}"/>
    <cellStyle name="Output 3 10 2 3" xfId="10450" xr:uid="{CC6823CC-8E7B-4A82-92D1-E408350D79C5}"/>
    <cellStyle name="Output 3 10 2 3 2" xfId="19895" xr:uid="{F68797E9-8140-4D9A-80AC-643D3F112621}"/>
    <cellStyle name="Output 3 10 2 4" xfId="16166" xr:uid="{A2EFC465-5A19-47BB-9FA2-BF233E0F5542}"/>
    <cellStyle name="Output 3 10 2 5" xfId="28899" xr:uid="{081ABF6A-6BE0-40E5-B301-077CD7920396}"/>
    <cellStyle name="Output 3 10 2 6" xfId="27960" xr:uid="{EF0B75E3-0496-4CC0-95E4-4074FD7B6863}"/>
    <cellStyle name="Output 3 10 2 7" xfId="28633" xr:uid="{8E5DD869-F273-4FD6-B18A-5B6CBC685ED9}"/>
    <cellStyle name="Output 3 10 2 8" xfId="29433" xr:uid="{1575308E-39BB-453A-8B72-B354C193AF85}"/>
    <cellStyle name="Output 3 10 3" xfId="8162" xr:uid="{3A66F2E3-6816-475F-A331-A9C1D06FA144}"/>
    <cellStyle name="Output 3 10 3 2" xfId="11891" xr:uid="{F6F405EE-482E-456A-A9EC-FF758A6686BC}"/>
    <cellStyle name="Output 3 10 3 2 2" xfId="21338" xr:uid="{E492D201-A8A5-4ACE-B86C-B33892D6655F}"/>
    <cellStyle name="Output 3 10 3 2 3" xfId="25762" xr:uid="{C7DEF73D-DB25-46D0-ADA7-AE50A524061B}"/>
    <cellStyle name="Output 3 10 3 3" xfId="13897" xr:uid="{7BF128E4-312A-456E-A749-2F514128A1D0}"/>
    <cellStyle name="Output 3 10 3 3 2" xfId="23344" xr:uid="{235C8CDF-3724-4447-8754-DCF017E5A725}"/>
    <cellStyle name="Output 3 10 3 4" xfId="17609" xr:uid="{E3E0D20C-B8A7-4DAD-AB31-924DE57E2718}"/>
    <cellStyle name="Output 3 10 4" xfId="9738" xr:uid="{9FE8ACA2-EE52-40D1-9830-BCEBD32C0D0F}"/>
    <cellStyle name="Output 3 10 4 2" xfId="13220" xr:uid="{336F1514-289E-45BC-8C92-99E948F2B6EE}"/>
    <cellStyle name="Output 3 10 4 2 2" xfId="22667" xr:uid="{7879022E-630D-4A7D-B064-B04CBAF50FA2}"/>
    <cellStyle name="Output 3 10 4 2 3" xfId="27059" xr:uid="{167F4490-641F-4EAF-AF81-671795D692A3}"/>
    <cellStyle name="Output 3 10 4 3" xfId="15439" xr:uid="{6A51F18D-944C-4B8C-A354-E496AED49E0D}"/>
    <cellStyle name="Output 3 10 4 3 2" xfId="24886" xr:uid="{770F33EC-7416-49B8-AA4A-9083BB0448AF}"/>
    <cellStyle name="Output 3 10 4 4" xfId="19183" xr:uid="{AD717A8B-2A11-4D7F-88B6-F253B591FD93}"/>
    <cellStyle name="Output 3 10 5" xfId="9808" xr:uid="{42289990-8EDC-4E3D-BC55-8E50BB3CE762}"/>
    <cellStyle name="Output 3 10 5 2" xfId="13290" xr:uid="{C5692E32-8BF0-4793-85D8-2E343D1FD8B5}"/>
    <cellStyle name="Output 3 10 5 2 2" xfId="22737" xr:uid="{DB5C992D-ECCE-49FB-9F45-627EE3A4C953}"/>
    <cellStyle name="Output 3 10 5 2 3" xfId="27129" xr:uid="{44914FC1-8BF5-4489-9548-9263CA38A757}"/>
    <cellStyle name="Output 3 10 5 3" xfId="15509" xr:uid="{1B21B6DA-62EF-44D1-B5A6-1532A1CC397F}"/>
    <cellStyle name="Output 3 10 5 3 2" xfId="24956" xr:uid="{17129018-2CC9-44EB-958F-DF374B9B36C0}"/>
    <cellStyle name="Output 3 10 5 4" xfId="19253" xr:uid="{7CE63C9F-3A59-4C37-976F-81CC2437F3B3}"/>
    <cellStyle name="Output 3 10 6" xfId="8485" xr:uid="{84A7F230-0410-46D5-BAE2-BF36217E21A0}"/>
    <cellStyle name="Output 3 10 6 2" xfId="12160" xr:uid="{CA0A4E6F-338F-4DB8-A327-F4D1D91F0F12}"/>
    <cellStyle name="Output 3 10 6 2 2" xfId="21607" xr:uid="{8B60BD63-8988-48FC-B640-F7D212173CE1}"/>
    <cellStyle name="Output 3 10 6 2 3" xfId="26026" xr:uid="{AF5D384B-DB43-4D40-B00E-67681E2CB210}"/>
    <cellStyle name="Output 3 10 6 3" xfId="14213" xr:uid="{E73A2F28-4D3A-4DD0-B6F7-DC7C2F5BF887}"/>
    <cellStyle name="Output 3 10 6 3 2" xfId="23660" xr:uid="{4D134561-AB10-4C21-BC57-635F6783790D}"/>
    <cellStyle name="Output 3 10 6 4" xfId="17930" xr:uid="{095EA856-1436-4611-9973-57270A0C2C43}"/>
    <cellStyle name="Output 3 10 7" xfId="8424" xr:uid="{3B75DC07-4B8F-4043-8A4F-920D31CDF786}"/>
    <cellStyle name="Output 3 10 7 2" xfId="12115" xr:uid="{C1129AE9-5DDC-48A4-93C3-84FDCFD2A4A2}"/>
    <cellStyle name="Output 3 10 7 2 2" xfId="21562" xr:uid="{E15622C1-F963-4F56-9F6D-47BC64CA8B94}"/>
    <cellStyle name="Output 3 10 7 2 3" xfId="25981" xr:uid="{287DF031-C021-499A-BF8F-D635AAEC606E}"/>
    <cellStyle name="Output 3 10 7 3" xfId="14152" xr:uid="{02586C49-B114-4D77-83E5-C56B6797DE5E}"/>
    <cellStyle name="Output 3 10 7 3 2" xfId="23599" xr:uid="{DDF61365-9752-4114-847E-4E9419CF9FC9}"/>
    <cellStyle name="Output 3 10 7 4" xfId="17869" xr:uid="{DE887876-FD62-4912-9D4D-1BAB3F5FB003}"/>
    <cellStyle name="Output 3 10 8" xfId="9091" xr:uid="{52052214-0ADC-46A0-8DD1-7A90A0AD8A06}"/>
    <cellStyle name="Output 3 10 8 2" xfId="14813" xr:uid="{4F5EC713-34EA-4E61-AE0F-5F98898BF5FA}"/>
    <cellStyle name="Output 3 10 8 2 2" xfId="24260" xr:uid="{FDD657C1-CAE5-4240-8E60-78B9ACA20DEA}"/>
    <cellStyle name="Output 3 10 8 3" xfId="18536" xr:uid="{EE12DD02-A0FE-429E-BD7E-6A481B3A524B}"/>
    <cellStyle name="Output 3 10 9" xfId="27898" xr:uid="{222604FB-E4EC-4937-A34E-98A194C69610}"/>
    <cellStyle name="Output 3 11" xfId="2573" xr:uid="{DBFB036A-259A-4C08-952C-2BF65B82C8EF}"/>
    <cellStyle name="Output 3 11 10" xfId="28588" xr:uid="{9FFF4FF1-5708-42AA-9D11-C0C314D36D45}"/>
    <cellStyle name="Output 3 11 2" xfId="6722" xr:uid="{8AAF5BA9-F738-470F-87BD-FDF6E2468E3D}"/>
    <cellStyle name="Output 3 11 2 2" xfId="7390" xr:uid="{830D3442-3830-4166-B6F1-CE4E20A98AC8}"/>
    <cellStyle name="Output 3 11 2 2 2" xfId="11120" xr:uid="{6D9D41E9-43DE-46E4-B847-D70958B615B7}"/>
    <cellStyle name="Output 3 11 2 2 2 2" xfId="20566" xr:uid="{576E7C11-A224-4CD0-815D-D1835A05B43E}"/>
    <cellStyle name="Output 3 11 2 2 3" xfId="16837" xr:uid="{15ADDA76-4557-423C-9E11-1D3FADEEE60C}"/>
    <cellStyle name="Output 3 11 2 3" xfId="10451" xr:uid="{C4AC5CA0-9F50-4498-A247-9F6AB5E9EBC0}"/>
    <cellStyle name="Output 3 11 2 3 2" xfId="19896" xr:uid="{DB5A76CC-FC0B-4620-9227-111B8E9287AA}"/>
    <cellStyle name="Output 3 11 2 4" xfId="16167" xr:uid="{1780EA84-4CC7-4110-82A6-5904A07883EE}"/>
    <cellStyle name="Output 3 11 2 5" xfId="28900" xr:uid="{F53159FB-B723-41AE-9C0F-B10FCDE59D96}"/>
    <cellStyle name="Output 3 11 2 6" xfId="27730" xr:uid="{C2C739BA-B6BA-4575-8D01-67C9F44EE136}"/>
    <cellStyle name="Output 3 11 2 7" xfId="28344" xr:uid="{455E2897-0B99-408C-9348-5D31181C7B2F}"/>
    <cellStyle name="Output 3 11 2 8" xfId="29434" xr:uid="{9DFE5EE6-B2A9-4C2E-B284-7A5A63F1545E}"/>
    <cellStyle name="Output 3 11 3" xfId="8110" xr:uid="{F91CD7FC-0FF0-4B65-97AE-247C06BA271D}"/>
    <cellStyle name="Output 3 11 3 2" xfId="11839" xr:uid="{FEC75FAA-CBBF-47FC-BBA6-D1EC5E21300B}"/>
    <cellStyle name="Output 3 11 3 2 2" xfId="21286" xr:uid="{154028B1-C287-4BFD-8F38-E7F4FCFA2ED0}"/>
    <cellStyle name="Output 3 11 3 2 3" xfId="25710" xr:uid="{242E5C8E-1FF8-4BEA-BE65-87C3BB06D963}"/>
    <cellStyle name="Output 3 11 3 3" xfId="13845" xr:uid="{62A8E9AE-2226-4F2C-8CBB-884430CA56D1}"/>
    <cellStyle name="Output 3 11 3 3 2" xfId="23292" xr:uid="{3FCE41DE-C261-4CAA-92BB-CF7C6DC4C2E0}"/>
    <cellStyle name="Output 3 11 3 4" xfId="17557" xr:uid="{E5F8D4B9-33D6-4CBB-9D1A-8EE4C4BDD0FB}"/>
    <cellStyle name="Output 3 11 4" xfId="9304" xr:uid="{1DA2C7AC-B613-4E28-95A6-B6866FABF667}"/>
    <cellStyle name="Output 3 11 4 2" xfId="12854" xr:uid="{3DDBF505-1111-422D-BB5B-190706D831C3}"/>
    <cellStyle name="Output 3 11 4 2 2" xfId="22301" xr:uid="{A84A9AE7-09EA-4A2D-BF39-4D97C638A843}"/>
    <cellStyle name="Output 3 11 4 2 3" xfId="26695" xr:uid="{CDF4626A-2142-4AFA-9F29-D181D68D4DFC}"/>
    <cellStyle name="Output 3 11 4 3" xfId="15007" xr:uid="{B6B933F6-6DB1-4A68-B606-E4EA0A9C5EE9}"/>
    <cellStyle name="Output 3 11 4 3 2" xfId="24454" xr:uid="{ABBF0B1D-29C1-462A-8018-8EFA325BED3E}"/>
    <cellStyle name="Output 3 11 4 4" xfId="18749" xr:uid="{A1F080C6-230E-4780-8D5D-AB170BBB21B2}"/>
    <cellStyle name="Output 3 11 5" xfId="8860" xr:uid="{30FF9D29-F042-403F-8884-7F934F10F1A5}"/>
    <cellStyle name="Output 3 11 5 2" xfId="12490" xr:uid="{A05F5CFE-17FD-4D63-B1F9-15FA97D34EE9}"/>
    <cellStyle name="Output 3 11 5 2 2" xfId="21937" xr:uid="{B6DD24D2-4B27-473A-80A2-0EB461A26E4B}"/>
    <cellStyle name="Output 3 11 5 2 3" xfId="26353" xr:uid="{005190AB-B3A1-40B2-9A22-AEEC7E3AF211}"/>
    <cellStyle name="Output 3 11 5 3" xfId="14585" xr:uid="{C2C6CE41-C11F-438F-893D-11731EE27803}"/>
    <cellStyle name="Output 3 11 5 3 2" xfId="24032" xr:uid="{EBB84ACB-6E56-4B8A-BD63-1F3448A04276}"/>
    <cellStyle name="Output 3 11 5 4" xfId="18305" xr:uid="{376623F8-0007-4476-A0F8-A61E6B8440C2}"/>
    <cellStyle name="Output 3 11 6" xfId="9473" xr:uid="{E977AC34-2A63-4330-9240-B1D1B9D85A6C}"/>
    <cellStyle name="Output 3 11 6 2" xfId="12993" xr:uid="{078DBA7F-F801-4704-9458-B9422F1F32F8}"/>
    <cellStyle name="Output 3 11 6 2 2" xfId="22440" xr:uid="{5CA20542-D973-43EF-B2D2-4EFC4F530C0E}"/>
    <cellStyle name="Output 3 11 6 2 3" xfId="26834" xr:uid="{6BCF5A06-1707-401C-AA40-D473FF33B11B}"/>
    <cellStyle name="Output 3 11 6 3" xfId="15176" xr:uid="{3D3C8D90-7AEA-40E9-897E-92F255CBC64E}"/>
    <cellStyle name="Output 3 11 6 3 2" xfId="24623" xr:uid="{B38BABBC-E02A-494E-859A-48E299F464F2}"/>
    <cellStyle name="Output 3 11 6 4" xfId="18918" xr:uid="{A5421D6D-5BA1-4FD0-90AD-5FB11CD9A429}"/>
    <cellStyle name="Output 3 11 7" xfId="10140" xr:uid="{F55CEAD0-FFF5-46F6-9617-263A215A72EB}"/>
    <cellStyle name="Output 3 11 7 2" xfId="13560" xr:uid="{972C4B63-5331-4C21-86FA-95679F4E5B1F}"/>
    <cellStyle name="Output 3 11 7 2 2" xfId="23007" xr:uid="{9FEDD5A1-BF4A-47F0-A430-223C62B9A14B}"/>
    <cellStyle name="Output 3 11 7 2 3" xfId="27397" xr:uid="{C349FBA4-527A-417F-BA55-9B113745C1BA}"/>
    <cellStyle name="Output 3 11 7 3" xfId="15839" xr:uid="{91BC610C-CF41-4F2C-90E6-5694564B0CEF}"/>
    <cellStyle name="Output 3 11 7 3 2" xfId="25286" xr:uid="{E69DE312-E8F6-4644-A1AF-62071F3DECA6}"/>
    <cellStyle name="Output 3 11 7 4" xfId="19585" xr:uid="{3723C473-DF30-47FB-B5A2-A32870FF06E2}"/>
    <cellStyle name="Output 3 11 8" xfId="8738" xr:uid="{DC9AC733-9EE6-4175-B351-142F33FCEC78}"/>
    <cellStyle name="Output 3 11 8 2" xfId="14465" xr:uid="{66CD1570-B870-4094-836E-E50A39B84E22}"/>
    <cellStyle name="Output 3 11 8 2 2" xfId="23912" xr:uid="{A9A40C1D-F8E5-4AE5-99C4-3B90E46362ED}"/>
    <cellStyle name="Output 3 11 8 3" xfId="18183" xr:uid="{D3FA0DE9-0BF9-43AC-A277-F61834918A7E}"/>
    <cellStyle name="Output 3 11 9" xfId="27899" xr:uid="{B17984E4-45EA-4E37-96A0-9835292EF8F1}"/>
    <cellStyle name="Output 3 12" xfId="4907" xr:uid="{10CC4FB0-C0A5-4DA7-B6C8-5434EC91C4E6}"/>
    <cellStyle name="Output 3 13" xfId="6325" xr:uid="{41EDC737-4E86-45D8-A3D9-0FAD7D960FE2}"/>
    <cellStyle name="Output 3 14" xfId="6720" xr:uid="{BDDC6AF5-316A-40C8-BCDA-8599C401F029}"/>
    <cellStyle name="Output 3 14 2" xfId="7388" xr:uid="{13DF1E71-7DF3-4139-87AD-5B631031E308}"/>
    <cellStyle name="Output 3 14 2 2" xfId="11118" xr:uid="{6A8161F0-1434-4E91-A3AF-0A4D1825E017}"/>
    <cellStyle name="Output 3 14 2 2 2" xfId="20564" xr:uid="{8F115F29-2F60-49F3-849A-766EE5981E4A}"/>
    <cellStyle name="Output 3 14 2 3" xfId="16835" xr:uid="{5B0EB49E-BA0B-4CF6-81E2-3650BEE7EE5F}"/>
    <cellStyle name="Output 3 14 3" xfId="10449" xr:uid="{CED6AE9F-10AC-4A50-862E-626AC0B9E48E}"/>
    <cellStyle name="Output 3 14 3 2" xfId="19894" xr:uid="{3036719B-D026-471E-A99D-25391F1B2980}"/>
    <cellStyle name="Output 3 14 4" xfId="16165" xr:uid="{96D46741-024B-4EC6-8FEF-68F24582DB48}"/>
    <cellStyle name="Output 3 14 5" xfId="28898" xr:uid="{2DE75C8B-E257-4DA3-9940-5BA6A3536AF4}"/>
    <cellStyle name="Output 3 14 6" xfId="28203" xr:uid="{496D9058-193E-4C27-9F4A-9BE3F16DD3E6}"/>
    <cellStyle name="Output 3 14 7" xfId="28042" xr:uid="{31FA8251-0EF3-4109-B880-8877EC9C2BD5}"/>
    <cellStyle name="Output 3 14 8" xfId="29432" xr:uid="{A9592387-9E51-4C28-B2B3-1E2647C32214}"/>
    <cellStyle name="Output 3 15" xfId="8200" xr:uid="{9BBE96B4-DE45-4C8B-9061-47ECCFD101ED}"/>
    <cellStyle name="Output 3 15 2" xfId="11929" xr:uid="{C543B89A-54B1-4701-9B4A-ECD75DA37C2F}"/>
    <cellStyle name="Output 3 15 2 2" xfId="21376" xr:uid="{ADFB3674-4723-4154-9311-C2EE6C1CC1EF}"/>
    <cellStyle name="Output 3 15 2 3" xfId="25800" xr:uid="{725A7A6A-F58E-4A12-BAD0-0B585B903564}"/>
    <cellStyle name="Output 3 15 3" xfId="13935" xr:uid="{12D01C77-D738-47BB-93C3-35989AFD601A}"/>
    <cellStyle name="Output 3 15 3 2" xfId="23382" xr:uid="{5BCA0A34-B5B1-4F74-AF22-9555F8E8F381}"/>
    <cellStyle name="Output 3 15 4" xfId="17647" xr:uid="{4A054882-FA39-4FCC-8086-096BE87A336C}"/>
    <cellStyle name="Output 3 16" xfId="8706" xr:uid="{9B8B361C-6DE3-4DF6-9D8C-58BDC80B486B}"/>
    <cellStyle name="Output 3 16 2" xfId="12357" xr:uid="{E3BD365D-556F-44A3-92C4-2A1C1315BE44}"/>
    <cellStyle name="Output 3 16 2 2" xfId="21804" xr:uid="{542BD4E5-3A7B-4AB1-95F6-824B9486F8EC}"/>
    <cellStyle name="Output 3 16 2 3" xfId="26222" xr:uid="{E21AD6EB-FA73-4A44-ACFE-3D6A29092407}"/>
    <cellStyle name="Output 3 16 3" xfId="14433" xr:uid="{46F93255-B0AA-44E7-9810-2203E2F39736}"/>
    <cellStyle name="Output 3 16 3 2" xfId="23880" xr:uid="{707BFDDD-0D91-45CA-B8D0-4E1B4619CF58}"/>
    <cellStyle name="Output 3 16 4" xfId="18151" xr:uid="{EB08A443-5015-4DAC-92FB-74555FD3C93B}"/>
    <cellStyle name="Output 3 17" xfId="9070" xr:uid="{25E80030-7F03-49AF-ABA9-877219E779D0}"/>
    <cellStyle name="Output 3 17 2" xfId="12667" xr:uid="{08744A75-AD21-4C6B-973F-C4D253AD9418}"/>
    <cellStyle name="Output 3 17 2 2" xfId="22114" xr:uid="{002E1CD1-D352-4FDC-B164-CF8DD00B7282}"/>
    <cellStyle name="Output 3 17 2 3" xfId="26528" xr:uid="{E7930888-C65D-43E7-B82E-2F8BBEAF79C3}"/>
    <cellStyle name="Output 3 17 3" xfId="14793" xr:uid="{FF0415CB-242B-4E95-A5C7-1D7C27BC5B5C}"/>
    <cellStyle name="Output 3 17 3 2" xfId="24240" xr:uid="{BA58EF6C-BFB4-4013-BF53-EA1F326BAE20}"/>
    <cellStyle name="Output 3 17 4" xfId="18515" xr:uid="{A875B220-16C4-4C9B-934F-254867D597B3}"/>
    <cellStyle name="Output 3 18" xfId="9690" xr:uid="{B519F4E7-3AFC-460E-872C-8D336ED52FF7}"/>
    <cellStyle name="Output 3 18 2" xfId="13177" xr:uid="{9C682BF3-68E0-47A2-A945-01BC2C7B24F3}"/>
    <cellStyle name="Output 3 18 2 2" xfId="22624" xr:uid="{FB498AC6-9FC0-4539-A1F1-DA63AAF25727}"/>
    <cellStyle name="Output 3 18 2 3" xfId="27016" xr:uid="{4BC33D5B-5B79-4C84-91AB-FC83CA087B28}"/>
    <cellStyle name="Output 3 18 3" xfId="15391" xr:uid="{8FD65522-8500-4404-BCB4-BF0C20972DE6}"/>
    <cellStyle name="Output 3 18 3 2" xfId="24838" xr:uid="{48256389-5DA3-4F73-A504-5DE03326D9BD}"/>
    <cellStyle name="Output 3 18 4" xfId="19135" xr:uid="{4E9345C6-D566-484E-994A-A9EA1DF517C3}"/>
    <cellStyle name="Output 3 19" xfId="8906" xr:uid="{4FFBE1BE-FA5E-4DC2-AD93-AF1B70B8541D}"/>
    <cellStyle name="Output 3 19 2" xfId="12528" xr:uid="{465505DC-7B49-424F-A53F-2EC2114CF73A}"/>
    <cellStyle name="Output 3 19 2 2" xfId="21975" xr:uid="{CFEC3534-54F8-4C59-823F-B3D8DB263DA7}"/>
    <cellStyle name="Output 3 19 2 3" xfId="26389" xr:uid="{F29CF6FB-D49A-485A-9B12-30A43C09CC1A}"/>
    <cellStyle name="Output 3 19 3" xfId="14629" xr:uid="{A1C09B95-12CC-4515-8046-6A93C262D4E4}"/>
    <cellStyle name="Output 3 19 3 2" xfId="24076" xr:uid="{60744584-B813-40D5-B61F-A03508101652}"/>
    <cellStyle name="Output 3 19 4" xfId="18351" xr:uid="{08A35569-2BF7-4601-BBB4-14AEF287BD08}"/>
    <cellStyle name="Output 3 2" xfId="2574" xr:uid="{64E80ED7-72D0-481C-97AA-A9CBE1F7FFBE}"/>
    <cellStyle name="Output 3 2 10" xfId="27900" xr:uid="{BCA5C76E-703D-491B-A9AE-5B47405FD10D}"/>
    <cellStyle name="Output 3 2 11" xfId="28243" xr:uid="{A00CA556-BD0B-4A91-B8D9-1BD0088B7F1C}"/>
    <cellStyle name="Output 3 2 2" xfId="4908" xr:uid="{3C9CD15D-E007-4795-97BB-53CB818557AE}"/>
    <cellStyle name="Output 3 2 2 10" xfId="27603" xr:uid="{4CD43748-478A-494A-8484-79F0DC9DD89A}"/>
    <cellStyle name="Output 3 2 2 2" xfId="7066" xr:uid="{B669E71B-D8FF-4826-A01F-0FA7E03BA6B0}"/>
    <cellStyle name="Output 3 2 2 2 2" xfId="7734" xr:uid="{920B41D1-B439-40A5-97EF-F3FD15A0EBDB}"/>
    <cellStyle name="Output 3 2 2 2 2 2" xfId="11464" xr:uid="{D598989F-7615-4BF6-A5A8-D97995F13E09}"/>
    <cellStyle name="Output 3 2 2 2 2 2 2" xfId="20911" xr:uid="{D85F6D00-3470-4235-AF31-E290E1B5DF84}"/>
    <cellStyle name="Output 3 2 2 2 2 3" xfId="17182" xr:uid="{CFCA9A87-932C-4967-A0D7-DFF421C55CC2}"/>
    <cellStyle name="Output 3 2 2 2 3" xfId="10795" xr:uid="{1BF3A402-B0B5-48E4-9762-2E0B8559FCF2}"/>
    <cellStyle name="Output 3 2 2 2 3 2" xfId="20241" xr:uid="{F617F0C6-F150-4F4D-A495-2EF90FDE8030}"/>
    <cellStyle name="Output 3 2 2 2 4" xfId="16512" xr:uid="{BA218316-4778-4EC2-8CF0-FC6C8866E00B}"/>
    <cellStyle name="Output 3 2 2 2 5" xfId="29074" xr:uid="{3239405E-96FE-4A26-8911-411CAA9B9AE6}"/>
    <cellStyle name="Output 3 2 2 2 6" xfId="29238" xr:uid="{DA011D6D-3191-4712-B345-99F692E9D807}"/>
    <cellStyle name="Output 3 2 2 2 7" xfId="28021" xr:uid="{7E792B88-C2A5-41D2-A851-02ABEAEE1D86}"/>
    <cellStyle name="Output 3 2 2 2 8" xfId="29582" xr:uid="{A2D7E4B7-191E-4F3E-A3E4-DCD7705DD6F5}"/>
    <cellStyle name="Output 3 2 2 3" xfId="8041" xr:uid="{29555482-0784-4125-B634-2E2FEB057673}"/>
    <cellStyle name="Output 3 2 2 3 2" xfId="11770" xr:uid="{57BE5FA1-9584-42C3-9591-B3DC81A098D6}"/>
    <cellStyle name="Output 3 2 2 3 2 2" xfId="21217" xr:uid="{07341873-57BF-4F20-AC9C-A24126A0D11C}"/>
    <cellStyle name="Output 3 2 2 3 2 3" xfId="25641" xr:uid="{260CA572-E4A8-409D-96A1-385AA143C39E}"/>
    <cellStyle name="Output 3 2 2 3 3" xfId="13776" xr:uid="{E88D6620-95B8-40A0-AF5C-3E62AB8F8028}"/>
    <cellStyle name="Output 3 2 2 3 3 2" xfId="23223" xr:uid="{81487EE1-8226-48C6-9B2E-7AFB740763DD}"/>
    <cellStyle name="Output 3 2 2 3 4" xfId="17488" xr:uid="{A06953B4-4731-4BCB-9554-BFB57CFAFE71}"/>
    <cellStyle name="Output 3 2 2 4" xfId="8428" xr:uid="{5E40F6F7-4402-4115-B8A0-2F026057156B}"/>
    <cellStyle name="Output 3 2 2 4 2" xfId="12118" xr:uid="{7130B317-7D1E-4113-9ED6-F934F3394806}"/>
    <cellStyle name="Output 3 2 2 4 2 2" xfId="21565" xr:uid="{37BC4871-1986-4E38-9891-3A26988270AA}"/>
    <cellStyle name="Output 3 2 2 4 2 3" xfId="25984" xr:uid="{2A6D6383-D998-4618-BD8F-F7E92C789A35}"/>
    <cellStyle name="Output 3 2 2 4 3" xfId="14156" xr:uid="{DF29E0BC-4D62-4B40-98B7-F9BC557DCB7A}"/>
    <cellStyle name="Output 3 2 2 4 3 2" xfId="23603" xr:uid="{294292E3-3BE0-42CD-94CB-5121ACB9F353}"/>
    <cellStyle name="Output 3 2 2 4 4" xfId="17873" xr:uid="{35F83177-2952-4233-9629-0715DCF86A35}"/>
    <cellStyle name="Output 3 2 2 5" xfId="9222" xr:uid="{8C9A47BD-82B1-4ACF-AE62-0413A56DA6C4}"/>
    <cellStyle name="Output 3 2 2 5 2" xfId="12788" xr:uid="{0DD5D3E8-52DC-49EC-A8C2-2C2D2E06915C}"/>
    <cellStyle name="Output 3 2 2 5 2 2" xfId="22235" xr:uid="{03A7BF6E-9C00-4AB2-A05A-EAB25CEED99B}"/>
    <cellStyle name="Output 3 2 2 5 2 3" xfId="26630" xr:uid="{516B9B64-4CAD-4DC1-8B71-07B3EBD72F03}"/>
    <cellStyle name="Output 3 2 2 5 3" xfId="14926" xr:uid="{6AD22558-83FC-40F6-BE4D-76413C461643}"/>
    <cellStyle name="Output 3 2 2 5 3 2" xfId="24373" xr:uid="{D1643FB4-60F9-4E22-AC44-38DB7A059805}"/>
    <cellStyle name="Output 3 2 2 5 4" xfId="18667" xr:uid="{27BB0F1D-EBBD-4154-95DC-F71281AF417D}"/>
    <cellStyle name="Output 3 2 2 6" xfId="9104" xr:uid="{30A831C1-AE9B-4798-BD7D-F82F174C6E9E}"/>
    <cellStyle name="Output 3 2 2 6 2" xfId="12690" xr:uid="{CAD0EAEB-9E3D-42C9-B35B-6C6CA0D8203D}"/>
    <cellStyle name="Output 3 2 2 6 2 2" xfId="22137" xr:uid="{74F86C65-BC16-4D6B-977C-445D093885CB}"/>
    <cellStyle name="Output 3 2 2 6 2 3" xfId="26550" xr:uid="{53344978-5111-481F-AA98-02D0A8B9A196}"/>
    <cellStyle name="Output 3 2 2 6 3" xfId="14826" xr:uid="{880D33EA-8B49-45B9-B253-709EA18FC7BF}"/>
    <cellStyle name="Output 3 2 2 6 3 2" xfId="24273" xr:uid="{2928DFAB-3A86-4323-96B2-93AA9764A570}"/>
    <cellStyle name="Output 3 2 2 6 4" xfId="18549" xr:uid="{34B55F1E-3293-4818-93E6-8AD8D8B9D1BF}"/>
    <cellStyle name="Output 3 2 2 7" xfId="8326" xr:uid="{9AE5BD23-121E-4894-8EB5-199C983238D6}"/>
    <cellStyle name="Output 3 2 2 7 2" xfId="12040" xr:uid="{78352908-20F6-488F-B22E-2AD6BB21D626}"/>
    <cellStyle name="Output 3 2 2 7 2 2" xfId="21487" xr:uid="{5A05B149-080A-49C6-B7EF-71624AB366B2}"/>
    <cellStyle name="Output 3 2 2 7 2 3" xfId="25906" xr:uid="{744E3AB2-A487-4523-972F-D00E10695915}"/>
    <cellStyle name="Output 3 2 2 7 3" xfId="14054" xr:uid="{EC3CC656-F71B-49B1-A4EB-FFBE48E8F655}"/>
    <cellStyle name="Output 3 2 2 7 3 2" xfId="23501" xr:uid="{20165044-CC4A-4A82-BDA2-B433AB5AB389}"/>
    <cellStyle name="Output 3 2 2 7 4" xfId="17771" xr:uid="{0E81983A-E6A8-446F-91A4-31F4F12DF905}"/>
    <cellStyle name="Output 3 2 2 8" xfId="8778" xr:uid="{5D8E4385-8471-43CC-BAC4-ED5B124EE045}"/>
    <cellStyle name="Output 3 2 2 8 2" xfId="14505" xr:uid="{DE650CBE-44CF-4CBA-AFED-1B6EFBD73522}"/>
    <cellStyle name="Output 3 2 2 8 2 2" xfId="23952" xr:uid="{EB54F304-5468-42B0-8DD7-F5F018CDA2D4}"/>
    <cellStyle name="Output 3 2 2 8 3" xfId="18223" xr:uid="{23F75406-31CE-417E-97AF-8A03F4062197}"/>
    <cellStyle name="Output 3 2 2 9" xfId="28417" xr:uid="{214FC1B8-2A16-43DA-B32A-667EAA40B210}"/>
    <cellStyle name="Output 3 2 3" xfId="6723" xr:uid="{FCE6F9A8-28F0-4A04-B188-7CDB10208B50}"/>
    <cellStyle name="Output 3 2 3 2" xfId="7391" xr:uid="{9AB73E71-DD85-47DF-BBFB-7E06B42D3156}"/>
    <cellStyle name="Output 3 2 3 2 2" xfId="11121" xr:uid="{234E5BAF-61EF-4544-9A6D-BCC293E705DB}"/>
    <cellStyle name="Output 3 2 3 2 2 2" xfId="20567" xr:uid="{1FECEDE4-4F77-4D39-9E84-1ECA268A63A6}"/>
    <cellStyle name="Output 3 2 3 2 3" xfId="16838" xr:uid="{8226D04A-4085-41AE-81CB-BFEF6F6F701C}"/>
    <cellStyle name="Output 3 2 3 3" xfId="10452" xr:uid="{0280C62C-558C-476F-AF4C-26BF83277782}"/>
    <cellStyle name="Output 3 2 3 3 2" xfId="19897" xr:uid="{41E34178-07FB-4797-8583-387FF55EEA67}"/>
    <cellStyle name="Output 3 2 3 4" xfId="16168" xr:uid="{7F95C492-191C-464E-B65F-6DF172D94B98}"/>
    <cellStyle name="Output 3 2 3 5" xfId="28901" xr:uid="{F6F63874-928C-4E9F-A4DC-7646B3C2E22E}"/>
    <cellStyle name="Output 3 2 3 6" xfId="27961" xr:uid="{4666EFE9-2320-4222-98FE-C0ABEAA6C61C}"/>
    <cellStyle name="Output 3 2 3 7" xfId="27709" xr:uid="{9EF37CCB-563D-464B-828B-E1EE0890F31C}"/>
    <cellStyle name="Output 3 2 3 8" xfId="29435" xr:uid="{3BC45699-58ED-486E-906F-6750CBF581B7}"/>
    <cellStyle name="Output 3 2 4" xfId="7978" xr:uid="{F180DAA4-2873-4A83-9553-7962C2D1CE82}"/>
    <cellStyle name="Output 3 2 4 2" xfId="11707" xr:uid="{2E68D605-2ADA-4C57-A1CA-196288412A67}"/>
    <cellStyle name="Output 3 2 4 2 2" xfId="21154" xr:uid="{B09C582A-93DD-44B7-A68A-B69C1C243B62}"/>
    <cellStyle name="Output 3 2 4 2 3" xfId="25578" xr:uid="{C4BFD80E-DD00-41B4-95FB-A65BB333D15B}"/>
    <cellStyle name="Output 3 2 4 3" xfId="13713" xr:uid="{516E9146-A65E-4398-8681-476D21AB798B}"/>
    <cellStyle name="Output 3 2 4 3 2" xfId="23160" xr:uid="{649C2A91-D2F2-4986-A032-A2AD5844BBC3}"/>
    <cellStyle name="Output 3 2 4 4" xfId="17425" xr:uid="{B09D1550-B837-474E-B782-369FF90C0688}"/>
    <cellStyle name="Output 3 2 5" xfId="8705" xr:uid="{453A1CF2-CD34-43AA-A598-956744682691}"/>
    <cellStyle name="Output 3 2 5 2" xfId="12356" xr:uid="{59D34513-4072-4484-9BDF-AA2584AF1964}"/>
    <cellStyle name="Output 3 2 5 2 2" xfId="21803" xr:uid="{56D48069-D123-4B55-8202-91C9EB423D39}"/>
    <cellStyle name="Output 3 2 5 2 3" xfId="26221" xr:uid="{226332A1-4F75-4C38-B5D9-2FBDF1E4DB76}"/>
    <cellStyle name="Output 3 2 5 3" xfId="14432" xr:uid="{DFE8AFAE-8DEB-4F06-A41F-2AF0562B0142}"/>
    <cellStyle name="Output 3 2 5 3 2" xfId="23879" xr:uid="{57FAB0E2-3DCA-44F4-B789-C2C70A5876D3}"/>
    <cellStyle name="Output 3 2 5 4" xfId="18150" xr:uid="{25D03FE2-C1FE-4C0A-8FA1-679B48E59E96}"/>
    <cellStyle name="Output 3 2 6" xfId="9071" xr:uid="{135D9558-EBC6-40EF-88FD-EBE80B94CA25}"/>
    <cellStyle name="Output 3 2 6 2" xfId="12668" xr:uid="{CF3A2016-3234-45F6-9035-FDFB7206945E}"/>
    <cellStyle name="Output 3 2 6 2 2" xfId="22115" xr:uid="{9318F035-7220-4140-8D6F-FD1512B8DEF5}"/>
    <cellStyle name="Output 3 2 6 2 3" xfId="26529" xr:uid="{0D60929E-FE9D-438E-9E34-443638AFF01A}"/>
    <cellStyle name="Output 3 2 6 3" xfId="14794" xr:uid="{60408067-42ED-4B53-904B-0B6FE0ADE16C}"/>
    <cellStyle name="Output 3 2 6 3 2" xfId="24241" xr:uid="{722969DF-EB3D-434D-BFF6-FFB119883C5D}"/>
    <cellStyle name="Output 3 2 6 4" xfId="18516" xr:uid="{B731DC7C-0C41-4313-9307-44428C0E2929}"/>
    <cellStyle name="Output 3 2 7" xfId="9534" xr:uid="{2AD59346-A1B3-4BD9-AFBC-62DC24FF7FE9}"/>
    <cellStyle name="Output 3 2 7 2" xfId="13047" xr:uid="{38CF3CFB-47FD-46C2-AC3D-72324AA4017C}"/>
    <cellStyle name="Output 3 2 7 2 2" xfId="22494" xr:uid="{06A6A21A-1697-4F96-A784-850BE858742B}"/>
    <cellStyle name="Output 3 2 7 2 3" xfId="26886" xr:uid="{F0BBA65C-5065-4FEF-AB02-600CD186F1FE}"/>
    <cellStyle name="Output 3 2 7 3" xfId="15235" xr:uid="{1689D923-1625-4BE3-B7B8-9FDD4E273086}"/>
    <cellStyle name="Output 3 2 7 3 2" xfId="24682" xr:uid="{EEE0CA5B-A08E-4BAD-B418-431FC1D9604C}"/>
    <cellStyle name="Output 3 2 7 4" xfId="18979" xr:uid="{60CFA6CF-7917-4142-8DDE-372D58959B7E}"/>
    <cellStyle name="Output 3 2 8" xfId="9113" xr:uid="{39A434FF-B8DB-4F92-99A8-288C9952A3C7}"/>
    <cellStyle name="Output 3 2 8 2" xfId="12697" xr:uid="{22658B3C-873C-4377-8D62-0C510E0C30AE}"/>
    <cellStyle name="Output 3 2 8 2 2" xfId="22144" xr:uid="{28F87037-1268-4288-952A-BE7504B02F47}"/>
    <cellStyle name="Output 3 2 8 2 3" xfId="26557" xr:uid="{11EA01F0-4CB1-4D2C-A542-A1FE30147254}"/>
    <cellStyle name="Output 3 2 8 3" xfId="14835" xr:uid="{E6762764-82F6-4B0E-80C9-70B40E90EE93}"/>
    <cellStyle name="Output 3 2 8 3 2" xfId="24282" xr:uid="{44F36088-BAAF-4BFA-A401-414944610BB2}"/>
    <cellStyle name="Output 3 2 8 4" xfId="18558" xr:uid="{5B086571-476A-4E9C-B1F3-8A712FAAD7FA}"/>
    <cellStyle name="Output 3 2 9" xfId="8555" xr:uid="{C43E2A94-D3AC-4417-AE00-55A3F48B6000}"/>
    <cellStyle name="Output 3 2 9 2" xfId="14283" xr:uid="{C6FFE2B5-6A2A-46E2-B8CD-1F7633F4D7A0}"/>
    <cellStyle name="Output 3 2 9 2 2" xfId="23730" xr:uid="{E6394E0F-3CF3-4EA5-B221-FCF6238AE577}"/>
    <cellStyle name="Output 3 2 9 3" xfId="18000" xr:uid="{ABE73B36-6E27-4E2A-B3E3-A00271FCC95D}"/>
    <cellStyle name="Output 3 20" xfId="8698" xr:uid="{8D7E04F8-675E-45A6-8ECA-2D426FAB15D8}"/>
    <cellStyle name="Output 3 20 2" xfId="14425" xr:uid="{3A1F1295-30DE-4745-BE09-AB9443CEFE13}"/>
    <cellStyle name="Output 3 20 2 2" xfId="23872" xr:uid="{07F5BC3B-D20C-4291-AFCF-503AF105E26E}"/>
    <cellStyle name="Output 3 20 3" xfId="18143" xr:uid="{8B9B27F9-0805-4FB2-9594-40C54325516C}"/>
    <cellStyle name="Output 3 21" xfId="27897" xr:uid="{34D93AB9-BD59-4568-86CE-38CBD5A23EF9}"/>
    <cellStyle name="Output 3 22" xfId="28245" xr:uid="{7B8998D4-BB97-43B7-AF58-AC2BA5BAAEDF}"/>
    <cellStyle name="Output 3 23" xfId="29831" xr:uid="{20A70198-A369-487A-BFCC-29BD894BF1D2}"/>
    <cellStyle name="Output 3 24" xfId="2571" xr:uid="{12DDFC72-E31E-473E-944E-87A06159E300}"/>
    <cellStyle name="Output 3 3" xfId="2575" xr:uid="{E0DA1970-3F07-45FB-B702-8E0ABF74AA61}"/>
    <cellStyle name="Output 3 3 10" xfId="28244" xr:uid="{884A5E56-C21A-4845-9DA3-CB24630CC008}"/>
    <cellStyle name="Output 3 3 2" xfId="6724" xr:uid="{2A127BEF-B243-4461-9007-6BECA1D0E200}"/>
    <cellStyle name="Output 3 3 2 2" xfId="7392" xr:uid="{15C3B3A2-F0A6-44F6-A1F7-7F34C546C25D}"/>
    <cellStyle name="Output 3 3 2 2 2" xfId="11122" xr:uid="{43826381-932F-410F-BFBE-C1F41A9946D0}"/>
    <cellStyle name="Output 3 3 2 2 2 2" xfId="20568" xr:uid="{506ED5D2-8771-4714-A197-06A034E90ED7}"/>
    <cellStyle name="Output 3 3 2 2 3" xfId="16839" xr:uid="{F6A9B344-DB0D-4B18-B5F4-CEA3D673D349}"/>
    <cellStyle name="Output 3 3 2 3" xfId="10453" xr:uid="{6CDAFD4C-9E72-454F-B01C-D497E4139B44}"/>
    <cellStyle name="Output 3 3 2 3 2" xfId="19898" xr:uid="{88D73015-7EC3-4BA3-8C2D-3F7A97F28CEA}"/>
    <cellStyle name="Output 3 3 2 4" xfId="16169" xr:uid="{52C10717-A697-4F46-8E8B-EB819910282D}"/>
    <cellStyle name="Output 3 3 2 5" xfId="28902" xr:uid="{4B39038C-07B8-4F8C-A06A-132547D6FD05}"/>
    <cellStyle name="Output 3 3 2 6" xfId="27582" xr:uid="{E3C0FF02-C08C-40DB-80AF-15A54B51FA95}"/>
    <cellStyle name="Output 3 3 2 7" xfId="27545" xr:uid="{E39DC16A-ED0B-48E9-82D9-6AA00EA7472C}"/>
    <cellStyle name="Output 3 3 2 8" xfId="29436" xr:uid="{CCDAE543-597D-493C-8D2F-EF5FEDF62710}"/>
    <cellStyle name="Output 3 3 3" xfId="7977" xr:uid="{4146A067-4B34-41F8-851A-5ADAE1B30DC1}"/>
    <cellStyle name="Output 3 3 3 2" xfId="11706" xr:uid="{1EB25013-1E24-4D4A-812B-4FEDB76695A2}"/>
    <cellStyle name="Output 3 3 3 2 2" xfId="21153" xr:uid="{47B78173-9A40-4EF6-B4EA-B0FBA94EA0D8}"/>
    <cellStyle name="Output 3 3 3 2 3" xfId="25577" xr:uid="{F23D53A2-0E27-4C8C-B875-0012C60A6222}"/>
    <cellStyle name="Output 3 3 3 3" xfId="13712" xr:uid="{0DC1A178-0609-4D52-8182-2AE0298B89A4}"/>
    <cellStyle name="Output 3 3 3 3 2" xfId="23159" xr:uid="{206599C9-FB1C-40F8-A4BB-BE4E02117B62}"/>
    <cellStyle name="Output 3 3 3 4" xfId="17424" xr:uid="{0045A88D-55FB-40DD-A080-0AD63589E70C}"/>
    <cellStyle name="Output 3 3 4" xfId="9737" xr:uid="{33F8EED8-4BF0-472C-9E26-F7579DCF94B0}"/>
    <cellStyle name="Output 3 3 4 2" xfId="13219" xr:uid="{F3AD52ED-9FDC-4D27-8A34-377DC26019D6}"/>
    <cellStyle name="Output 3 3 4 2 2" xfId="22666" xr:uid="{E298F7FD-A8FD-4D7C-B0DB-2B597D4B42C4}"/>
    <cellStyle name="Output 3 3 4 2 3" xfId="27058" xr:uid="{8A5A7A89-AD75-43C5-A41F-608AF058ECCC}"/>
    <cellStyle name="Output 3 3 4 3" xfId="15438" xr:uid="{9A882080-D4FE-4AF2-AE1A-CCE05984B167}"/>
    <cellStyle name="Output 3 3 4 3 2" xfId="24885" xr:uid="{6409DECD-2037-439F-BEB7-720FB51DB3DF}"/>
    <cellStyle name="Output 3 3 4 4" xfId="19182" xr:uid="{19695488-D0C3-4733-A2FC-2D21B1F37623}"/>
    <cellStyle name="Output 3 3 5" xfId="8524" xr:uid="{016AFA4C-106F-4A24-935D-717D31A9749B}"/>
    <cellStyle name="Output 3 3 5 2" xfId="12198" xr:uid="{0876D690-95FC-4F59-837A-2259BD75A282}"/>
    <cellStyle name="Output 3 3 5 2 2" xfId="21645" xr:uid="{FB48ECFF-5E0A-46E9-B58F-9FAB0C427F2C}"/>
    <cellStyle name="Output 3 3 5 2 3" xfId="26064" xr:uid="{3B832F59-4F8C-491F-A882-24865871C48E}"/>
    <cellStyle name="Output 3 3 5 3" xfId="14252" xr:uid="{264D7586-57CD-430A-A321-B35B67063907}"/>
    <cellStyle name="Output 3 3 5 3 2" xfId="23699" xr:uid="{F813A6FA-1C5C-485D-B2B3-141F6DE3680A}"/>
    <cellStyle name="Output 3 3 5 4" xfId="17969" xr:uid="{EE0C12CC-3CEA-4C42-8CBA-9D41C991C757}"/>
    <cellStyle name="Output 3 3 6" xfId="8624" xr:uid="{B229ACA1-98D0-4E41-BB59-EA71255960E2}"/>
    <cellStyle name="Output 3 3 6 2" xfId="12285" xr:uid="{22491BCF-F151-491B-B0F1-C9F200F55094}"/>
    <cellStyle name="Output 3 3 6 2 2" xfId="21732" xr:uid="{30841F75-09F0-4CAA-99E4-210F5CFE3F4A}"/>
    <cellStyle name="Output 3 3 6 2 3" xfId="26150" xr:uid="{3740564D-2EFF-4543-910D-D1B33F5BEFD2}"/>
    <cellStyle name="Output 3 3 6 3" xfId="14351" xr:uid="{42957512-9AD8-46EA-9D35-8F118901DDEC}"/>
    <cellStyle name="Output 3 3 6 3 2" xfId="23798" xr:uid="{73F4F04F-21FD-4221-AFD6-8D8573E38C14}"/>
    <cellStyle name="Output 3 3 6 4" xfId="18069" xr:uid="{CDD09710-2F18-4627-AF1B-19735AF4279D}"/>
    <cellStyle name="Output 3 3 7" xfId="9964" xr:uid="{37EE7232-CE01-4CB0-83C9-CAEE4B9F4678}"/>
    <cellStyle name="Output 3 3 7 2" xfId="13419" xr:uid="{860FB61F-7F60-4E4A-ABD8-740D12C87757}"/>
    <cellStyle name="Output 3 3 7 2 2" xfId="22866" xr:uid="{6B798283-A578-40D7-9CEF-585613D9DDAC}"/>
    <cellStyle name="Output 3 3 7 2 3" xfId="27256" xr:uid="{AC7DFD63-8E94-4F70-9DED-3D96C77DF707}"/>
    <cellStyle name="Output 3 3 7 3" xfId="15663" xr:uid="{8F8ADB70-1778-436B-8280-4016C9B3D077}"/>
    <cellStyle name="Output 3 3 7 3 2" xfId="25110" xr:uid="{634B91FC-2125-4B4B-AE40-6B4860FA03E3}"/>
    <cellStyle name="Output 3 3 7 4" xfId="19409" xr:uid="{FC9D252F-22C3-4C39-A47A-C9EE77E4448C}"/>
    <cellStyle name="Output 3 3 8" xfId="9883" xr:uid="{40E75CB1-0668-4F0D-8861-A4BB213D61AD}"/>
    <cellStyle name="Output 3 3 8 2" xfId="15583" xr:uid="{1BBAAAA6-C566-4C14-A077-D2541934E70B}"/>
    <cellStyle name="Output 3 3 8 2 2" xfId="25030" xr:uid="{39AF8A47-C5C7-4974-B92F-17AB1FD87CE8}"/>
    <cellStyle name="Output 3 3 8 3" xfId="19328" xr:uid="{63DC8D43-C626-4F9E-9D2D-D9EC6B5C8610}"/>
    <cellStyle name="Output 3 3 9" xfId="27901" xr:uid="{C7B6A4C3-458B-4872-A42D-5A37680FB79D}"/>
    <cellStyle name="Output 3 4" xfId="2576" xr:uid="{F2CAA197-D31A-405C-88E6-500A601BC4B8}"/>
    <cellStyle name="Output 3 4 10" xfId="27753" xr:uid="{E9866C49-07B7-4969-9BB2-B8DFB9A3B9A5}"/>
    <cellStyle name="Output 3 4 2" xfId="6725" xr:uid="{5BD31DAC-2157-4566-8CEF-0F1883A7FF53}"/>
    <cellStyle name="Output 3 4 2 2" xfId="7393" xr:uid="{179BE762-8475-451C-A2A2-AE4A6215E28B}"/>
    <cellStyle name="Output 3 4 2 2 2" xfId="11123" xr:uid="{FE56E3C7-6E8A-4549-8E33-31AB0F51FEFA}"/>
    <cellStyle name="Output 3 4 2 2 2 2" xfId="20569" xr:uid="{348F013C-E06B-4E19-AF10-68841FC0DD90}"/>
    <cellStyle name="Output 3 4 2 2 3" xfId="16840" xr:uid="{230C8FA4-D0BB-42C3-89B6-5FB617F3BB6C}"/>
    <cellStyle name="Output 3 4 2 3" xfId="10454" xr:uid="{5DF3A9FA-DA77-46E3-B4DC-E6295E36C47E}"/>
    <cellStyle name="Output 3 4 2 3 2" xfId="19899" xr:uid="{EF53BCFA-5E31-45ED-B1FE-915A730A1DE1}"/>
    <cellStyle name="Output 3 4 2 4" xfId="16170" xr:uid="{227D1FDF-E94F-4801-A82E-66DF0E130007}"/>
    <cellStyle name="Output 3 4 2 5" xfId="28903" xr:uid="{144D0DDB-D12F-4A9C-8B99-52132533926D}"/>
    <cellStyle name="Output 3 4 2 6" xfId="28208" xr:uid="{2EDD066C-841C-49BA-819F-FFE84957E8D1}"/>
    <cellStyle name="Output 3 4 2 7" xfId="27638" xr:uid="{61DABEAE-49E2-4521-B154-69B50EE0B8AE}"/>
    <cellStyle name="Output 3 4 2 8" xfId="29437" xr:uid="{E53831D6-F510-43B5-9A34-11E2BADE413A}"/>
    <cellStyle name="Output 3 4 3" xfId="7976" xr:uid="{4A696AAA-605A-4253-9DE8-60D868C430A3}"/>
    <cellStyle name="Output 3 4 3 2" xfId="11705" xr:uid="{EB083FF1-B16A-4B2F-95C9-B9B8D6B8902D}"/>
    <cellStyle name="Output 3 4 3 2 2" xfId="21152" xr:uid="{83EA2D45-9812-42F1-BCF1-F71F9D46E3A2}"/>
    <cellStyle name="Output 3 4 3 2 3" xfId="25576" xr:uid="{12884231-1CF5-4BE2-8FC8-BCD4F6D97963}"/>
    <cellStyle name="Output 3 4 3 3" xfId="13711" xr:uid="{6FEB3FC2-4C73-42BC-ABAC-39C674F6B525}"/>
    <cellStyle name="Output 3 4 3 3 2" xfId="23158" xr:uid="{45F9615E-0D0B-4352-BCB4-4BD2D051132F}"/>
    <cellStyle name="Output 3 4 3 4" xfId="17423" xr:uid="{2FB73856-ACE3-4580-99C3-3EECA2C1A3EA}"/>
    <cellStyle name="Output 3 4 4" xfId="9303" xr:uid="{238CB9C9-724A-49D8-982E-A3306EEA226D}"/>
    <cellStyle name="Output 3 4 4 2" xfId="12853" xr:uid="{6563F560-8DBC-4A35-AFCD-A1BC4584E8D9}"/>
    <cellStyle name="Output 3 4 4 2 2" xfId="22300" xr:uid="{00361E5D-5DA3-4EBA-80C9-CEDBBB6F002D}"/>
    <cellStyle name="Output 3 4 4 2 3" xfId="26694" xr:uid="{0D07F68C-7E38-44E7-B122-AB5952E4E24E}"/>
    <cellStyle name="Output 3 4 4 3" xfId="15006" xr:uid="{3E68BC83-CA83-45DF-9D54-EFE8E8755890}"/>
    <cellStyle name="Output 3 4 4 3 2" xfId="24453" xr:uid="{4DFDA709-60A2-4527-A9E4-275863E010F2}"/>
    <cellStyle name="Output 3 4 4 4" xfId="18748" xr:uid="{FACFAC87-5BEB-46F6-885D-07F8324EA45F}"/>
    <cellStyle name="Output 3 4 5" xfId="9809" xr:uid="{6609D5C3-455D-45D5-B262-9868632AA820}"/>
    <cellStyle name="Output 3 4 5 2" xfId="13291" xr:uid="{829C9A2A-8B35-4655-B92E-88C8C9D1FB98}"/>
    <cellStyle name="Output 3 4 5 2 2" xfId="22738" xr:uid="{DB33FDAE-3C45-4895-90C9-AA6CDB786D54}"/>
    <cellStyle name="Output 3 4 5 2 3" xfId="27130" xr:uid="{0DC034BE-15C3-45E6-A141-1CDA85BCC010}"/>
    <cellStyle name="Output 3 4 5 3" xfId="15510" xr:uid="{83FFC7BE-7D62-41FC-8B4F-298165F0B158}"/>
    <cellStyle name="Output 3 4 5 3 2" xfId="24957" xr:uid="{25027925-CB0A-4247-AEFC-3F981C21C2C7}"/>
    <cellStyle name="Output 3 4 5 4" xfId="19254" xr:uid="{D7B34D15-96E2-4F58-A0DC-6F41AF111AE1}"/>
    <cellStyle name="Output 3 4 6" xfId="9335" xr:uid="{72FB1E56-71BB-43A1-BF23-3A13A8E3FF60}"/>
    <cellStyle name="Output 3 4 6 2" xfId="12884" xr:uid="{26A6F2FC-03C2-4C79-A4A4-DCD87BA4BF07}"/>
    <cellStyle name="Output 3 4 6 2 2" xfId="22331" xr:uid="{37F0FA7C-300E-4F21-8538-20431C4CD942}"/>
    <cellStyle name="Output 3 4 6 2 3" xfId="26725" xr:uid="{F12687A2-B170-4918-9F36-1D6CFD328924}"/>
    <cellStyle name="Output 3 4 6 3" xfId="15038" xr:uid="{D409FF06-A906-4302-9393-EB1CD2B5BD7E}"/>
    <cellStyle name="Output 3 4 6 3 2" xfId="24485" xr:uid="{710E775D-82CE-4477-B88A-046A1062E897}"/>
    <cellStyle name="Output 3 4 6 4" xfId="18780" xr:uid="{ABFB1422-B05A-43FE-B0B5-19811F254F7A}"/>
    <cellStyle name="Output 3 4 7" xfId="8612" xr:uid="{0465C9E1-4990-4705-8CC9-2B379570C81F}"/>
    <cellStyle name="Output 3 4 7 2" xfId="12273" xr:uid="{753425C4-AE10-4E36-9288-1815D83F4958}"/>
    <cellStyle name="Output 3 4 7 2 2" xfId="21720" xr:uid="{2D184DF6-0BCE-47B7-BF28-BB946C96E44D}"/>
    <cellStyle name="Output 3 4 7 2 3" xfId="26139" xr:uid="{9B0FD416-86E2-45D9-97C7-8DDE814D89EC}"/>
    <cellStyle name="Output 3 4 7 3" xfId="14340" xr:uid="{204184F1-1263-4286-8B71-06BC81E88846}"/>
    <cellStyle name="Output 3 4 7 3 2" xfId="23787" xr:uid="{59D75B23-7B8F-48F6-B643-1D9898EFF754}"/>
    <cellStyle name="Output 3 4 7 4" xfId="18057" xr:uid="{773912C3-5E89-47F1-ABCE-152C318C0FF5}"/>
    <cellStyle name="Output 3 4 8" xfId="10013" xr:uid="{C786F23E-3DCA-4BED-9078-88237C7E3318}"/>
    <cellStyle name="Output 3 4 8 2" xfId="15712" xr:uid="{BA787513-BBA0-4583-A5AA-AC3C943E58DD}"/>
    <cellStyle name="Output 3 4 8 2 2" xfId="25159" xr:uid="{0F4CF848-3883-40F7-AB11-A8BB5F4A80A2}"/>
    <cellStyle name="Output 3 4 8 3" xfId="19458" xr:uid="{F30DF858-D333-4CF4-939C-6AB4D0C6D50C}"/>
    <cellStyle name="Output 3 4 9" xfId="27902" xr:uid="{266ABB05-137B-44AE-97B3-2236E554EFF4}"/>
    <cellStyle name="Output 3 5" xfId="2577" xr:uid="{441747C8-4893-41F0-8143-D4B985558B79}"/>
    <cellStyle name="Output 3 5 10" xfId="28587" xr:uid="{F71DB833-68D9-436D-8D7A-7D5F77C7C57E}"/>
    <cellStyle name="Output 3 5 2" xfId="6726" xr:uid="{3586BA2F-E015-44FC-A2B9-193EAA238BC9}"/>
    <cellStyle name="Output 3 5 2 2" xfId="7394" xr:uid="{E6E9AE4A-700C-4AF0-8759-E5DB851680A0}"/>
    <cellStyle name="Output 3 5 2 2 2" xfId="11124" xr:uid="{9E854564-1F7A-4B87-B8E6-242B2FD53E33}"/>
    <cellStyle name="Output 3 5 2 2 2 2" xfId="20570" xr:uid="{012B5103-810D-4AAE-A05F-15D8EB87D7B6}"/>
    <cellStyle name="Output 3 5 2 2 3" xfId="16841" xr:uid="{56EF44E3-750A-477F-9D72-4FA2C7050A67}"/>
    <cellStyle name="Output 3 5 2 3" xfId="10455" xr:uid="{F188D716-B9AD-4EDD-B84E-5347604DAFDE}"/>
    <cellStyle name="Output 3 5 2 3 2" xfId="19900" xr:uid="{FCBD08BF-5147-407D-B366-D0CB60DB418B}"/>
    <cellStyle name="Output 3 5 2 4" xfId="16171" xr:uid="{D0F97B1D-E95B-4360-936B-C8E3103F89D6}"/>
    <cellStyle name="Output 3 5 2 5" xfId="28904" xr:uid="{3BE2055B-4D5F-4F1D-8F31-9A50974C4D9B}"/>
    <cellStyle name="Output 3 5 2 6" xfId="28486" xr:uid="{35935A04-CFA9-4B55-93CD-9700EF654B60}"/>
    <cellStyle name="Output 3 5 2 7" xfId="28038" xr:uid="{6FB9B346-EDF1-4853-8475-A3649C16AC3E}"/>
    <cellStyle name="Output 3 5 2 8" xfId="29438" xr:uid="{7F60F091-6764-47FF-BF57-9ECA42242102}"/>
    <cellStyle name="Output 3 5 3" xfId="8109" xr:uid="{79FCC386-9ACE-4FEC-BBB0-CB443CDEFFEB}"/>
    <cellStyle name="Output 3 5 3 2" xfId="11838" xr:uid="{2E120642-274C-4EC6-957D-89D24A1B7215}"/>
    <cellStyle name="Output 3 5 3 2 2" xfId="21285" xr:uid="{4FE7A561-EAF3-4C93-927E-C420F93A45DE}"/>
    <cellStyle name="Output 3 5 3 2 3" xfId="25709" xr:uid="{BD5ABC23-DE1E-4CBB-B1D8-839DB89EC5E0}"/>
    <cellStyle name="Output 3 5 3 3" xfId="13844" xr:uid="{C3D7FF17-CA81-4ADD-B822-AF7F9CDB028D}"/>
    <cellStyle name="Output 3 5 3 3 2" xfId="23291" xr:uid="{DDC70F8D-71A2-4DB1-82AD-E3DC88221E63}"/>
    <cellStyle name="Output 3 5 3 4" xfId="17556" xr:uid="{D68852BE-EE9A-4BA2-9C48-0A72421E6E57}"/>
    <cellStyle name="Output 3 5 4" xfId="8704" xr:uid="{234B6EEF-2F9C-4250-92C2-F21D19EC6F19}"/>
    <cellStyle name="Output 3 5 4 2" xfId="12355" xr:uid="{182E4B38-407B-4213-A52D-E935CAE95717}"/>
    <cellStyle name="Output 3 5 4 2 2" xfId="21802" xr:uid="{83365A7E-75D6-421F-A6AD-04ED3B5421B4}"/>
    <cellStyle name="Output 3 5 4 2 3" xfId="26220" xr:uid="{54188CF9-E2C7-497C-B220-D9D37BC2F386}"/>
    <cellStyle name="Output 3 5 4 3" xfId="14431" xr:uid="{4CA74948-285C-4888-A9F2-0BBCAD7EA879}"/>
    <cellStyle name="Output 3 5 4 3 2" xfId="23878" xr:uid="{6595A2A7-7650-4C26-8ED0-CB9CCBCC8390}"/>
    <cellStyle name="Output 3 5 4 4" xfId="18149" xr:uid="{3AE43278-9F01-4DBE-AE9A-98EC2916C986}"/>
    <cellStyle name="Output 3 5 5" xfId="9589" xr:uid="{6D3E60AF-E92F-4794-BF7E-C7C88B9B9946}"/>
    <cellStyle name="Output 3 5 5 2" xfId="13095" xr:uid="{6D8C4008-A8BD-4C70-AC95-1B16E3EEBC08}"/>
    <cellStyle name="Output 3 5 5 2 2" xfId="22542" xr:uid="{3337DA7C-D178-468B-A9E7-B67773E0CE42}"/>
    <cellStyle name="Output 3 5 5 2 3" xfId="26934" xr:uid="{ED5D09C0-B383-440D-B167-40C11A72301D}"/>
    <cellStyle name="Output 3 5 5 3" xfId="15290" xr:uid="{7C9EC8C6-C4DE-49DF-A323-0A739BEDCAE2}"/>
    <cellStyle name="Output 3 5 5 3 2" xfId="24737" xr:uid="{9FC6A600-0AA6-402A-A695-2A4FD5F60A0C}"/>
    <cellStyle name="Output 3 5 5 4" xfId="19034" xr:uid="{A42F813D-66D0-4A59-922F-75A3C7860345}"/>
    <cellStyle name="Output 3 5 6" xfId="8668" xr:uid="{8E6207F9-AAEC-44F9-BC84-B7502066D4FB}"/>
    <cellStyle name="Output 3 5 6 2" xfId="12322" xr:uid="{C9199236-1346-48CE-8C27-790755A834B4}"/>
    <cellStyle name="Output 3 5 6 2 2" xfId="21769" xr:uid="{288B16B8-E6CE-4116-B4F8-D59355D2601E}"/>
    <cellStyle name="Output 3 5 6 2 3" xfId="26187" xr:uid="{68F64F88-CBEB-4D57-928D-26A9CF09433E}"/>
    <cellStyle name="Output 3 5 6 3" xfId="14395" xr:uid="{DFA9CF1A-32E6-4724-8914-8553139255BF}"/>
    <cellStyle name="Output 3 5 6 3 2" xfId="23842" xr:uid="{26B7EC37-C43A-4742-BA02-31CE44E7D6C5}"/>
    <cellStyle name="Output 3 5 6 4" xfId="18113" xr:uid="{B3656E58-232F-4CF6-AB97-32EF05D7B0F5}"/>
    <cellStyle name="Output 3 5 7" xfId="9659" xr:uid="{44D0DC9C-E0D9-4CC2-A08F-81717A1296CE}"/>
    <cellStyle name="Output 3 5 7 2" xfId="13152" xr:uid="{54BDD9A9-0D23-41C6-90C2-059CC0FD1886}"/>
    <cellStyle name="Output 3 5 7 2 2" xfId="22599" xr:uid="{D085A6C2-23CB-4078-B6D6-74447A361401}"/>
    <cellStyle name="Output 3 5 7 2 3" xfId="26991" xr:uid="{38B078C7-0DAA-4913-89C3-B89B04E23BD9}"/>
    <cellStyle name="Output 3 5 7 3" xfId="15360" xr:uid="{4458BD29-BB19-495C-BC1A-5C2E1E1D3EA0}"/>
    <cellStyle name="Output 3 5 7 3 2" xfId="24807" xr:uid="{C673EC68-4C61-4C50-ABEC-87BAAA089755}"/>
    <cellStyle name="Output 3 5 7 4" xfId="19104" xr:uid="{F535D412-61B9-4630-B34C-33A74DE40DC4}"/>
    <cellStyle name="Output 3 5 8" xfId="10183" xr:uid="{8DFB1DBB-B27C-4B8D-8D1F-5E2683A4CCD3}"/>
    <cellStyle name="Output 3 5 8 2" xfId="15882" xr:uid="{E28AC1EB-CAB0-4357-ACBD-B0C89475FD67}"/>
    <cellStyle name="Output 3 5 8 2 2" xfId="25329" xr:uid="{42E74A72-E70C-427D-8387-A21C25A61C24}"/>
    <cellStyle name="Output 3 5 8 3" xfId="19628" xr:uid="{CB4194DD-2CA1-4971-AE37-4DF01BD0A520}"/>
    <cellStyle name="Output 3 5 9" xfId="27903" xr:uid="{A82EE0F7-1310-490C-AABA-8FB3B71D2549}"/>
    <cellStyle name="Output 3 6" xfId="2578" xr:uid="{697F1299-2C9B-48A4-BAFD-0FEEA852B65A}"/>
    <cellStyle name="Output 3 6 10" xfId="28242" xr:uid="{C74FD40E-7A05-4F1A-AB8B-79026093C5E7}"/>
    <cellStyle name="Output 3 6 2" xfId="6727" xr:uid="{3EFBA2F2-0D67-4322-920F-8D22C9904A57}"/>
    <cellStyle name="Output 3 6 2 2" xfId="7395" xr:uid="{C27F3A3B-97C6-4375-B7F4-3797637EBB9C}"/>
    <cellStyle name="Output 3 6 2 2 2" xfId="11125" xr:uid="{D924A9FF-AB5E-40B1-89AE-0A80D4F8BB7E}"/>
    <cellStyle name="Output 3 6 2 2 2 2" xfId="20571" xr:uid="{90B2621C-A5D4-4C85-B59E-72561AFE2BA3}"/>
    <cellStyle name="Output 3 6 2 2 3" xfId="16842" xr:uid="{CB287042-8740-445D-8F87-7D26323B58FB}"/>
    <cellStyle name="Output 3 6 2 3" xfId="10456" xr:uid="{D229A70E-B31C-4889-BA62-9CF33C9B9CE3}"/>
    <cellStyle name="Output 3 6 2 3 2" xfId="19901" xr:uid="{F24BD177-48C4-427C-A0A5-476B21177E25}"/>
    <cellStyle name="Output 3 6 2 4" xfId="16172" xr:uid="{9C28220D-2E7B-43A6-BB56-48AB2C5E90B9}"/>
    <cellStyle name="Output 3 6 2 5" xfId="28905" xr:uid="{F19E75E1-77E6-4FE6-9EC7-0A8A83FA4121}"/>
    <cellStyle name="Output 3 6 2 6" xfId="29178" xr:uid="{DAF1124E-0903-4977-9DAD-1855FABE0ED1}"/>
    <cellStyle name="Output 3 6 2 7" xfId="27546" xr:uid="{D1E7DF18-A6F6-4B77-90F8-129FD231FA39}"/>
    <cellStyle name="Output 3 6 2 8" xfId="29439" xr:uid="{843B3707-0C74-4DF5-B153-61809FE33ADB}"/>
    <cellStyle name="Output 3 6 3" xfId="8108" xr:uid="{BD26A4ED-DE7E-4FEA-9DF7-CC4A39A11E47}"/>
    <cellStyle name="Output 3 6 3 2" xfId="11837" xr:uid="{A8865BAC-8055-4F97-A574-D69C6F9E9F64}"/>
    <cellStyle name="Output 3 6 3 2 2" xfId="21284" xr:uid="{4707CBBA-8F1C-40E2-937B-6ABB3131BC75}"/>
    <cellStyle name="Output 3 6 3 2 3" xfId="25708" xr:uid="{DA1F7DF6-C647-4E37-98E1-30F560682908}"/>
    <cellStyle name="Output 3 6 3 3" xfId="13843" xr:uid="{22B06778-3CE1-46B2-A34C-190373535ABC}"/>
    <cellStyle name="Output 3 6 3 3 2" xfId="23290" xr:uid="{7BF6CA86-F174-4BBB-A4F5-1050FEA77E12}"/>
    <cellStyle name="Output 3 6 3 4" xfId="17555" xr:uid="{43B292EA-EA25-40F5-A357-74371670C5F6}"/>
    <cellStyle name="Output 3 6 4" xfId="9736" xr:uid="{6B0AA317-95FA-490F-BB29-95EEAD18AA1F}"/>
    <cellStyle name="Output 3 6 4 2" xfId="13218" xr:uid="{3FDDD6F0-F9C7-482D-8A3A-DDE805820133}"/>
    <cellStyle name="Output 3 6 4 2 2" xfId="22665" xr:uid="{B97C82ED-CA7D-4D76-94C8-9403C5B6CFA1}"/>
    <cellStyle name="Output 3 6 4 2 3" xfId="27057" xr:uid="{E71A85C5-20B8-4E18-8CEC-21006E3B824E}"/>
    <cellStyle name="Output 3 6 4 3" xfId="15437" xr:uid="{7EE052B5-3BD7-46AA-BF76-12261C9DF575}"/>
    <cellStyle name="Output 3 6 4 3 2" xfId="24884" xr:uid="{F4471B1B-BA1D-434D-B8F5-F73731ABD238}"/>
    <cellStyle name="Output 3 6 4 4" xfId="19181" xr:uid="{20E12F6B-B625-46E4-BCE6-A5122F0E8403}"/>
    <cellStyle name="Output 3 6 5" xfId="9932" xr:uid="{BB22AABC-3297-41B7-A6E7-B57D129C02FE}"/>
    <cellStyle name="Output 3 6 5 2" xfId="13391" xr:uid="{1EA54203-C26C-49DA-B6FA-17AA5EA721CC}"/>
    <cellStyle name="Output 3 6 5 2 2" xfId="22838" xr:uid="{E583C7B0-A4C7-4884-B322-BD83926F1255}"/>
    <cellStyle name="Output 3 6 5 2 3" xfId="27229" xr:uid="{1C9BD304-6051-4DC0-9FDE-ED64DDF479A7}"/>
    <cellStyle name="Output 3 6 5 3" xfId="15632" xr:uid="{5CD41939-D44D-4149-965A-23A2E95E7EA3}"/>
    <cellStyle name="Output 3 6 5 3 2" xfId="25079" xr:uid="{08094611-6924-4309-BB01-EFFF10D1FC54}"/>
    <cellStyle name="Output 3 6 5 4" xfId="19377" xr:uid="{BAA018BF-8F73-4499-AAF5-D00EA68F1725}"/>
    <cellStyle name="Output 3 6 6" xfId="9554" xr:uid="{1654FA74-0CA2-4AAC-A817-BDB5D0CC5B13}"/>
    <cellStyle name="Output 3 6 6 2" xfId="13065" xr:uid="{E157D49F-C9A4-4FDF-B5EF-A6BBA6EA96E3}"/>
    <cellStyle name="Output 3 6 6 2 2" xfId="22512" xr:uid="{03BDE18C-35BD-4EEE-85C0-66AB14B7EF6F}"/>
    <cellStyle name="Output 3 6 6 2 3" xfId="26904" xr:uid="{296C5CCB-D957-40FE-872B-5AE84D7BF8A4}"/>
    <cellStyle name="Output 3 6 6 3" xfId="15255" xr:uid="{AD3C61F8-9688-4E24-9FA0-A5FC52BF11D9}"/>
    <cellStyle name="Output 3 6 6 3 2" xfId="24702" xr:uid="{C5779AB7-38A2-4E8E-9C9B-5263FDA1AC24}"/>
    <cellStyle name="Output 3 6 6 4" xfId="18999" xr:uid="{5AF72512-F586-4CB8-9EE8-4773A2BEB604}"/>
    <cellStyle name="Output 3 6 7" xfId="8551" xr:uid="{99DABFB9-F4A9-4B16-9001-E3B226B7B1B3}"/>
    <cellStyle name="Output 3 6 7 2" xfId="12220" xr:uid="{C35F4B82-E0A2-4818-80D2-3AB22F549722}"/>
    <cellStyle name="Output 3 6 7 2 2" xfId="21667" xr:uid="{D467CE17-A948-496C-B77A-4F5CFB80FC54}"/>
    <cellStyle name="Output 3 6 7 2 3" xfId="26086" xr:uid="{0EA59D73-0A84-4495-8172-A642C46316F7}"/>
    <cellStyle name="Output 3 6 7 3" xfId="14279" xr:uid="{E2A3208C-701A-4626-9932-D17E3F0943B4}"/>
    <cellStyle name="Output 3 6 7 3 2" xfId="23726" xr:uid="{B377FCB0-45F1-46B9-95F2-C943B6F3594C}"/>
    <cellStyle name="Output 3 6 7 4" xfId="17996" xr:uid="{A0BDFEA1-EC66-44DF-86F5-9AD240909512}"/>
    <cellStyle name="Output 3 6 8" xfId="9296" xr:uid="{326044F6-79BC-41FE-B7F7-EBDEB9FC6920}"/>
    <cellStyle name="Output 3 6 8 2" xfId="14999" xr:uid="{DB68C898-9583-4427-93A0-100C86FC0986}"/>
    <cellStyle name="Output 3 6 8 2 2" xfId="24446" xr:uid="{FB233CA7-97C0-436E-9AAA-BCE5897B0BF6}"/>
    <cellStyle name="Output 3 6 8 3" xfId="18741" xr:uid="{97C91B5E-A311-4EF5-B337-90CEA55337A5}"/>
    <cellStyle name="Output 3 6 9" xfId="27904" xr:uid="{13B3CDA2-25A9-4B16-B614-93AA7157550B}"/>
    <cellStyle name="Output 3 7" xfId="2579" xr:uid="{202F4875-2C3B-4972-9EB4-50E6E9939F71}"/>
    <cellStyle name="Output 3 7 10" xfId="27752" xr:uid="{438C5AEC-F368-42D4-95DA-A5B894E475DA}"/>
    <cellStyle name="Output 3 7 2" xfId="6728" xr:uid="{94A6F206-FDCA-43F4-812C-E8AD3A916078}"/>
    <cellStyle name="Output 3 7 2 2" xfId="7396" xr:uid="{F51C806A-DB56-4E59-9664-01395EF9F029}"/>
    <cellStyle name="Output 3 7 2 2 2" xfId="11126" xr:uid="{5FEEAE5A-2C9F-40CC-9E7E-54D159858B76}"/>
    <cellStyle name="Output 3 7 2 2 2 2" xfId="20572" xr:uid="{F626CF55-68FB-4B8D-A863-D4B4045EB86D}"/>
    <cellStyle name="Output 3 7 2 2 3" xfId="16843" xr:uid="{25AFB060-87D2-4103-A789-EB56A7BF266E}"/>
    <cellStyle name="Output 3 7 2 3" xfId="10457" xr:uid="{9B9664A5-8578-4EA7-BA32-BE61417864DF}"/>
    <cellStyle name="Output 3 7 2 3 2" xfId="19902" xr:uid="{CC94EA4E-5DD2-4633-89BA-9BB27FB07E66}"/>
    <cellStyle name="Output 3 7 2 4" xfId="16173" xr:uid="{B31B737E-FB88-4A5E-826A-F5205AFC8F9B}"/>
    <cellStyle name="Output 3 7 2 5" xfId="28906" xr:uid="{43647C84-5089-4249-AE17-873A9FE8C7D5}"/>
    <cellStyle name="Output 3 7 2 6" xfId="27583" xr:uid="{A5634A21-EC09-4CBD-9E7D-8D20287E306F}"/>
    <cellStyle name="Output 3 7 2 7" xfId="28716" xr:uid="{BD7C79FD-CEF7-4883-95DA-7BB9E902DB6B}"/>
    <cellStyle name="Output 3 7 2 8" xfId="29440" xr:uid="{8EA29B9D-C029-4CD7-80BE-68F634B84763}"/>
    <cellStyle name="Output 3 7 3" xfId="7975" xr:uid="{158F9798-C855-452F-9543-573FC8A8567D}"/>
    <cellStyle name="Output 3 7 3 2" xfId="11704" xr:uid="{C7194B7A-9502-48B1-B800-1505CF979052}"/>
    <cellStyle name="Output 3 7 3 2 2" xfId="21151" xr:uid="{A9A4247E-03AD-4F55-8F8B-0D326B0236BA}"/>
    <cellStyle name="Output 3 7 3 2 3" xfId="25575" xr:uid="{A38DDBB5-9E05-472B-99F5-32866BA48B29}"/>
    <cellStyle name="Output 3 7 3 3" xfId="13710" xr:uid="{B18A9DA2-1A66-43F5-9923-1589DC76486C}"/>
    <cellStyle name="Output 3 7 3 3 2" xfId="23157" xr:uid="{198DDD0E-8613-402E-9D4B-85A175B819DF}"/>
    <cellStyle name="Output 3 7 3 4" xfId="17422" xr:uid="{80A060BA-ED21-497C-91C2-F07F4A5CBFDE}"/>
    <cellStyle name="Output 3 7 4" xfId="9503" xr:uid="{8643160D-B72C-4A43-B47B-126B8BDBFB26}"/>
    <cellStyle name="Output 3 7 4 2" xfId="13020" xr:uid="{60236B92-7B2F-4B8E-B24D-A8486A90C484}"/>
    <cellStyle name="Output 3 7 4 2 2" xfId="22467" xr:uid="{010111A3-6D91-476E-92EF-25D7BB239639}"/>
    <cellStyle name="Output 3 7 4 2 3" xfId="26860" xr:uid="{0E546EED-DE0C-4123-A44B-A818518FEC65}"/>
    <cellStyle name="Output 3 7 4 3" xfId="15205" xr:uid="{804B054A-26E4-4602-A90C-1D6F7F3859FC}"/>
    <cellStyle name="Output 3 7 4 3 2" xfId="24652" xr:uid="{F80B4A77-0EE6-4D62-BDDA-2162972476EF}"/>
    <cellStyle name="Output 3 7 4 4" xfId="18948" xr:uid="{2B30D8C5-7926-47ED-8687-30A1CB657FFE}"/>
    <cellStyle name="Output 3 7 5" xfId="9810" xr:uid="{3569ED09-DC6C-48CC-B3F1-0D0501D82AA4}"/>
    <cellStyle name="Output 3 7 5 2" xfId="13292" xr:uid="{9A7A808A-FD78-4F77-8D9A-5B31EC507489}"/>
    <cellStyle name="Output 3 7 5 2 2" xfId="22739" xr:uid="{1AE9590B-D0B8-4E60-A0A3-FCB92D79E7E0}"/>
    <cellStyle name="Output 3 7 5 2 3" xfId="27131" xr:uid="{A7AC9F96-270B-47EB-BA38-8AF57AE70B7F}"/>
    <cellStyle name="Output 3 7 5 3" xfId="15511" xr:uid="{6596536F-1235-48DB-B158-49C4E4CC4ECB}"/>
    <cellStyle name="Output 3 7 5 3 2" xfId="24958" xr:uid="{C20F3F1F-27DA-41AD-AB53-1A47AC9AB1A4}"/>
    <cellStyle name="Output 3 7 5 4" xfId="19255" xr:uid="{AA2CA1A0-8B60-4627-A2D4-89A0DC0F304F}"/>
    <cellStyle name="Output 3 7 6" xfId="9645" xr:uid="{8E5AA44C-BD4E-4C92-915D-7739F367EA6A}"/>
    <cellStyle name="Output 3 7 6 2" xfId="13138" xr:uid="{0094340C-456C-40F0-AD50-FD94AEFC7AB3}"/>
    <cellStyle name="Output 3 7 6 2 2" xfId="22585" xr:uid="{A94ED372-DCA2-45FB-8EF3-BE9E741F29A4}"/>
    <cellStyle name="Output 3 7 6 2 3" xfId="26977" xr:uid="{A54FA5AC-0F39-4838-9A38-4679AAE55D0E}"/>
    <cellStyle name="Output 3 7 6 3" xfId="15346" xr:uid="{97E237D7-A76B-45B1-85FE-65E84EB2020C}"/>
    <cellStyle name="Output 3 7 6 3 2" xfId="24793" xr:uid="{8A06D94D-2CB0-4A74-9DBC-944B00C3552C}"/>
    <cellStyle name="Output 3 7 6 4" xfId="19090" xr:uid="{89AE0B55-ED32-4EA9-A222-D7B11D8ECAB0}"/>
    <cellStyle name="Output 3 7 7" xfId="8875" xr:uid="{F0C3E4DA-84E1-4021-9834-87E1450F336D}"/>
    <cellStyle name="Output 3 7 7 2" xfId="12505" xr:uid="{01E5F23D-0E7D-4CD2-B56F-EEA7C8411E73}"/>
    <cellStyle name="Output 3 7 7 2 2" xfId="21952" xr:uid="{A14B1E24-1454-47AF-B8CD-05499D8C7978}"/>
    <cellStyle name="Output 3 7 7 2 3" xfId="26368" xr:uid="{1D85951A-B774-4CF4-AC20-4512C81C7E69}"/>
    <cellStyle name="Output 3 7 7 3" xfId="14600" xr:uid="{CB903F17-6403-4192-A86C-7C73EF04186D}"/>
    <cellStyle name="Output 3 7 7 3 2" xfId="24047" xr:uid="{BD57E6DB-4C59-4D46-B99F-796531D31C53}"/>
    <cellStyle name="Output 3 7 7 4" xfId="18320" xr:uid="{726952B7-ABAE-4AE8-BABA-1A44725D6CAF}"/>
    <cellStyle name="Output 3 7 8" xfId="8321" xr:uid="{221347D5-7F14-4D2E-930E-942AA4769FB0}"/>
    <cellStyle name="Output 3 7 8 2" xfId="14049" xr:uid="{17A13A6F-1253-463C-A790-60747256F1DF}"/>
    <cellStyle name="Output 3 7 8 2 2" xfId="23496" xr:uid="{35AC4697-C998-4D95-958B-B996268EC29E}"/>
    <cellStyle name="Output 3 7 8 3" xfId="17766" xr:uid="{CBA9D254-1FE8-4354-9457-3F72FBFA212D}"/>
    <cellStyle name="Output 3 7 9" xfId="27905" xr:uid="{84AE824B-63FB-428E-9A55-1E0F4C8A2103}"/>
    <cellStyle name="Output 3 8" xfId="2580" xr:uid="{38A7093C-839D-48DD-ABE4-43534CDE4FD8}"/>
    <cellStyle name="Output 3 8 10" xfId="28583" xr:uid="{E8F44E3D-E70B-4B8A-9AA8-1A7539279CF0}"/>
    <cellStyle name="Output 3 8 2" xfId="6729" xr:uid="{7EEA9C69-3DF6-4291-AC3E-3F9F278ABE5D}"/>
    <cellStyle name="Output 3 8 2 2" xfId="7397" xr:uid="{B3E23CEC-1168-4CE3-96DC-FB40D30C2C80}"/>
    <cellStyle name="Output 3 8 2 2 2" xfId="11127" xr:uid="{F2CB7A6E-00F0-4944-A373-126144A163E8}"/>
    <cellStyle name="Output 3 8 2 2 2 2" xfId="20573" xr:uid="{F89A2349-E3FF-4430-8DB3-C708D44B9314}"/>
    <cellStyle name="Output 3 8 2 2 3" xfId="16844" xr:uid="{6BF8E406-F435-4EF1-A7BD-E4D4F10B9ECB}"/>
    <cellStyle name="Output 3 8 2 3" xfId="10458" xr:uid="{B7CFB181-ADFC-4294-9F94-0D1960734BF7}"/>
    <cellStyle name="Output 3 8 2 3 2" xfId="19903" xr:uid="{1D729BB5-C8F3-4F1C-A6CC-B9012D6F45F3}"/>
    <cellStyle name="Output 3 8 2 4" xfId="16174" xr:uid="{2E0FD278-01AD-4405-8C3A-F49FC36DC300}"/>
    <cellStyle name="Output 3 8 2 5" xfId="28907" xr:uid="{BE6B4684-94DB-43CE-95DB-D7A67F60EEA6}"/>
    <cellStyle name="Output 3 8 2 6" xfId="27731" xr:uid="{56B96346-B63A-423A-A3D0-051BC72DB180}"/>
    <cellStyle name="Output 3 8 2 7" xfId="28761" xr:uid="{E05124A7-B906-4F3A-822F-1FEA5B230407}"/>
    <cellStyle name="Output 3 8 2 8" xfId="29441" xr:uid="{306BEBB9-B85C-4BF4-8BDA-7E4919E2A86E}"/>
    <cellStyle name="Output 3 8 3" xfId="8107" xr:uid="{613FAECB-C473-4ABE-91D8-1F53A468C2F3}"/>
    <cellStyle name="Output 3 8 3 2" xfId="11836" xr:uid="{0C663E84-29B6-49A3-8CB5-0EDFC0FA06A8}"/>
    <cellStyle name="Output 3 8 3 2 2" xfId="21283" xr:uid="{6CCDC33D-AFF4-4922-9810-EEC92FB8AADD}"/>
    <cellStyle name="Output 3 8 3 2 3" xfId="25707" xr:uid="{CF7C17C3-A2ED-461D-B424-E84BE241F212}"/>
    <cellStyle name="Output 3 8 3 3" xfId="13842" xr:uid="{282B9CCC-AD89-44E5-AF19-8F6E1AA27642}"/>
    <cellStyle name="Output 3 8 3 3 2" xfId="23289" xr:uid="{83EB555A-FD14-474F-95C7-E642B446E7D9}"/>
    <cellStyle name="Output 3 8 3 4" xfId="17554" xr:uid="{A86659D6-2B42-435D-ACBC-AF05CE502A06}"/>
    <cellStyle name="Output 3 8 4" xfId="9302" xr:uid="{0A52310E-EC35-4801-99AA-76D63533793F}"/>
    <cellStyle name="Output 3 8 4 2" xfId="12852" xr:uid="{52230E6E-30FD-493D-A0DC-032C43FC0FD3}"/>
    <cellStyle name="Output 3 8 4 2 2" xfId="22299" xr:uid="{5839BF93-F3AB-4925-AAB9-AA0C5BB7EE24}"/>
    <cellStyle name="Output 3 8 4 2 3" xfId="26693" xr:uid="{831C132A-0287-47B2-8D76-C5BC389A1522}"/>
    <cellStyle name="Output 3 8 4 3" xfId="15005" xr:uid="{5372E5CC-00DA-434F-928F-EDC5097746B5}"/>
    <cellStyle name="Output 3 8 4 3 2" xfId="24452" xr:uid="{2D7A7AFE-D055-42A7-BF07-1C14EB2D9285}"/>
    <cellStyle name="Output 3 8 4 4" xfId="18747" xr:uid="{E10492B1-37ED-42BA-85D7-6C85BC7C7431}"/>
    <cellStyle name="Output 3 8 5" xfId="8865" xr:uid="{F23757B3-6484-46F4-AC3B-A5509D49B0B8}"/>
    <cellStyle name="Output 3 8 5 2" xfId="12495" xr:uid="{C2D05D75-882F-4EF4-8040-AEA681C34E1A}"/>
    <cellStyle name="Output 3 8 5 2 2" xfId="21942" xr:uid="{AE8592C3-88F2-4B4F-B09F-F2CF3A9EF692}"/>
    <cellStyle name="Output 3 8 5 2 3" xfId="26358" xr:uid="{26C13EA9-1112-4689-81FD-4B948885EA80}"/>
    <cellStyle name="Output 3 8 5 3" xfId="14590" xr:uid="{99D879D5-AF39-4DDA-8A56-4BAB9F16CB1B}"/>
    <cellStyle name="Output 3 8 5 3 2" xfId="24037" xr:uid="{FAF0C6B0-7A9A-4662-AB53-536B60265FFD}"/>
    <cellStyle name="Output 3 8 5 4" xfId="18310" xr:uid="{13FD9424-CF29-4D39-BD38-5BEA85520CB6}"/>
    <cellStyle name="Output 3 8 6" xfId="9258" xr:uid="{48E2C993-7E3E-4C73-8D01-C14A8FD0AAFF}"/>
    <cellStyle name="Output 3 8 6 2" xfId="12814" xr:uid="{0FABA857-17F6-4A0B-A3E8-A8019C43AFB4}"/>
    <cellStyle name="Output 3 8 6 2 2" xfId="22261" xr:uid="{C303338E-C61E-4806-9587-77F6E880A84E}"/>
    <cellStyle name="Output 3 8 6 2 3" xfId="26656" xr:uid="{7BFAEEF3-88E2-421E-A363-4E12831D03FC}"/>
    <cellStyle name="Output 3 8 6 3" xfId="14962" xr:uid="{1752FFA2-C32D-4D7A-ABA1-66DCF3FE0DCE}"/>
    <cellStyle name="Output 3 8 6 3 2" xfId="24409" xr:uid="{C4CBD34B-4600-466B-A321-653FF444B0D7}"/>
    <cellStyle name="Output 3 8 6 4" xfId="18703" xr:uid="{C6505CC4-C3FE-425C-AAAF-89418C780345}"/>
    <cellStyle name="Output 3 8 7" xfId="8534" xr:uid="{00DA7CC0-7BB9-4505-A619-E0DC00C18188}"/>
    <cellStyle name="Output 3 8 7 2" xfId="12208" xr:uid="{2517054D-DBFD-4DA1-9CAD-A9BAFB9CB868}"/>
    <cellStyle name="Output 3 8 7 2 2" xfId="21655" xr:uid="{5CDACC02-4E78-434B-A8DA-4768F65063AD}"/>
    <cellStyle name="Output 3 8 7 2 3" xfId="26074" xr:uid="{46F72067-E7DD-4011-B192-555737FDEA2E}"/>
    <cellStyle name="Output 3 8 7 3" xfId="14262" xr:uid="{D1CFCE80-6CD0-45FA-85A8-532DCFA05BAF}"/>
    <cellStyle name="Output 3 8 7 3 2" xfId="23709" xr:uid="{57823908-C6F8-47C4-87A2-733D30B1B7A9}"/>
    <cellStyle name="Output 3 8 7 4" xfId="17979" xr:uid="{6120E8AD-3BE0-4424-BC69-9D451B5D0327}"/>
    <cellStyle name="Output 3 8 8" xfId="10138" xr:uid="{9DD9801F-F278-4713-8922-DAF8AE4962B3}"/>
    <cellStyle name="Output 3 8 8 2" xfId="15837" xr:uid="{08DABE8C-18E0-49DB-9215-F4E440CA8458}"/>
    <cellStyle name="Output 3 8 8 2 2" xfId="25284" xr:uid="{2DF61040-A514-4A74-A2B6-74AB18A243C5}"/>
    <cellStyle name="Output 3 8 8 3" xfId="19583" xr:uid="{7B93964B-E318-4B35-8876-342672500339}"/>
    <cellStyle name="Output 3 8 9" xfId="27906" xr:uid="{55E37F99-B6AF-4840-8FF1-6FE536175C25}"/>
    <cellStyle name="Output 3 9" xfId="2581" xr:uid="{F076DFF7-0187-4338-BEC9-0D8272B86E82}"/>
    <cellStyle name="Output 3 9 10" xfId="28238" xr:uid="{2D53C55A-C67C-43C1-95C6-B863E4842F92}"/>
    <cellStyle name="Output 3 9 2" xfId="6730" xr:uid="{8565B93C-6C5D-4980-B3BA-D1003CA48E00}"/>
    <cellStyle name="Output 3 9 2 2" xfId="7398" xr:uid="{38EDE000-5B6E-45EB-914E-C7427864F733}"/>
    <cellStyle name="Output 3 9 2 2 2" xfId="11128" xr:uid="{71E9AD2D-844C-47B2-A383-F2ED0A8FEF3A}"/>
    <cellStyle name="Output 3 9 2 2 2 2" xfId="20574" xr:uid="{F65D45D7-9810-448E-857F-53A38B6EB281}"/>
    <cellStyle name="Output 3 9 2 2 3" xfId="16845" xr:uid="{96804491-1059-4839-95E3-8699BEFB0DD7}"/>
    <cellStyle name="Output 3 9 2 3" xfId="10459" xr:uid="{0303B63E-18C0-4FE7-B15B-12D077AD2C3F}"/>
    <cellStyle name="Output 3 9 2 3 2" xfId="19904" xr:uid="{2C06DABB-297F-4380-B4D7-0EAFF8D72AEF}"/>
    <cellStyle name="Output 3 9 2 4" xfId="16175" xr:uid="{7B28FBD9-2BE2-4023-8B0B-71C3AB0154B1}"/>
    <cellStyle name="Output 3 9 2 5" xfId="28908" xr:uid="{23829C38-2558-4B51-BFBD-07865827D1FD}"/>
    <cellStyle name="Output 3 9 2 6" xfId="27962" xr:uid="{B77D1DE4-1DF6-4CBE-A5D8-10A1170E3D8D}"/>
    <cellStyle name="Output 3 9 2 7" xfId="29192" xr:uid="{F0F5F59A-F520-4095-BBA7-FC1D7A7A492B}"/>
    <cellStyle name="Output 3 9 2 8" xfId="29442" xr:uid="{09DBC961-446A-4CF1-93C0-5FB8CFBA37F8}"/>
    <cellStyle name="Output 3 9 3" xfId="7974" xr:uid="{E7E1537B-F1B6-4304-9EF4-DA74ED44AEE2}"/>
    <cellStyle name="Output 3 9 3 2" xfId="11703" xr:uid="{5875133B-61B8-4E75-AE9A-F0A1DFF82723}"/>
    <cellStyle name="Output 3 9 3 2 2" xfId="21150" xr:uid="{699A152E-7C10-4D07-B327-3D065B85DE47}"/>
    <cellStyle name="Output 3 9 3 2 3" xfId="25574" xr:uid="{6ECE5F6D-2E87-4232-BC84-345B2F7BD983}"/>
    <cellStyle name="Output 3 9 3 3" xfId="13709" xr:uid="{E2A2BD1A-16FD-4F05-9121-F4787C3838D3}"/>
    <cellStyle name="Output 3 9 3 3 2" xfId="23156" xr:uid="{83ECDAA5-6392-4CA2-968E-03C0F09BDDA2}"/>
    <cellStyle name="Output 3 9 3 4" xfId="17421" xr:uid="{E3E94DE4-3103-449C-91D5-43B123BE7E7C}"/>
    <cellStyle name="Output 3 9 4" xfId="8703" xr:uid="{D8824FCC-8071-44BA-B61B-012516BA8B06}"/>
    <cellStyle name="Output 3 9 4 2" xfId="12354" xr:uid="{B9318AE3-EA74-40EF-A434-6F4760B3E7EA}"/>
    <cellStyle name="Output 3 9 4 2 2" xfId="21801" xr:uid="{532FADD0-9C8D-4A73-A781-606EDB927D7C}"/>
    <cellStyle name="Output 3 9 4 2 3" xfId="26219" xr:uid="{1663E01E-10FD-41BB-B960-55654BE5BAD8}"/>
    <cellStyle name="Output 3 9 4 3" xfId="14430" xr:uid="{6248EF48-FB0F-49DE-BA68-FB6F0CDCEE93}"/>
    <cellStyle name="Output 3 9 4 3 2" xfId="23877" xr:uid="{1504C1D7-867C-4EC7-8989-E6A9AAB4148F}"/>
    <cellStyle name="Output 3 9 4 4" xfId="18148" xr:uid="{6C7A41D1-DF0A-4CD5-B871-86593ED6E6F6}"/>
    <cellStyle name="Output 3 9 5" xfId="9073" xr:uid="{2508A99F-391E-4435-83B7-59439EE39C11}"/>
    <cellStyle name="Output 3 9 5 2" xfId="12670" xr:uid="{95C60945-A221-4B64-B9D4-0B9E7B57579D}"/>
    <cellStyle name="Output 3 9 5 2 2" xfId="22117" xr:uid="{72C08182-2CE6-4B23-BCF0-E3AB146715AB}"/>
    <cellStyle name="Output 3 9 5 2 3" xfId="26531" xr:uid="{043B4A01-EDEC-4B06-ADA8-FBD6C5EAF9AD}"/>
    <cellStyle name="Output 3 9 5 3" xfId="14796" xr:uid="{530D931A-978C-4834-973B-08848BFA89EC}"/>
    <cellStyle name="Output 3 9 5 3 2" xfId="24243" xr:uid="{C5606962-B1D6-4642-A045-5FEB6C01C886}"/>
    <cellStyle name="Output 3 9 5 4" xfId="18518" xr:uid="{375EBAA3-1BFF-4B39-8A9F-E7F6CFB3556A}"/>
    <cellStyle name="Output 3 9 6" xfId="9504" xr:uid="{747B1C70-9DA1-4EEB-98AB-9B5E20C1D41F}"/>
    <cellStyle name="Output 3 9 6 2" xfId="13021" xr:uid="{DDA97FB4-4B24-472A-AF25-32BBE0207447}"/>
    <cellStyle name="Output 3 9 6 2 2" xfId="22468" xr:uid="{74EE1219-B0B1-42B8-86C9-DC5223BB3761}"/>
    <cellStyle name="Output 3 9 6 2 3" xfId="26861" xr:uid="{9858657C-768F-4DF9-B7B7-77F7CCE0FCBA}"/>
    <cellStyle name="Output 3 9 6 3" xfId="15206" xr:uid="{41165677-386C-4773-8297-FE13AEDEA562}"/>
    <cellStyle name="Output 3 9 6 3 2" xfId="24653" xr:uid="{35D97866-2222-405D-B405-5860AB2E8FEB}"/>
    <cellStyle name="Output 3 9 6 4" xfId="18949" xr:uid="{14B3DEE6-FDAA-49AF-98B0-44B05962C73E}"/>
    <cellStyle name="Output 3 9 7" xfId="10031" xr:uid="{2289F4D9-577C-4F18-B92A-9F33F8F40087}"/>
    <cellStyle name="Output 3 9 7 2" xfId="13476" xr:uid="{1F2C073B-C5B8-4522-938E-EFCE11F313DD}"/>
    <cellStyle name="Output 3 9 7 2 2" xfId="22923" xr:uid="{4960629E-900B-4AB1-A3DA-C5E47D1389EC}"/>
    <cellStyle name="Output 3 9 7 2 3" xfId="27313" xr:uid="{43129691-753F-4FE5-8014-491F2798066A}"/>
    <cellStyle name="Output 3 9 7 3" xfId="15730" xr:uid="{1C46E7AC-B8BB-46A9-8EDC-5B4C89A8E57A}"/>
    <cellStyle name="Output 3 9 7 3 2" xfId="25177" xr:uid="{09DF4314-BC8E-43BA-BD92-5B32096AEE36}"/>
    <cellStyle name="Output 3 9 7 4" xfId="19476" xr:uid="{8D8B4E08-AA17-4E90-813F-9659D53F73AD}"/>
    <cellStyle name="Output 3 9 8" xfId="10145" xr:uid="{750D691C-C20A-4623-A309-55CFFBAE1231}"/>
    <cellStyle name="Output 3 9 8 2" xfId="15844" xr:uid="{D8B8A174-72DD-40EC-B181-E1FA55D67631}"/>
    <cellStyle name="Output 3 9 8 2 2" xfId="25291" xr:uid="{E56C803D-CF0D-439A-9A86-FAB7678A22C6}"/>
    <cellStyle name="Output 3 9 8 3" xfId="19590" xr:uid="{7C9BE9E9-C4E1-4150-A48D-B2D23F39A71D}"/>
    <cellStyle name="Output 3 9 9" xfId="27907" xr:uid="{8F0A34FA-09AE-496C-831E-119980EE355E}"/>
    <cellStyle name="Output 30" xfId="6432" xr:uid="{2C007185-A234-40BE-AD0D-E5F83ED8D886}"/>
    <cellStyle name="Output 31" xfId="6475" xr:uid="{6441840C-501D-4C0D-AE1D-2848DFE49406}"/>
    <cellStyle name="Output 32" xfId="2550" xr:uid="{15DBEA36-2B33-43FA-9541-D198D5D7401A}"/>
    <cellStyle name="Output 32 10" xfId="28237" xr:uid="{6A191339-6525-4DBA-9B62-D2155AC0128E}"/>
    <cellStyle name="Output 32 2" xfId="6699" xr:uid="{827291D8-86CD-41F6-9936-C21762D7CAC5}"/>
    <cellStyle name="Output 32 2 2" xfId="7367" xr:uid="{17981AD8-E55C-4671-95C8-07AB6E73A4D7}"/>
    <cellStyle name="Output 32 2 2 2" xfId="11097" xr:uid="{F24132AF-4941-4D63-B30D-5CEA60AD374A}"/>
    <cellStyle name="Output 32 2 2 2 2" xfId="20543" xr:uid="{9F6B372D-33F7-4AE7-AEB1-BEFF5A828901}"/>
    <cellStyle name="Output 32 2 2 3" xfId="16814" xr:uid="{C97C943B-3296-423C-8591-14737AEDB74E}"/>
    <cellStyle name="Output 32 2 3" xfId="10428" xr:uid="{3F8D5055-C11E-42E1-B2A3-427A6F5515FC}"/>
    <cellStyle name="Output 32 2 3 2" xfId="19873" xr:uid="{499FF41C-D8C9-4E15-ADE7-4169380AC104}"/>
    <cellStyle name="Output 32 2 4" xfId="16144" xr:uid="{56791E92-8C9C-4ABE-8F24-E18634DFB0E8}"/>
    <cellStyle name="Output 32 2 5" xfId="28877" xr:uid="{D827B0BD-B618-41E4-BC02-C3087624DE85}"/>
    <cellStyle name="Output 32 2 6" xfId="27955" xr:uid="{9CDC36B5-8835-439D-98B5-11BB97A1B6ED}"/>
    <cellStyle name="Output 32 2 7" xfId="27637" xr:uid="{77619C68-5C52-4E82-A7B0-08F19A3A29FE}"/>
    <cellStyle name="Output 32 2 8" xfId="29411" xr:uid="{851DA55A-CACB-45E4-B2A6-348EF3083CDD}"/>
    <cellStyle name="Output 32 3" xfId="7986" xr:uid="{E38C878F-EFD4-42C7-AB8F-47D00926BCA4}"/>
    <cellStyle name="Output 32 3 2" xfId="11715" xr:uid="{07BB9943-B03F-4758-9078-17DF50C1943E}"/>
    <cellStyle name="Output 32 3 2 2" xfId="21162" xr:uid="{AB2E8125-8946-40A3-83AF-A87D5637EEB4}"/>
    <cellStyle name="Output 32 3 2 3" xfId="25586" xr:uid="{2C6B8FFC-E2A0-4DC7-809E-9265F8C829C6}"/>
    <cellStyle name="Output 32 3 3" xfId="13721" xr:uid="{571A8F8D-4666-4973-96E6-F75C95B028C0}"/>
    <cellStyle name="Output 32 3 3 2" xfId="23168" xr:uid="{A4BF7FEA-0868-42A9-8E42-B6E4CC1D4CA9}"/>
    <cellStyle name="Output 32 3 4" xfId="17433" xr:uid="{947888D3-AAB9-49C6-9C33-FD75605CB207}"/>
    <cellStyle name="Output 32 4" xfId="9316" xr:uid="{A34323CF-BE9D-41DA-8018-395B2350DA67}"/>
    <cellStyle name="Output 32 4 2" xfId="12866" xr:uid="{0A13D8E3-05A6-4FDA-8FB8-1BA1B7606E65}"/>
    <cellStyle name="Output 32 4 2 2" xfId="22313" xr:uid="{621B55D3-277C-4C9B-9D6D-5CB45AF199BA}"/>
    <cellStyle name="Output 32 4 2 3" xfId="26707" xr:uid="{9E0B030A-A268-4FED-B3DF-7912B4D4C8D7}"/>
    <cellStyle name="Output 32 4 3" xfId="15019" xr:uid="{B4F1B6B1-7BB1-4C73-BD27-EFE1307D8909}"/>
    <cellStyle name="Output 32 4 3 2" xfId="24466" xr:uid="{C7EB9D2B-A086-4469-BF12-853639DD15D1}"/>
    <cellStyle name="Output 32 4 4" xfId="18761" xr:uid="{EF9C9C8C-D923-4700-9318-FB382ED7E81A}"/>
    <cellStyle name="Output 32 5" xfId="9074" xr:uid="{778E2ADE-CAD7-41D7-9B94-B72E99CE5F95}"/>
    <cellStyle name="Output 32 5 2" xfId="12671" xr:uid="{73A50858-B0FB-4C9D-85AA-9AB5904DECB4}"/>
    <cellStyle name="Output 32 5 2 2" xfId="22118" xr:uid="{8CF1EDBA-9632-41E3-B87B-317202D2DF47}"/>
    <cellStyle name="Output 32 5 2 3" xfId="26532" xr:uid="{824050A7-A1BC-4AD3-98C7-8612CF20B6F6}"/>
    <cellStyle name="Output 32 5 3" xfId="14797" xr:uid="{2FA72A81-9085-49AC-9F45-A5D161ECF2A8}"/>
    <cellStyle name="Output 32 5 3 2" xfId="24244" xr:uid="{2F18CEDE-9DF7-4EA6-BA56-681B0B2B4EAF}"/>
    <cellStyle name="Output 32 5 4" xfId="18519" xr:uid="{DB465811-4940-4CE0-BE9B-23DAB69402E0}"/>
    <cellStyle name="Output 32 6" xfId="9689" xr:uid="{E9317F5D-222A-41B2-931B-F2A43CC8C3EB}"/>
    <cellStyle name="Output 32 6 2" xfId="13176" xr:uid="{83ECF9EE-D4F3-44E6-81DC-B782E482761F}"/>
    <cellStyle name="Output 32 6 2 2" xfId="22623" xr:uid="{BA884A3B-0E25-4264-9424-FFF3C287EF4F}"/>
    <cellStyle name="Output 32 6 2 3" xfId="27015" xr:uid="{F09DF56E-9EBF-4160-B178-2F4319EA465D}"/>
    <cellStyle name="Output 32 6 3" xfId="15390" xr:uid="{7C6E1936-CA0F-43BD-B78F-469296620C50}"/>
    <cellStyle name="Output 32 6 3 2" xfId="24837" xr:uid="{A08FF39E-FA6D-40D3-A137-BE65CFE84214}"/>
    <cellStyle name="Output 32 6 4" xfId="19134" xr:uid="{3DCF2A1B-D9FF-4653-83EE-784E0546AF96}"/>
    <cellStyle name="Output 32 7" xfId="8425" xr:uid="{2AED4104-F1CD-4176-93A4-7498EE6D9EF7}"/>
    <cellStyle name="Output 32 7 2" xfId="12116" xr:uid="{CF1F24F1-CED8-4277-863D-B14DCA0A9B96}"/>
    <cellStyle name="Output 32 7 2 2" xfId="21563" xr:uid="{A96E8058-4FD4-40EB-ADBC-55EDF470E5EC}"/>
    <cellStyle name="Output 32 7 2 3" xfId="25982" xr:uid="{E076C167-88DF-49B2-90CF-4EDD9A5EC5B6}"/>
    <cellStyle name="Output 32 7 3" xfId="14153" xr:uid="{11985D93-A6AC-4295-A62B-DD2F6B20E388}"/>
    <cellStyle name="Output 32 7 3 2" xfId="23600" xr:uid="{38564530-A9EF-47B9-BB90-787294956550}"/>
    <cellStyle name="Output 32 7 4" xfId="17870" xr:uid="{85FC84E8-6118-4E14-9AFC-20808DF90A21}"/>
    <cellStyle name="Output 32 8" xfId="9093" xr:uid="{5BE0017F-C712-44A7-A1C4-9D9087346BB7}"/>
    <cellStyle name="Output 32 8 2" xfId="14815" xr:uid="{53D0D75B-EE43-488D-BF5D-3C3A42B52EA6}"/>
    <cellStyle name="Output 32 8 2 2" xfId="24262" xr:uid="{2E787B72-7030-49E8-A135-07B8A3545716}"/>
    <cellStyle name="Output 32 8 3" xfId="18538" xr:uid="{DCF92C5C-50AD-4911-BE28-14EA81EB0D07}"/>
    <cellStyle name="Output 32 9" xfId="27876" xr:uid="{3F3B259A-2836-4F7F-9ECD-2310EBD05E8F}"/>
    <cellStyle name="Output 33" xfId="6519" xr:uid="{D1D91D80-AED2-4CDA-9EF3-BC352801E502}"/>
    <cellStyle name="Output 34" xfId="29739" xr:uid="{01677B9A-2882-4CEE-899C-FFDDC3A5FE91}"/>
    <cellStyle name="Output 35" xfId="1053" xr:uid="{CAE5D660-943C-43DE-811D-EF246D86646E}"/>
    <cellStyle name="Output 4" xfId="2582" xr:uid="{46D07380-3187-4170-9CE1-55EB6EC6FC10}"/>
    <cellStyle name="Output 4 10" xfId="9885" xr:uid="{7143285A-7D87-48CB-9BBA-1AD4C23A0C87}"/>
    <cellStyle name="Output 4 10 2" xfId="15585" xr:uid="{7DF22071-EE49-4E3F-B85B-CD86E737B1EF}"/>
    <cellStyle name="Output 4 10 2 2" xfId="25032" xr:uid="{65025A03-EC79-469F-B5DA-2F6A83087688}"/>
    <cellStyle name="Output 4 10 3" xfId="19330" xr:uid="{86EAD95D-4A20-43D0-8A21-D53AF39D1C05}"/>
    <cellStyle name="Output 4 11" xfId="27908" xr:uid="{16A68829-6511-4C59-B336-2A530C2422D4}"/>
    <cellStyle name="Output 4 12" xfId="28586" xr:uid="{405B7F32-5678-4BB4-867D-50A34C7A160A}"/>
    <cellStyle name="Output 4 13" xfId="30715" xr:uid="{DB8CFDAD-428A-4BF8-BD35-CC40E08F9B61}"/>
    <cellStyle name="Output 4 2" xfId="4910" xr:uid="{822F720E-7A88-4BE8-860E-A9D94EFFFB78}"/>
    <cellStyle name="Output 4 2 10" xfId="28069" xr:uid="{565B690F-9588-479A-ABF4-156BFA8179C8}"/>
    <cellStyle name="Output 4 2 2" xfId="7067" xr:uid="{F4244F0B-17A7-46A0-B3A1-3AFDCBD03108}"/>
    <cellStyle name="Output 4 2 2 2" xfId="7735" xr:uid="{1BB30785-E176-45BA-9148-A571D666C30F}"/>
    <cellStyle name="Output 4 2 2 2 2" xfId="11465" xr:uid="{744308C8-C061-4A85-9BB6-3523E848F27B}"/>
    <cellStyle name="Output 4 2 2 2 2 2" xfId="20912" xr:uid="{8B1DC940-604E-40C9-9140-A3341FA2C9E8}"/>
    <cellStyle name="Output 4 2 2 2 3" xfId="17183" xr:uid="{77259BE4-C1F0-4AC2-A976-7F98E397E83F}"/>
    <cellStyle name="Output 4 2 2 3" xfId="10796" xr:uid="{CBA479FA-42F0-4B72-AB7D-E5F4C7C4119D}"/>
    <cellStyle name="Output 4 2 2 3 2" xfId="20242" xr:uid="{5B96E0BA-3F40-49FF-B545-B260319D2A05}"/>
    <cellStyle name="Output 4 2 2 4" xfId="16513" xr:uid="{D444289E-8B8E-4025-B3FE-29273BF9EE11}"/>
    <cellStyle name="Output 4 2 2 5" xfId="29075" xr:uid="{6AC1717C-FADA-49C7-917E-EFDF2F6CE671}"/>
    <cellStyle name="Output 4 2 2 6" xfId="29239" xr:uid="{E31B5D51-5B69-4F48-90ED-AB45508233E3}"/>
    <cellStyle name="Output 4 2 2 7" xfId="28800" xr:uid="{B732134B-BEFD-4575-8EDA-3A2003F2AAFB}"/>
    <cellStyle name="Output 4 2 2 8" xfId="29583" xr:uid="{4BDE9B36-9B7A-4514-91D5-185981AC5798}"/>
    <cellStyle name="Output 4 2 3" xfId="8044" xr:uid="{558824E0-C9AD-4997-9423-692DEAE786E0}"/>
    <cellStyle name="Output 4 2 3 2" xfId="11773" xr:uid="{F83A1EBB-1AF0-4D15-A595-F96602E73C09}"/>
    <cellStyle name="Output 4 2 3 2 2" xfId="21220" xr:uid="{9B350E82-2160-4AAE-84EA-E91A0FF06DDE}"/>
    <cellStyle name="Output 4 2 3 2 3" xfId="25644" xr:uid="{3BA98781-D313-4BE1-B285-C4DF0E71D53F}"/>
    <cellStyle name="Output 4 2 3 3" xfId="13779" xr:uid="{87D77197-1F0B-4393-B0B0-6E9FA9B79E2B}"/>
    <cellStyle name="Output 4 2 3 3 2" xfId="23226" xr:uid="{AB00972D-6E85-40EE-9828-E8DF101B972F}"/>
    <cellStyle name="Output 4 2 3 4" xfId="17491" xr:uid="{FFE2E3B9-977B-4930-8BBB-60A209D067F4}"/>
    <cellStyle name="Output 4 2 4" xfId="8978" xr:uid="{CBC4FE56-4097-4353-8823-580CF4418461}"/>
    <cellStyle name="Output 4 2 4 2" xfId="12583" xr:uid="{2D2BE1F0-360E-4261-B962-7326C042268B}"/>
    <cellStyle name="Output 4 2 4 2 2" xfId="22030" xr:uid="{0EA26ACF-45CE-4416-BAF2-F240B60373D3}"/>
    <cellStyle name="Output 4 2 4 2 3" xfId="26444" xr:uid="{44BF06D5-D8A7-48DC-B29F-2FE4B37D8641}"/>
    <cellStyle name="Output 4 2 4 3" xfId="14701" xr:uid="{88272410-16A8-4B95-B137-A3ABD12BD449}"/>
    <cellStyle name="Output 4 2 4 3 2" xfId="24148" xr:uid="{9ED2EE7A-9E99-4F01-8065-DB2873FD74DB}"/>
    <cellStyle name="Output 4 2 4 4" xfId="18423" xr:uid="{F754E6BE-910E-45D6-8289-6A5A633A8E3B}"/>
    <cellStyle name="Output 4 2 5" xfId="9223" xr:uid="{D51C15F7-F3A7-4EE0-8CCA-F72FDDF18ECA}"/>
    <cellStyle name="Output 4 2 5 2" xfId="12789" xr:uid="{FE7063F2-E53D-4089-84AF-7FC17408CA64}"/>
    <cellStyle name="Output 4 2 5 2 2" xfId="22236" xr:uid="{FA852A55-8511-40A8-B723-D21CEF0675F6}"/>
    <cellStyle name="Output 4 2 5 2 3" xfId="26631" xr:uid="{88661221-A57E-4FF5-A252-7ABACCB097B4}"/>
    <cellStyle name="Output 4 2 5 3" xfId="14927" xr:uid="{B8659AFB-BA01-4879-8A18-81802AC41B06}"/>
    <cellStyle name="Output 4 2 5 3 2" xfId="24374" xr:uid="{C17A2AC1-272B-4703-B157-379D86B9B061}"/>
    <cellStyle name="Output 4 2 5 4" xfId="18668" xr:uid="{4D6FC300-54F3-472D-B7B2-457B18ED0AAC}"/>
    <cellStyle name="Output 4 2 6" xfId="9661" xr:uid="{E8D0C736-1C39-4F34-BD07-360D1FA660FB}"/>
    <cellStyle name="Output 4 2 6 2" xfId="13153" xr:uid="{46F7949E-BF31-407D-A728-726842CE0A06}"/>
    <cellStyle name="Output 4 2 6 2 2" xfId="22600" xr:uid="{1FB1CEF2-EAD9-47F0-8B96-1033828ACBCF}"/>
    <cellStyle name="Output 4 2 6 2 3" xfId="26992" xr:uid="{1C509F59-AA6E-45BC-A6C0-FCFA7621C881}"/>
    <cellStyle name="Output 4 2 6 3" xfId="15362" xr:uid="{B8B34550-6C01-4D40-8F0E-C6D2AE5C3F43}"/>
    <cellStyle name="Output 4 2 6 3 2" xfId="24809" xr:uid="{8799F64C-B964-4F8A-8C6F-8D2C3CD22913}"/>
    <cellStyle name="Output 4 2 6 4" xfId="19106" xr:uid="{E128BD82-C229-4370-8088-48B255B6E391}"/>
    <cellStyle name="Output 4 2 7" xfId="10187" xr:uid="{A37FBA04-B54D-46A6-B3F4-EE4D124AF761}"/>
    <cellStyle name="Output 4 2 7 2" xfId="13584" xr:uid="{299190E2-71FF-4D2C-9A63-FDCB7D1FC31C}"/>
    <cellStyle name="Output 4 2 7 2 2" xfId="23031" xr:uid="{5E8F0F4C-859D-4FA3-91F2-4BB079D0E8C7}"/>
    <cellStyle name="Output 4 2 7 2 3" xfId="27421" xr:uid="{4B7EDEBF-4759-4C69-B1C5-A077F6BE596D}"/>
    <cellStyle name="Output 4 2 7 3" xfId="15886" xr:uid="{185FA59A-755C-4CAF-A0E6-632566DC1342}"/>
    <cellStyle name="Output 4 2 7 3 2" xfId="25333" xr:uid="{E46FB8C2-A1FD-499D-A8E4-B48911811DF6}"/>
    <cellStyle name="Output 4 2 7 4" xfId="19632" xr:uid="{E4E54B4A-2DC4-436D-9E75-9D2083B762A3}"/>
    <cellStyle name="Output 4 2 8" xfId="8930" xr:uid="{C970D60F-3494-41B3-8A02-5853343EA537}"/>
    <cellStyle name="Output 4 2 8 2" xfId="14653" xr:uid="{8F109FEA-020C-4E33-9958-75A9967B106B}"/>
    <cellStyle name="Output 4 2 8 2 2" xfId="24100" xr:uid="{7233B602-785A-46AB-830F-4EC4B2891D2D}"/>
    <cellStyle name="Output 4 2 8 3" xfId="18375" xr:uid="{C4296CF3-5B7F-45DB-B551-2804571A042F}"/>
    <cellStyle name="Output 4 2 9" xfId="28418" xr:uid="{8473781D-78FB-4058-90C2-8BC1BDE15A8D}"/>
    <cellStyle name="Output 4 3" xfId="4909" xr:uid="{51AF2C09-5213-406E-9A48-6E9D777D198E}"/>
    <cellStyle name="Output 4 4" xfId="6731" xr:uid="{03D21AE1-CF4B-4AEA-AECE-C7AC979A8A88}"/>
    <cellStyle name="Output 4 4 2" xfId="7399" xr:uid="{FF2B0977-C763-483D-899F-824E4FE42109}"/>
    <cellStyle name="Output 4 4 2 2" xfId="11129" xr:uid="{89C006A4-1214-4420-9F33-62BA1A7FBEF6}"/>
    <cellStyle name="Output 4 4 2 2 2" xfId="20575" xr:uid="{F09E742E-948D-4CC2-B0C5-805FE2982BC3}"/>
    <cellStyle name="Output 4 4 2 3" xfId="16846" xr:uid="{29478D26-C636-43F9-891A-89E8C8406E5B}"/>
    <cellStyle name="Output 4 4 3" xfId="10460" xr:uid="{1AA24CE7-B71C-43C2-BCA4-B6BBDAC3DD31}"/>
    <cellStyle name="Output 4 4 3 2" xfId="19905" xr:uid="{BE410449-5CD0-4D51-B9EB-EEAD4CCEB89C}"/>
    <cellStyle name="Output 4 4 4" xfId="16176" xr:uid="{756B92F7-A32C-49C3-8DB7-A6D912C050FB}"/>
    <cellStyle name="Output 4 4 5" xfId="28909" xr:uid="{9453B8FE-B553-494C-984A-AF6089757F8E}"/>
    <cellStyle name="Output 4 4 6" xfId="27584" xr:uid="{2E76793D-49A6-4118-9E01-25D4A4FBA671}"/>
    <cellStyle name="Output 4 4 7" xfId="28424" xr:uid="{F2837192-AE7B-48CE-A381-7C3375AA4C5F}"/>
    <cellStyle name="Output 4 4 8" xfId="29443" xr:uid="{D7B1D55E-F6E4-4CFB-80B7-A94E6DDFFD89}"/>
    <cellStyle name="Output 4 5" xfId="8106" xr:uid="{6DB1CFE8-E5AF-4166-8DA2-EA1FD5ED5DC5}"/>
    <cellStyle name="Output 4 5 2" xfId="11835" xr:uid="{95965649-75E6-4B45-ABC4-A167123A08D3}"/>
    <cellStyle name="Output 4 5 2 2" xfId="21282" xr:uid="{4B23C1D1-8416-4475-BB5B-D73136068B34}"/>
    <cellStyle name="Output 4 5 2 3" xfId="25706" xr:uid="{E8C418B3-45BA-4BF9-87FD-A107126BE852}"/>
    <cellStyle name="Output 4 5 3" xfId="13841" xr:uid="{7A583CE9-3823-4348-BA2E-0542F84DB331}"/>
    <cellStyle name="Output 4 5 3 2" xfId="23288" xr:uid="{51ADA952-7FB8-4A90-B09F-DC167F40F5A8}"/>
    <cellStyle name="Output 4 5 4" xfId="17553" xr:uid="{4F56285B-E429-4446-AF9E-D0B0C014D9BF}"/>
    <cellStyle name="Output 4 6" xfId="8702" xr:uid="{57310F1D-A225-4A97-BA0E-289529A96CC6}"/>
    <cellStyle name="Output 4 6 2" xfId="12353" xr:uid="{21B7538B-B332-4536-86BB-493132C8F7AD}"/>
    <cellStyle name="Output 4 6 2 2" xfId="21800" xr:uid="{56D7F358-ED40-49D4-AAC2-971DA7EDDD59}"/>
    <cellStyle name="Output 4 6 2 3" xfId="26218" xr:uid="{A3F69261-6FE0-47E6-9631-B9B611D19E81}"/>
    <cellStyle name="Output 4 6 3" xfId="14429" xr:uid="{7E1F3269-707A-40E3-97D6-DEEEE2F2B78E}"/>
    <cellStyle name="Output 4 6 3 2" xfId="23876" xr:uid="{1E8C96F4-11E7-4EFD-AD2E-89092D84C04F}"/>
    <cellStyle name="Output 4 6 4" xfId="18147" xr:uid="{23EF2382-77C2-4109-BF6A-570996EB0D9F}"/>
    <cellStyle name="Output 4 7" xfId="8352" xr:uid="{4B742ED6-FED0-46E6-B136-2D5A0D9EF419}"/>
    <cellStyle name="Output 4 7 2" xfId="12065" xr:uid="{89B6EEED-E830-4BB2-BCC3-BC34E8DB0E34}"/>
    <cellStyle name="Output 4 7 2 2" xfId="21512" xr:uid="{5BB9028E-164D-422E-B9FA-0C86BCA2686B}"/>
    <cellStyle name="Output 4 7 2 3" xfId="25931" xr:uid="{9E06F498-AF0B-4028-BBE6-EE9C583EE3FB}"/>
    <cellStyle name="Output 4 7 3" xfId="14080" xr:uid="{A3CE7262-10A5-4A57-A647-A9FF5270CBD5}"/>
    <cellStyle name="Output 4 7 3 2" xfId="23527" xr:uid="{45B50BD6-C5CF-4687-8A99-5D1BDA75BC1D}"/>
    <cellStyle name="Output 4 7 4" xfId="17797" xr:uid="{E4E67233-347F-4AE7-92DD-6416D27F057B}"/>
    <cellStyle name="Output 4 8" xfId="9259" xr:uid="{046CE84D-C1DF-407D-82E6-33FFCB02485D}"/>
    <cellStyle name="Output 4 8 2" xfId="12815" xr:uid="{ACAA8ED0-D5C2-4497-94E3-9831697E42A2}"/>
    <cellStyle name="Output 4 8 2 2" xfId="22262" xr:uid="{9F991155-73A3-44BA-947B-CA2142DA66F5}"/>
    <cellStyle name="Output 4 8 2 3" xfId="26657" xr:uid="{76AF4067-9132-4164-9134-985BA171BE63}"/>
    <cellStyle name="Output 4 8 3" xfId="14963" xr:uid="{BB54D5F2-04A5-482D-8CAA-47DBC8C8C5C1}"/>
    <cellStyle name="Output 4 8 3 2" xfId="24410" xr:uid="{A80B292A-04CA-4195-9070-567BBECB258F}"/>
    <cellStyle name="Output 4 8 4" xfId="18704" xr:uid="{9BB0C097-15CF-47CC-8919-990DB9FB7D9C}"/>
    <cellStyle name="Output 4 9" xfId="8279" xr:uid="{0BF913C0-DB7B-4FEF-803C-3AD17B6042FE}"/>
    <cellStyle name="Output 4 9 2" xfId="12003" xr:uid="{AEF1FF8E-2F60-4EEB-AA26-C7F71F5D06B4}"/>
    <cellStyle name="Output 4 9 2 2" xfId="21450" xr:uid="{CC7AB9BF-39A6-4667-A1AE-07F3EDF11845}"/>
    <cellStyle name="Output 4 9 2 3" xfId="25870" xr:uid="{54070935-63B1-4409-B199-ED437E048525}"/>
    <cellStyle name="Output 4 9 3" xfId="14008" xr:uid="{7C99FF21-9C9D-45BC-A095-CB3286E20F14}"/>
    <cellStyle name="Output 4 9 3 2" xfId="23455" xr:uid="{7A70E6DC-2B9D-4758-8DE4-B82939895424}"/>
    <cellStyle name="Output 4 9 4" xfId="17724" xr:uid="{490F50B0-4A7B-43B8-9F11-E7664621C2A2}"/>
    <cellStyle name="Output 5" xfId="2583" xr:uid="{DEBE0089-2B94-4C28-86B1-5DBC1381050F}"/>
    <cellStyle name="Output 5 10" xfId="8890" xr:uid="{4C87F2F5-0CBC-40B2-9675-917C7583932B}"/>
    <cellStyle name="Output 5 10 2" xfId="14615" xr:uid="{D257EB1C-F232-4A16-ADAD-594FD301053A}"/>
    <cellStyle name="Output 5 10 2 2" xfId="24062" xr:uid="{D4A7C2E3-CD80-4AAA-AE19-8FE76279972C}"/>
    <cellStyle name="Output 5 10 3" xfId="18335" xr:uid="{09BD7F1A-D819-4673-876C-65B094C5FDA3}"/>
    <cellStyle name="Output 5 11" xfId="27909" xr:uid="{017B67C0-2133-47F2-9C22-753EFB42618F}"/>
    <cellStyle name="Output 5 12" xfId="28241" xr:uid="{039BA90E-F92C-4330-9309-7A7F1E246B79}"/>
    <cellStyle name="Output 5 13" xfId="30716" xr:uid="{C673054B-F470-45BB-B78E-B671FF49AA09}"/>
    <cellStyle name="Output 5 2" xfId="4912" xr:uid="{F3D5B468-CF11-428C-A922-A8304897CF82}"/>
    <cellStyle name="Output 5 2 10" xfId="28536" xr:uid="{FA1393A9-9FEA-4903-9808-B3B435FD5790}"/>
    <cellStyle name="Output 5 2 2" xfId="7068" xr:uid="{DBE97539-2138-4DD0-8DAB-B6CB2F2E0C33}"/>
    <cellStyle name="Output 5 2 2 2" xfId="7736" xr:uid="{154BA6F3-1DF7-4210-B3A7-C1E08F5F2EAA}"/>
    <cellStyle name="Output 5 2 2 2 2" xfId="11466" xr:uid="{5577AA0C-97E1-4B40-AA7A-97A96502C770}"/>
    <cellStyle name="Output 5 2 2 2 2 2" xfId="20913" xr:uid="{68C6E2D5-3725-4B34-8CBE-B67947913BEC}"/>
    <cellStyle name="Output 5 2 2 2 3" xfId="17184" xr:uid="{2CB1B7E2-3199-4E59-A5F0-587DC74B8E19}"/>
    <cellStyle name="Output 5 2 2 3" xfId="10797" xr:uid="{C516462C-A43E-418B-B1F3-810A46D6A24D}"/>
    <cellStyle name="Output 5 2 2 3 2" xfId="20243" xr:uid="{543FCE7E-B67E-4FE4-9EC1-537725BCD2AC}"/>
    <cellStyle name="Output 5 2 2 4" xfId="16514" xr:uid="{89140080-06B1-48A2-B794-AD8030297CB0}"/>
    <cellStyle name="Output 5 2 2 5" xfId="29076" xr:uid="{0E427997-0930-41A9-BE03-02CF79C21807}"/>
    <cellStyle name="Output 5 2 2 6" xfId="29240" xr:uid="{152FED66-90FA-451E-9E3F-699BF68A96C5}"/>
    <cellStyle name="Output 5 2 2 7" xfId="28981" xr:uid="{8455E99C-4F4E-404A-8C20-B6BD9E3A441D}"/>
    <cellStyle name="Output 5 2 2 8" xfId="29584" xr:uid="{F1AF31F7-3D52-4C25-9507-A163356718CB}"/>
    <cellStyle name="Output 5 2 3" xfId="8043" xr:uid="{0C69C2B3-CD88-4F5E-AFAE-DF7869DC6124}"/>
    <cellStyle name="Output 5 2 3 2" xfId="11772" xr:uid="{37F55681-406C-4F58-B307-81C1BFA91987}"/>
    <cellStyle name="Output 5 2 3 2 2" xfId="21219" xr:uid="{A92E2C1C-49B3-4576-AA8F-0B6748852E30}"/>
    <cellStyle name="Output 5 2 3 2 3" xfId="25643" xr:uid="{D89001A5-3B5E-4D58-8D14-34AB9510DB6B}"/>
    <cellStyle name="Output 5 2 3 3" xfId="13778" xr:uid="{0FA0810C-2C1B-4C9E-A6B3-36BC8EF87FF5}"/>
    <cellStyle name="Output 5 2 3 3 2" xfId="23225" xr:uid="{9D3456CC-9F35-4160-AF71-0DC5CF571A98}"/>
    <cellStyle name="Output 5 2 3 4" xfId="17490" xr:uid="{D926EF0B-224D-4C98-911F-E07126744DAE}"/>
    <cellStyle name="Output 5 2 4" xfId="8976" xr:uid="{400C31AA-92EA-4630-9C26-EF3EFFC2AECF}"/>
    <cellStyle name="Output 5 2 4 2" xfId="12581" xr:uid="{79B14177-5D7A-4408-9554-E99D990D2704}"/>
    <cellStyle name="Output 5 2 4 2 2" xfId="22028" xr:uid="{50D13D04-F9AB-40B2-B3EE-47A9B84C7967}"/>
    <cellStyle name="Output 5 2 4 2 3" xfId="26442" xr:uid="{B1E6AA75-1D4B-4877-989D-8DFBF5741393}"/>
    <cellStyle name="Output 5 2 4 3" xfId="14699" xr:uid="{93CCFB91-760E-4253-BA85-34076B33A0CF}"/>
    <cellStyle name="Output 5 2 4 3 2" xfId="24146" xr:uid="{60926C0A-7436-426B-89D1-6F428BCAE4C9}"/>
    <cellStyle name="Output 5 2 4 4" xfId="18421" xr:uid="{260C593B-3CA0-4749-B848-98C2991A2016}"/>
    <cellStyle name="Output 5 2 5" xfId="9224" xr:uid="{9A1BA8E5-ACC7-4048-A937-DC0A6DCFDAD1}"/>
    <cellStyle name="Output 5 2 5 2" xfId="12790" xr:uid="{2703FEAC-14C7-407A-87CB-D4FD214D9693}"/>
    <cellStyle name="Output 5 2 5 2 2" xfId="22237" xr:uid="{EEB2DAF6-24A5-4C43-AAA1-8736C3441EF5}"/>
    <cellStyle name="Output 5 2 5 2 3" xfId="26632" xr:uid="{9937403D-11ED-4FBD-AF34-B5E4507B9746}"/>
    <cellStyle name="Output 5 2 5 3" xfId="14928" xr:uid="{E0B3D1F0-E1F2-47B5-83A0-4946912A4C0C}"/>
    <cellStyle name="Output 5 2 5 3 2" xfId="24375" xr:uid="{4157C6C9-7ADD-4481-88A7-72BBCDC37CD4}"/>
    <cellStyle name="Output 5 2 5 4" xfId="18669" xr:uid="{05DFA2D3-53B9-4EF5-94F4-325B8247398F}"/>
    <cellStyle name="Output 5 2 6" xfId="9103" xr:uid="{12CC90A7-DDE8-47CC-AEAF-1BC5D90817AB}"/>
    <cellStyle name="Output 5 2 6 2" xfId="12689" xr:uid="{4CCF9B16-B793-465B-8D68-CE45D739E433}"/>
    <cellStyle name="Output 5 2 6 2 2" xfId="22136" xr:uid="{7FA22D60-F27B-4B5D-BE04-13786C394677}"/>
    <cellStyle name="Output 5 2 6 2 3" xfId="26549" xr:uid="{2262F98E-839D-4390-9211-5AB6F9C46AFA}"/>
    <cellStyle name="Output 5 2 6 3" xfId="14825" xr:uid="{E8C33A64-441E-4D19-A0CB-1D7CDD0F5E91}"/>
    <cellStyle name="Output 5 2 6 3 2" xfId="24272" xr:uid="{E2B5264F-C926-43CF-8F68-2DBD4A28DA36}"/>
    <cellStyle name="Output 5 2 6 4" xfId="18548" xr:uid="{3E60F7E5-6812-42CF-BA57-125F1DD7903A}"/>
    <cellStyle name="Output 5 2 7" xfId="9137" xr:uid="{BC85192B-9483-43C9-8E00-2B47202415CF}"/>
    <cellStyle name="Output 5 2 7 2" xfId="12714" xr:uid="{AB1C6D3E-4618-4F38-BFB7-93580A3B8BFD}"/>
    <cellStyle name="Output 5 2 7 2 2" xfId="22161" xr:uid="{0C083C81-E4E8-4F94-8A4B-A517290EB708}"/>
    <cellStyle name="Output 5 2 7 2 3" xfId="26571" xr:uid="{9EAC9485-B1E2-4D4C-A9A1-69E45E6D5055}"/>
    <cellStyle name="Output 5 2 7 3" xfId="14856" xr:uid="{9C55D4DD-A8BB-4DCA-B7DD-D412786AFE79}"/>
    <cellStyle name="Output 5 2 7 3 2" xfId="24303" xr:uid="{7B4C96A2-CFEF-4B48-AEA6-74BE5A3E3773}"/>
    <cellStyle name="Output 5 2 7 4" xfId="18582" xr:uid="{18CA66DE-A8C9-4C26-975F-D0A144828683}"/>
    <cellStyle name="Output 5 2 8" xfId="8461" xr:uid="{04C188BE-4587-4D3C-B6D5-53655A848696}"/>
    <cellStyle name="Output 5 2 8 2" xfId="14189" xr:uid="{133D860F-28F5-4A1D-86F0-63D8ECA2936A}"/>
    <cellStyle name="Output 5 2 8 2 2" xfId="23636" xr:uid="{0953C1B4-39FD-48C1-942E-272353DA76EF}"/>
    <cellStyle name="Output 5 2 8 3" xfId="17906" xr:uid="{CD83F896-8D64-4295-A9EE-3489A92FF569}"/>
    <cellStyle name="Output 5 2 9" xfId="28419" xr:uid="{88CCAFFF-BAB8-4F42-953C-DD7C69317B61}"/>
    <cellStyle name="Output 5 3" xfId="4911" xr:uid="{7B79DD6B-ED89-4E19-84F8-1B7BD1F6A6FD}"/>
    <cellStyle name="Output 5 4" xfId="6732" xr:uid="{3FFDD093-1FF4-4BA5-975C-C0C16864BB8F}"/>
    <cellStyle name="Output 5 4 2" xfId="7400" xr:uid="{DE2FE5B6-EC62-4560-9774-A1FFDC276E1F}"/>
    <cellStyle name="Output 5 4 2 2" xfId="11130" xr:uid="{FE4A9809-E659-41D4-93CB-9666DE04F739}"/>
    <cellStyle name="Output 5 4 2 2 2" xfId="20576" xr:uid="{761FCA2E-59B6-4554-A1B8-D71055376A77}"/>
    <cellStyle name="Output 5 4 2 3" xfId="16847" xr:uid="{FED55115-9BF0-4DB6-B0BC-3F4256F2D12F}"/>
    <cellStyle name="Output 5 4 3" xfId="10461" xr:uid="{1C5C44AB-C7D9-45FB-A9A6-B45031DCC77A}"/>
    <cellStyle name="Output 5 4 3 2" xfId="19906" xr:uid="{D534514C-67E8-4DD0-826A-3BE85D7AA9D5}"/>
    <cellStyle name="Output 5 4 4" xfId="16177" xr:uid="{0E126D2A-48A5-4D7F-ABC0-AC2D409312A4}"/>
    <cellStyle name="Output 5 4 5" xfId="28910" xr:uid="{8820B967-59DD-4A67-8CE3-F7D7BB4261C8}"/>
    <cellStyle name="Output 5 4 6" xfId="28210" xr:uid="{A47DA1CC-BAE3-413B-BD4B-A2BBFECC489A}"/>
    <cellStyle name="Output 5 4 7" xfId="28658" xr:uid="{52F68FD5-AF0D-4435-AF0E-23058447A55D}"/>
    <cellStyle name="Output 5 4 8" xfId="29444" xr:uid="{ACC09C1B-CA6B-44AD-9B39-17974AD758F2}"/>
    <cellStyle name="Output 5 5" xfId="7973" xr:uid="{9880B8C1-8C4E-4EBC-9D7C-63B9D5AC7D2F}"/>
    <cellStyle name="Output 5 5 2" xfId="11702" xr:uid="{54DB95FC-B3AD-4C3F-9090-1C18B1C0882C}"/>
    <cellStyle name="Output 5 5 2 2" xfId="21149" xr:uid="{F39446BF-383D-4192-A88C-587F5C86AA31}"/>
    <cellStyle name="Output 5 5 2 3" xfId="25573" xr:uid="{27CFC836-1C3A-47A3-AAAA-D7FCA0077589}"/>
    <cellStyle name="Output 5 5 3" xfId="13708" xr:uid="{0FEC7849-C68C-403D-BF9D-E840480BA1F5}"/>
    <cellStyle name="Output 5 5 3 2" xfId="23155" xr:uid="{48464CE2-C79F-45D5-8EB8-6793BCCB75B0}"/>
    <cellStyle name="Output 5 5 4" xfId="17420" xr:uid="{8598EDFB-4BA5-4F22-B001-B2E7B59E0F05}"/>
    <cellStyle name="Output 5 6" xfId="8701" xr:uid="{4A591D95-B085-4D40-9880-1C102BEC1787}"/>
    <cellStyle name="Output 5 6 2" xfId="12352" xr:uid="{7156B7DA-43E8-4357-B26C-D9A58F5888D8}"/>
    <cellStyle name="Output 5 6 2 2" xfId="21799" xr:uid="{69D2B4C4-2622-40F6-9EBA-36A533FEF73D}"/>
    <cellStyle name="Output 5 6 2 3" xfId="26217" xr:uid="{04683EA7-2809-4DDC-B22F-26BA5B9CEAFD}"/>
    <cellStyle name="Output 5 6 3" xfId="14428" xr:uid="{DEC659CC-8F0B-43D7-B473-E7B8BB5312A6}"/>
    <cellStyle name="Output 5 6 3 2" xfId="23875" xr:uid="{C3E61042-0EFB-4246-AD44-BA9AA28DCA2B}"/>
    <cellStyle name="Output 5 6 4" xfId="18146" xr:uid="{DF210644-2248-4254-97BC-026FBE218A87}"/>
    <cellStyle name="Output 5 7" xfId="8525" xr:uid="{69250179-425C-4DA3-86D4-85275805F8BE}"/>
    <cellStyle name="Output 5 7 2" xfId="12199" xr:uid="{7D52559E-F1B1-47F2-8C10-70B13A5E8F79}"/>
    <cellStyle name="Output 5 7 2 2" xfId="21646" xr:uid="{34FD4941-0A4B-4DD0-B671-FE855CE55916}"/>
    <cellStyle name="Output 5 7 2 3" xfId="26065" xr:uid="{0FA8F938-835A-44A7-960F-07C49B19D2DE}"/>
    <cellStyle name="Output 5 7 3" xfId="14253" xr:uid="{8C1A4A9D-0C87-4209-B5DB-8B8440EC466B}"/>
    <cellStyle name="Output 5 7 3 2" xfId="23700" xr:uid="{2D83A349-5467-4740-B09D-EEC2AD0B6DF8}"/>
    <cellStyle name="Output 5 7 4" xfId="17970" xr:uid="{A8F70F55-5B85-4F11-8685-81646684A4B7}"/>
    <cellStyle name="Output 5 8" xfId="9416" xr:uid="{1FB0EB78-FFC6-4EBC-B0D1-3179C8F21817}"/>
    <cellStyle name="Output 5 8 2" xfId="12949" xr:uid="{4E79272D-C07D-4053-BCA2-B183291B4CB5}"/>
    <cellStyle name="Output 5 8 2 2" xfId="22396" xr:uid="{B7BEC4B0-25F8-4ED6-9D4C-9EF4C41F9724}"/>
    <cellStyle name="Output 5 8 2 3" xfId="26790" xr:uid="{28E428DB-6EDC-430C-8A96-A03DC2453B90}"/>
    <cellStyle name="Output 5 8 3" xfId="15119" xr:uid="{514196C3-1001-4E4C-BD89-4A93BA14319E}"/>
    <cellStyle name="Output 5 8 3 2" xfId="24566" xr:uid="{A3424C90-48B8-43A1-BC4C-D664CB4ACE26}"/>
    <cellStyle name="Output 5 8 4" xfId="18861" xr:uid="{97660A48-322A-4910-8F71-EDBC8006AC59}"/>
    <cellStyle name="Output 5 9" xfId="9230" xr:uid="{F4517DEB-F155-4D0E-A8F3-CC7807BE7058}"/>
    <cellStyle name="Output 5 9 2" xfId="12794" xr:uid="{F2B3F449-7940-4BA6-A1C5-CBFC5EC25BAF}"/>
    <cellStyle name="Output 5 9 2 2" xfId="22241" xr:uid="{5E819303-B61E-4AFC-8480-94AE389547A6}"/>
    <cellStyle name="Output 5 9 2 3" xfId="26636" xr:uid="{0C997013-159C-4619-94DE-DB43DAAABDCB}"/>
    <cellStyle name="Output 5 9 3" xfId="14934" xr:uid="{84D70BB7-6B43-42D5-9509-0AB663A3E55A}"/>
    <cellStyle name="Output 5 9 3 2" xfId="24381" xr:uid="{9292385C-C399-4B43-891E-D4EB1332B20E}"/>
    <cellStyle name="Output 5 9 4" xfId="18675" xr:uid="{30ED90C6-A6A0-4AE1-BF0C-56A6902FC4DA}"/>
    <cellStyle name="Output 6" xfId="2584" xr:uid="{C16204DA-6803-4DA1-88D6-A2099DA4B6CF}"/>
    <cellStyle name="Output 6 10" xfId="9120" xr:uid="{7859FD70-5185-4081-8F4B-D55F1DB5C805}"/>
    <cellStyle name="Output 6 10 2" xfId="12701" xr:uid="{6E1E2BCD-37D0-432B-A514-3537111DAF0B}"/>
    <cellStyle name="Output 6 10 2 2" xfId="22148" xr:uid="{64A66593-4015-4603-B490-103FBEF3D58E}"/>
    <cellStyle name="Output 6 10 2 3" xfId="26561" xr:uid="{6C66FDBE-A7DC-46A6-851F-3763823CA3E8}"/>
    <cellStyle name="Output 6 10 3" xfId="14842" xr:uid="{5151A66B-18B2-4ADB-BEF1-C163B7DD76FB}"/>
    <cellStyle name="Output 6 10 3 2" xfId="24289" xr:uid="{4B2EDF18-C8BF-478D-85F4-FE5958F543A5}"/>
    <cellStyle name="Output 6 10 4" xfId="18565" xr:uid="{0FE9074C-9BA0-4908-8736-AA96E2AC5659}"/>
    <cellStyle name="Output 6 11" xfId="9423" xr:uid="{92BB4C51-ABE3-47B7-A2E4-DF8CF38FE9DA}"/>
    <cellStyle name="Output 6 11 2" xfId="15126" xr:uid="{C6181C11-880A-4AFA-875B-8D65A4920C06}"/>
    <cellStyle name="Output 6 11 2 2" xfId="24573" xr:uid="{C66955DD-5D20-4827-84B4-34B58FCED27C}"/>
    <cellStyle name="Output 6 11 3" xfId="18868" xr:uid="{7FE9EE36-A1B5-496E-8B9D-47442EEEE7DA}"/>
    <cellStyle name="Output 6 12" xfId="27910" xr:uid="{3649BA7D-F036-41CF-9CD4-0341E1A2CE06}"/>
    <cellStyle name="Output 6 13" xfId="28585" xr:uid="{DE67E08B-F028-472A-80AF-190AF59C509B}"/>
    <cellStyle name="Output 6 14" xfId="30717" xr:uid="{79266E06-9C94-4C99-9D16-D6FF3D02A571}"/>
    <cellStyle name="Output 6 2" xfId="4914" xr:uid="{CFE608D4-C080-4403-A128-3026EE0181C2}"/>
    <cellStyle name="Output 6 3" xfId="4915" xr:uid="{32C338D5-F4C3-48A9-8469-7101E7FA5A15}"/>
    <cellStyle name="Output 6 3 10" xfId="27602" xr:uid="{076676FD-9F8E-4721-8B75-625497F7CFF2}"/>
    <cellStyle name="Output 6 3 2" xfId="7069" xr:uid="{7FD999B8-D1B3-4259-81BE-27AB909362E1}"/>
    <cellStyle name="Output 6 3 2 2" xfId="7737" xr:uid="{8DF108A4-4428-4C76-B847-2FA1186EC3DD}"/>
    <cellStyle name="Output 6 3 2 2 2" xfId="11467" xr:uid="{90559A44-BFFA-454B-802F-B86818850E7A}"/>
    <cellStyle name="Output 6 3 2 2 2 2" xfId="20914" xr:uid="{7175F61A-E1C4-4DEE-B5B1-5E6ABBC6CBCC}"/>
    <cellStyle name="Output 6 3 2 2 3" xfId="17185" xr:uid="{EE4C2478-F62D-43FC-802F-9009B27E65DE}"/>
    <cellStyle name="Output 6 3 2 3" xfId="10798" xr:uid="{E180FF57-4ACD-4D50-BB87-9D82CD8AF888}"/>
    <cellStyle name="Output 6 3 2 3 2" xfId="20244" xr:uid="{3342F478-179E-4024-B136-4EA134143BC4}"/>
    <cellStyle name="Output 6 3 2 4" xfId="16515" xr:uid="{B7DEC8F4-644D-4668-9FD0-BB9C6AB80BE5}"/>
    <cellStyle name="Output 6 3 2 5" xfId="29077" xr:uid="{7D61A8EE-2958-4639-B2FB-C66422487039}"/>
    <cellStyle name="Output 6 3 2 6" xfId="29241" xr:uid="{F64847D1-631D-462E-92BA-6FBA7C87EB91}"/>
    <cellStyle name="Output 6 3 2 7" xfId="28060" xr:uid="{9C1C1981-122F-424F-92BB-872B7D98FD47}"/>
    <cellStyle name="Output 6 3 2 8" xfId="29585" xr:uid="{0FEE9B33-12B8-4B62-BCAD-6568392C57B9}"/>
    <cellStyle name="Output 6 3 3" xfId="8042" xr:uid="{CD8492DE-5D27-428B-82C9-288DCEDDC3DE}"/>
    <cellStyle name="Output 6 3 3 2" xfId="11771" xr:uid="{E6C9A627-14E3-46C8-A3DD-A41FD7EC338F}"/>
    <cellStyle name="Output 6 3 3 2 2" xfId="21218" xr:uid="{19732264-E142-43CC-B2C1-8027F4898B21}"/>
    <cellStyle name="Output 6 3 3 2 3" xfId="25642" xr:uid="{F1479E0C-6183-4BF6-A0D9-4E2D310F64D3}"/>
    <cellStyle name="Output 6 3 3 3" xfId="13777" xr:uid="{823079BB-028F-4F73-8F24-0CDA2F958E9D}"/>
    <cellStyle name="Output 6 3 3 3 2" xfId="23224" xr:uid="{6A08DE9E-222F-4026-9A4D-599584841902}"/>
    <cellStyle name="Output 6 3 3 4" xfId="17489" xr:uid="{325BEBB0-96D8-4BFE-8AB5-8CF570F314D7}"/>
    <cellStyle name="Output 6 3 4" xfId="8419" xr:uid="{0E078C4D-41BA-4FDA-833C-90C5DC808327}"/>
    <cellStyle name="Output 6 3 4 2" xfId="12112" xr:uid="{002A7F30-CA87-45C3-9683-DC41ADCE8DAD}"/>
    <cellStyle name="Output 6 3 4 2 2" xfId="21559" xr:uid="{4B321ECD-3A8F-48E3-8C38-842A4AED3481}"/>
    <cellStyle name="Output 6 3 4 2 3" xfId="25978" xr:uid="{49257466-3AC7-4357-BF62-18B17AB9A246}"/>
    <cellStyle name="Output 6 3 4 3" xfId="14147" xr:uid="{913CBE0A-2815-4E0F-8ED4-393E1BF0946A}"/>
    <cellStyle name="Output 6 3 4 3 2" xfId="23594" xr:uid="{059FF168-1297-4182-A30B-42ECB17E4173}"/>
    <cellStyle name="Output 6 3 4 4" xfId="17864" xr:uid="{6E18A2F9-9D38-40E5-B1DD-B804F206F86E}"/>
    <cellStyle name="Output 6 3 5" xfId="8752" xr:uid="{3A5DB1A6-9CBA-4BD2-A194-EC1B66EB2A1D}"/>
    <cellStyle name="Output 6 3 5 2" xfId="12400" xr:uid="{1632B4EC-2E5F-48FE-9D97-0D1CECF62B9F}"/>
    <cellStyle name="Output 6 3 5 2 2" xfId="21847" xr:uid="{37904A66-B8DD-4FE2-B4EB-CA4C0DD69768}"/>
    <cellStyle name="Output 6 3 5 2 3" xfId="26265" xr:uid="{7709F1D1-2A48-4913-A218-1203E5951FD7}"/>
    <cellStyle name="Output 6 3 5 3" xfId="14479" xr:uid="{6914D93B-6C91-4EB3-8117-4F603F0AA0C0}"/>
    <cellStyle name="Output 6 3 5 3 2" xfId="23926" xr:uid="{A490ED9A-2CC1-4E03-9110-15808AFE2E20}"/>
    <cellStyle name="Output 6 3 5 4" xfId="18197" xr:uid="{B7E19A4A-79D1-47F8-8B38-CE2F777783F1}"/>
    <cellStyle name="Output 6 3 6" xfId="8999" xr:uid="{042B159D-5338-4210-84FD-2CE053E23F5D}"/>
    <cellStyle name="Output 6 3 6 2" xfId="12603" xr:uid="{D74B9457-4E0D-45F4-A26E-8F4852768493}"/>
    <cellStyle name="Output 6 3 6 2 2" xfId="22050" xr:uid="{FBFBC447-35E1-4DD3-9218-8B8DFD03F40A}"/>
    <cellStyle name="Output 6 3 6 2 3" xfId="26464" xr:uid="{DA0F9D6E-4B25-428E-83BD-40639C7BBAD2}"/>
    <cellStyle name="Output 6 3 6 3" xfId="14722" xr:uid="{B394A12A-10B6-488C-B4AA-E0449EFA3A03}"/>
    <cellStyle name="Output 6 3 6 3 2" xfId="24169" xr:uid="{EDC9A4A8-CA24-41F1-8672-EBBE58154AC1}"/>
    <cellStyle name="Output 6 3 6 4" xfId="18444" xr:uid="{14331E48-4E47-45A0-BE6B-3576AC5CC869}"/>
    <cellStyle name="Output 6 3 7" xfId="8943" xr:uid="{4B2D199F-2A25-4F7F-A386-1A8CD96A72EF}"/>
    <cellStyle name="Output 6 3 7 2" xfId="12554" xr:uid="{B82CE22B-FF30-46DD-9BF2-7A9C232A823B}"/>
    <cellStyle name="Output 6 3 7 2 2" xfId="22001" xr:uid="{478738BA-99AD-4E97-A7BF-2E07C70317F8}"/>
    <cellStyle name="Output 6 3 7 2 3" xfId="26415" xr:uid="{7C1B5265-85DE-4341-9E50-5B88E3C0FF42}"/>
    <cellStyle name="Output 6 3 7 3" xfId="14666" xr:uid="{CEAE23A7-42D9-4CBE-A89F-590F790F3BCF}"/>
    <cellStyle name="Output 6 3 7 3 2" xfId="24113" xr:uid="{3D91F4AC-F8FC-4A78-A07D-B2F1E683940A}"/>
    <cellStyle name="Output 6 3 7 4" xfId="18388" xr:uid="{7057CF83-FCF1-42D0-88EF-49EAF35B3F8D}"/>
    <cellStyle name="Output 6 3 8" xfId="8397" xr:uid="{DC967A28-8A71-4FD2-A933-DD757834194C}"/>
    <cellStyle name="Output 6 3 8 2" xfId="14125" xr:uid="{7A392BAF-03D2-431D-91DA-1719471127E6}"/>
    <cellStyle name="Output 6 3 8 2 2" xfId="23572" xr:uid="{7611B74B-D0D0-4C99-884D-133E3E1E1726}"/>
    <cellStyle name="Output 6 3 8 3" xfId="17842" xr:uid="{10035F38-FF85-442C-8869-079E86229947}"/>
    <cellStyle name="Output 6 3 9" xfId="28420" xr:uid="{156D5549-A2CE-4D53-8126-19691B00D5CA}"/>
    <cellStyle name="Output 6 4" xfId="4913" xr:uid="{C6E3E28D-34B1-4893-975A-7C5B2C1BD3DF}"/>
    <cellStyle name="Output 6 5" xfId="6733" xr:uid="{CF9410B3-6827-4979-81BB-B79EDE97B697}"/>
    <cellStyle name="Output 6 5 2" xfId="7401" xr:uid="{D7F9EAA0-F5E1-4B59-A945-C975D589085D}"/>
    <cellStyle name="Output 6 5 2 2" xfId="11131" xr:uid="{5320EA0C-9159-4A0D-84B3-1B11CF0BA5D1}"/>
    <cellStyle name="Output 6 5 2 2 2" xfId="20577" xr:uid="{E2292E3F-001F-4498-9D10-12E9BE816080}"/>
    <cellStyle name="Output 6 5 2 3" xfId="16848" xr:uid="{C4FC5E69-937F-47DC-9C88-E5EE072E7338}"/>
    <cellStyle name="Output 6 5 3" xfId="10462" xr:uid="{17BD7548-5AF2-42E1-9123-7BA039977ABF}"/>
    <cellStyle name="Output 6 5 3 2" xfId="19907" xr:uid="{3C13CB8F-C0AC-492D-8260-56C220BA9C1C}"/>
    <cellStyle name="Output 6 5 4" xfId="16178" xr:uid="{68D088CB-78F5-4A1D-8ABE-452614CE69C7}"/>
    <cellStyle name="Output 6 5 5" xfId="28911" xr:uid="{1A1C3AF2-34A4-45C1-A21B-2BCCCBFA6319}"/>
    <cellStyle name="Output 6 5 6" xfId="28729" xr:uid="{E2407DFC-1C62-43C2-A0F3-47ED8E58331E}"/>
    <cellStyle name="Output 6 5 7" xfId="28717" xr:uid="{309023C2-7A6C-4A01-8E9A-D845D713CC17}"/>
    <cellStyle name="Output 6 5 8" xfId="29445" xr:uid="{81AE5DFE-B68D-49C8-A3CA-BDBF1D0B0661}"/>
    <cellStyle name="Output 6 6" xfId="8105" xr:uid="{9C572ECB-11F1-494B-8085-21AF22418FE3}"/>
    <cellStyle name="Output 6 6 2" xfId="11834" xr:uid="{FCFC3C7A-001B-4E31-96C5-82B79B9EF4F5}"/>
    <cellStyle name="Output 6 6 2 2" xfId="21281" xr:uid="{CB4B4251-A9CA-410D-9BC1-225D4AF80F4A}"/>
    <cellStyle name="Output 6 6 2 3" xfId="25705" xr:uid="{22450A6C-3211-44B3-9B22-46255A584ED4}"/>
    <cellStyle name="Output 6 6 3" xfId="13840" xr:uid="{5DC83BFA-11FF-440D-B9E6-222F1F1F8B8D}"/>
    <cellStyle name="Output 6 6 3 2" xfId="23287" xr:uid="{5D13A9B2-4845-4F06-B723-911EADCA3307}"/>
    <cellStyle name="Output 6 6 4" xfId="17552" xr:uid="{A218F853-A2BD-4DBC-86F9-212F49675D4B}"/>
    <cellStyle name="Output 6 7" xfId="9301" xr:uid="{254A6F1F-0DBB-43F5-B17F-C936F1CEB147}"/>
    <cellStyle name="Output 6 7 2" xfId="12851" xr:uid="{08872631-787D-45D7-8C77-AF4D13F70D9F}"/>
    <cellStyle name="Output 6 7 2 2" xfId="22298" xr:uid="{C62BC045-871C-4DFB-9695-9D0F2881B7BB}"/>
    <cellStyle name="Output 6 7 2 3" xfId="26692" xr:uid="{A9448B9A-ECF8-41CC-AB23-8E77FF7138E1}"/>
    <cellStyle name="Output 6 7 3" xfId="15004" xr:uid="{43C32CBF-E4FD-4DCF-ABBB-561B5CB89154}"/>
    <cellStyle name="Output 6 7 3 2" xfId="24451" xr:uid="{1455E867-DA8F-47A8-BECA-948208398621}"/>
    <cellStyle name="Output 6 7 4" xfId="18746" xr:uid="{F1FC1056-700D-4AE9-9BEA-A3A07EA34410}"/>
    <cellStyle name="Output 6 8" xfId="8863" xr:uid="{1A847972-3142-4E4F-B594-EAA064082CD8}"/>
    <cellStyle name="Output 6 8 2" xfId="12493" xr:uid="{9CF4B3B5-2AB1-46CD-941E-0362EFBC03D2}"/>
    <cellStyle name="Output 6 8 2 2" xfId="21940" xr:uid="{94BAEA96-2F36-4FE3-B4A0-2EFD44324BC8}"/>
    <cellStyle name="Output 6 8 2 3" xfId="26356" xr:uid="{4784CEEE-7233-4EC3-9230-A199AE601788}"/>
    <cellStyle name="Output 6 8 3" xfId="14588" xr:uid="{FAF816EF-6FBD-4FE6-B8F8-2A7079D77EC2}"/>
    <cellStyle name="Output 6 8 3 2" xfId="24035" xr:uid="{201020CC-A59D-4FE6-A90D-731B8EBE7B10}"/>
    <cellStyle name="Output 6 8 4" xfId="18308" xr:uid="{80F50B4D-15C5-4E3C-A15E-B7D41F7237A7}"/>
    <cellStyle name="Output 6 9" xfId="8919" xr:uid="{90C82CE3-5F76-4344-97A2-85BA43DFE8B2}"/>
    <cellStyle name="Output 6 9 2" xfId="12538" xr:uid="{65C9D9C6-7DB8-4D5A-8ECA-C655AC06C60D}"/>
    <cellStyle name="Output 6 9 2 2" xfId="21985" xr:uid="{7E720BED-2229-4A36-A012-CF24752CD5ED}"/>
    <cellStyle name="Output 6 9 2 3" xfId="26399" xr:uid="{4DAFF1A5-4D02-4DF9-B135-D23305DF38BC}"/>
    <cellStyle name="Output 6 9 3" xfId="14642" xr:uid="{68C72B4E-75A1-4FC1-A1A0-BEF78B51BDF1}"/>
    <cellStyle name="Output 6 9 3 2" xfId="24089" xr:uid="{FECBC456-8E2C-4C2F-8A7D-CEA056C87639}"/>
    <cellStyle name="Output 6 9 4" xfId="18364" xr:uid="{4FA2D87A-D977-466C-86DF-4345D9355814}"/>
    <cellStyle name="Output 7" xfId="2585" xr:uid="{896AF725-6527-4CFE-89AE-D480718E5671}"/>
    <cellStyle name="Output 7 10" xfId="10148" xr:uid="{33582677-5ED1-4181-9BCE-BC71E1278DAC}"/>
    <cellStyle name="Output 7 10 2" xfId="15847" xr:uid="{5457218B-110B-48CF-9664-28B5664CE650}"/>
    <cellStyle name="Output 7 10 2 2" xfId="25294" xr:uid="{327676C6-02FF-4658-BD00-35C4085571AE}"/>
    <cellStyle name="Output 7 10 3" xfId="19593" xr:uid="{5D2638BF-8406-424F-AB5B-33AB7DE504C6}"/>
    <cellStyle name="Output 7 11" xfId="27911" xr:uid="{E9EE6AE0-22EF-443B-BEA4-749C020064E2}"/>
    <cellStyle name="Output 7 12" xfId="28240" xr:uid="{66996236-1355-4E60-8A78-75095AC3C9EB}"/>
    <cellStyle name="Output 7 13" xfId="30718" xr:uid="{DB04C3F8-ED40-4E50-A2D9-453F7DCB18CD}"/>
    <cellStyle name="Output 7 2" xfId="4917" xr:uid="{AAA14E27-4950-41B0-AF0A-8D1D8B4A063E}"/>
    <cellStyle name="Output 7 3" xfId="4916" xr:uid="{BBD7E644-4EFF-4994-AC4F-09EFC5F77CC8}"/>
    <cellStyle name="Output 7 4" xfId="6734" xr:uid="{3155C49D-A4D5-41C1-B7F1-5E52407AAB20}"/>
    <cellStyle name="Output 7 4 2" xfId="7402" xr:uid="{1EDE2743-2ABD-4B8F-806E-46FA4D0EF691}"/>
    <cellStyle name="Output 7 4 2 2" xfId="11132" xr:uid="{0B5C6B14-3D5F-42FD-88E8-F862CD8DCEF1}"/>
    <cellStyle name="Output 7 4 2 2 2" xfId="20578" xr:uid="{D58EB984-6196-4692-BF1A-682076A6A772}"/>
    <cellStyle name="Output 7 4 2 3" xfId="16849" xr:uid="{8DED29D3-9D30-4724-92DD-1B1642D22B13}"/>
    <cellStyle name="Output 7 4 3" xfId="10463" xr:uid="{E95E4A22-51A3-4A60-86B3-3F66F4957E3D}"/>
    <cellStyle name="Output 7 4 3 2" xfId="19908" xr:uid="{0D9FCFA9-D9BD-401A-BE03-B3A06A5C5072}"/>
    <cellStyle name="Output 7 4 4" xfId="16179" xr:uid="{DFF647FD-3A9B-4EC4-B635-AA30323D3D3E}"/>
    <cellStyle name="Output 7 4 5" xfId="28912" xr:uid="{49298586-45CE-43A2-B7C6-2C5E555B1A24}"/>
    <cellStyle name="Output 7 4 6" xfId="27585" xr:uid="{DC18F31D-4D48-42BB-BE84-5A9742B0E6DB}"/>
    <cellStyle name="Output 7 4 7" xfId="28719" xr:uid="{C2B945E9-D7C7-404C-AFA0-E6D89B9FCE7D}"/>
    <cellStyle name="Output 7 4 8" xfId="29446" xr:uid="{84FA5877-0AB0-4242-9CBE-3A9AE1430994}"/>
    <cellStyle name="Output 7 5" xfId="7972" xr:uid="{FB4C0C6D-317D-4968-A052-693BE987B9C8}"/>
    <cellStyle name="Output 7 5 2" xfId="11701" xr:uid="{6BFF17B2-3714-4BEB-9B22-B8423301AB3C}"/>
    <cellStyle name="Output 7 5 2 2" xfId="21148" xr:uid="{95A89A20-92F1-46D5-B31D-11699B59168F}"/>
    <cellStyle name="Output 7 5 2 3" xfId="25572" xr:uid="{5EC1D1C2-B281-49A9-9F70-33A9DB812581}"/>
    <cellStyle name="Output 7 5 3" xfId="13707" xr:uid="{0A36E8D1-789E-4FC5-A61E-AA97033D9910}"/>
    <cellStyle name="Output 7 5 3 2" xfId="23154" xr:uid="{C0BA8445-BB0C-41A1-B9C3-5D686C25D85A}"/>
    <cellStyle name="Output 7 5 4" xfId="17419" xr:uid="{5FDE501A-5850-4DEE-BE8E-50D44B38BF37}"/>
    <cellStyle name="Output 7 6" xfId="9300" xr:uid="{DAA1DCA0-D44F-4B25-9822-2ACC6054CD58}"/>
    <cellStyle name="Output 7 6 2" xfId="12850" xr:uid="{6F14CF9E-5B40-4FBD-9DF8-98FAC558F3B1}"/>
    <cellStyle name="Output 7 6 2 2" xfId="22297" xr:uid="{4F67A15D-3E9E-4014-917A-2F8E5336FCAC}"/>
    <cellStyle name="Output 7 6 2 3" xfId="26691" xr:uid="{45ABA5AC-3215-4454-8780-E23F5C5738B1}"/>
    <cellStyle name="Output 7 6 3" xfId="15003" xr:uid="{BF5CE8AF-41EC-4048-A2CA-C445ED6F6A3D}"/>
    <cellStyle name="Output 7 6 3 2" xfId="24450" xr:uid="{8E162B00-F421-4A2D-9B8F-502638A77E45}"/>
    <cellStyle name="Output 7 6 4" xfId="18745" xr:uid="{50A0C225-7FC6-41CC-AB8F-05791C0FD9A4}"/>
    <cellStyle name="Output 7 7" xfId="9072" xr:uid="{9417C1E8-AF96-4773-A97F-0AC6E95A52B2}"/>
    <cellStyle name="Output 7 7 2" xfId="12669" xr:uid="{C94D0543-E543-47AB-994B-356925E07723}"/>
    <cellStyle name="Output 7 7 2 2" xfId="22116" xr:uid="{CC05471B-9E75-46EC-AA91-DF9FCE7707BA}"/>
    <cellStyle name="Output 7 7 2 3" xfId="26530" xr:uid="{2F532AE4-BA97-4E5D-9ED7-EE5804EBECAB}"/>
    <cellStyle name="Output 7 7 3" xfId="14795" xr:uid="{67B8120C-BE21-4CD6-9A22-23BE3036C2A4}"/>
    <cellStyle name="Output 7 7 3 2" xfId="24242" xr:uid="{CE52B366-4701-4340-B2CE-17676EB60C8F}"/>
    <cellStyle name="Output 7 7 4" xfId="18517" xr:uid="{79EB4B07-5DB4-4F1F-8625-B5812668752B}"/>
    <cellStyle name="Output 7 8" xfId="8734" xr:uid="{48201E0C-43B5-4A63-ADC8-0E51B5749F82}"/>
    <cellStyle name="Output 7 8 2" xfId="12383" xr:uid="{DB783552-EC8C-4BE0-A974-B1CE697622C9}"/>
    <cellStyle name="Output 7 8 2 2" xfId="21830" xr:uid="{F9C9C596-A204-4BB3-9F1F-041B30281922}"/>
    <cellStyle name="Output 7 8 2 3" xfId="26248" xr:uid="{FA619113-CAD0-4568-870A-45706287FD4B}"/>
    <cellStyle name="Output 7 8 3" xfId="14461" xr:uid="{E23799F7-41E0-4280-BA4A-7C59DCECDB15}"/>
    <cellStyle name="Output 7 8 3 2" xfId="23908" xr:uid="{6F7855AD-2E7F-4E91-A9B6-017C025B4112}"/>
    <cellStyle name="Output 7 8 4" xfId="18179" xr:uid="{58AF491F-65A1-49EC-AB7A-2E74E0669610}"/>
    <cellStyle name="Output 7 9" xfId="9858" xr:uid="{026C362E-2A00-46B0-8D88-843EB7423C58}"/>
    <cellStyle name="Output 7 9 2" xfId="13330" xr:uid="{CBBC873B-AE11-492F-AB53-4CE8A9DBDFDB}"/>
    <cellStyle name="Output 7 9 2 2" xfId="22777" xr:uid="{0576B51F-0968-40E3-B1CD-E603F7E78A52}"/>
    <cellStyle name="Output 7 9 2 3" xfId="27169" xr:uid="{36F2EDE4-6457-4744-AC98-97A6B5CC1F8D}"/>
    <cellStyle name="Output 7 9 3" xfId="15559" xr:uid="{FCFD54A5-F86B-4132-A09F-DE8704BA2FD7}"/>
    <cellStyle name="Output 7 9 3 2" xfId="25006" xr:uid="{A88CA924-D5EA-48A7-AE4A-E11D2F31C0B1}"/>
    <cellStyle name="Output 7 9 4" xfId="19303" xr:uid="{B5F531FD-7A8F-4C33-89B8-88BAAA81C5D1}"/>
    <cellStyle name="Output 8" xfId="2586" xr:uid="{D5CD0815-EE95-41B1-B8BF-C99D2EAF940B}"/>
    <cellStyle name="Output 8 10" xfId="27912" xr:uid="{D112EAAF-2A53-4BFC-B353-33C6E20F6D89}"/>
    <cellStyle name="Output 8 11" xfId="28584" xr:uid="{106D8B85-A90A-400C-B044-928B393D77EB}"/>
    <cellStyle name="Output 8 12" xfId="30719" xr:uid="{493AB90C-F35D-4586-97A5-76E7446091AC}"/>
    <cellStyle name="Output 8 2" xfId="4918" xr:uid="{147A0F35-1486-4B8F-B04E-33B8FE579E6C}"/>
    <cellStyle name="Output 8 3" xfId="6735" xr:uid="{6EB75C8C-BF56-4410-93F6-4EA463A3F317}"/>
    <cellStyle name="Output 8 3 2" xfId="7403" xr:uid="{253E338E-AE6F-42E7-87BE-38BDA66C95D8}"/>
    <cellStyle name="Output 8 3 2 2" xfId="11133" xr:uid="{D8D073C5-F886-4FAA-BB9E-8985EE7E2556}"/>
    <cellStyle name="Output 8 3 2 2 2" xfId="20579" xr:uid="{A22EF41B-B85A-4602-86A3-496F19ACA41C}"/>
    <cellStyle name="Output 8 3 2 3" xfId="16850" xr:uid="{B53E5676-35A5-4398-9472-16E27C8C7819}"/>
    <cellStyle name="Output 8 3 3" xfId="10464" xr:uid="{92266153-AFBC-43F3-8CF2-608F6A11B48F}"/>
    <cellStyle name="Output 8 3 3 2" xfId="19909" xr:uid="{BBF16E6A-8188-42DD-8BFF-7FD26834DC23}"/>
    <cellStyle name="Output 8 3 4" xfId="16180" xr:uid="{A8B791CC-6040-4BAA-B21C-7EC58DD196D3}"/>
    <cellStyle name="Output 8 3 5" xfId="28913" xr:uid="{571E6D93-E176-443D-AA28-34E8FB268616}"/>
    <cellStyle name="Output 8 3 6" xfId="28209" xr:uid="{E71837A6-7BA7-4A23-B556-562E3D401D4C}"/>
    <cellStyle name="Output 8 3 7" xfId="27811" xr:uid="{E15ECEE0-BCFE-4D31-A49C-D56B6996410E}"/>
    <cellStyle name="Output 8 3 8" xfId="29447" xr:uid="{85338F2D-53F3-4368-A4AD-EABA11859234}"/>
    <cellStyle name="Output 8 4" xfId="8104" xr:uid="{FB43F80F-5FEB-48E2-9FBD-9D5BF83E3F66}"/>
    <cellStyle name="Output 8 4 2" xfId="11833" xr:uid="{6E4E8960-35D2-4AFC-AE08-62CD616D40F7}"/>
    <cellStyle name="Output 8 4 2 2" xfId="21280" xr:uid="{1991BD0A-F51B-4FE1-9A77-D381BA137B98}"/>
    <cellStyle name="Output 8 4 2 3" xfId="25704" xr:uid="{50E96986-6CC7-4C26-9CAA-1F46B0B035CE}"/>
    <cellStyle name="Output 8 4 3" xfId="13839" xr:uid="{08061F49-FBB9-469D-8707-88C590B9B6DA}"/>
    <cellStyle name="Output 8 4 3 2" xfId="23286" xr:uid="{3261C001-B080-4363-898E-45F0588FF11E}"/>
    <cellStyle name="Output 8 4 4" xfId="17551" xr:uid="{787C78B4-CFDA-4CB8-BCE5-EE711DCE86CE}"/>
    <cellStyle name="Output 8 5" xfId="8700" xr:uid="{A3571B6D-56B0-4C2E-8AC3-AD54D3B10DAE}"/>
    <cellStyle name="Output 8 5 2" xfId="12351" xr:uid="{CE460C3B-D987-4166-AE95-90F983B045B5}"/>
    <cellStyle name="Output 8 5 2 2" xfId="21798" xr:uid="{D0D02823-3A5B-4E28-99D8-56AED4987B1D}"/>
    <cellStyle name="Output 8 5 2 3" xfId="26216" xr:uid="{475E8DAE-9219-4DAB-916E-D0C890791BF2}"/>
    <cellStyle name="Output 8 5 3" xfId="14427" xr:uid="{746B665C-ECA1-48EA-9E0A-2409DEE33B00}"/>
    <cellStyle name="Output 8 5 3 2" xfId="23874" xr:uid="{66C8AA5D-5858-4FD4-84FE-BAA0FAEFBDB2}"/>
    <cellStyle name="Output 8 5 4" xfId="18145" xr:uid="{20BE1BDE-1B94-4491-8C28-5437407A347A}"/>
    <cellStyle name="Output 8 6" xfId="8862" xr:uid="{4E4B67B7-E337-490E-A630-1D78093FC58B}"/>
    <cellStyle name="Output 8 6 2" xfId="12492" xr:uid="{0C9B523F-03E3-45AD-9501-6B0D94F66CFE}"/>
    <cellStyle name="Output 8 6 2 2" xfId="21939" xr:uid="{2AC2323D-EB6F-47E7-B580-65E8895334E9}"/>
    <cellStyle name="Output 8 6 2 3" xfId="26355" xr:uid="{112D76CF-41D3-4993-823C-2CB9ED7E505D}"/>
    <cellStyle name="Output 8 6 3" xfId="14587" xr:uid="{39CBA5DF-8029-403E-BA44-72BE199F733F}"/>
    <cellStyle name="Output 8 6 3 2" xfId="24034" xr:uid="{549E4A2F-7728-46BB-9F9C-06657ED9CA51}"/>
    <cellStyle name="Output 8 6 4" xfId="18307" xr:uid="{80C7D2DB-3A8E-468A-936F-1B4D85947402}"/>
    <cellStyle name="Output 8 7" xfId="8766" xr:uid="{9911DC28-D087-41D7-9CFC-F8AC23187D88}"/>
    <cellStyle name="Output 8 7 2" xfId="12411" xr:uid="{F1480BAE-534A-475C-8C1F-EAB9D13BE84E}"/>
    <cellStyle name="Output 8 7 2 2" xfId="21858" xr:uid="{EA0430F2-E46F-4851-8F51-2009F2718A88}"/>
    <cellStyle name="Output 8 7 2 3" xfId="26276" xr:uid="{A76DB114-40AD-4ECD-A41B-FAD33EF712EB}"/>
    <cellStyle name="Output 8 7 3" xfId="14493" xr:uid="{6A0CE23D-91E5-43E8-835A-C71AD9A3DBBC}"/>
    <cellStyle name="Output 8 7 3 2" xfId="23940" xr:uid="{6A55C7DF-F68F-475A-A696-132B2CBDE9F2}"/>
    <cellStyle name="Output 8 7 4" xfId="18211" xr:uid="{9E16AA4A-C76A-4198-85C7-17662ECAB20D}"/>
    <cellStyle name="Output 8 8" xfId="9824" xr:uid="{09E2D94C-3E8E-46F2-B533-3E253B94405F}"/>
    <cellStyle name="Output 8 8 2" xfId="13304" xr:uid="{34724974-71EE-49E2-859B-EDC789A6F698}"/>
    <cellStyle name="Output 8 8 2 2" xfId="22751" xr:uid="{7484AA8F-AECB-4521-A9FE-B5A399F1162E}"/>
    <cellStyle name="Output 8 8 2 3" xfId="27143" xr:uid="{1B7B8A16-BED5-4754-A1EB-2D3AF73F7C4A}"/>
    <cellStyle name="Output 8 8 3" xfId="15525" xr:uid="{C7A83690-3A1F-4403-A172-D1999577F5CC}"/>
    <cellStyle name="Output 8 8 3 2" xfId="24972" xr:uid="{0EEA6F9E-9097-4B78-B64F-E2DD91F1F05C}"/>
    <cellStyle name="Output 8 8 4" xfId="19269" xr:uid="{16D69858-C9BE-4EDA-8BE7-0D6109816F80}"/>
    <cellStyle name="Output 8 9" xfId="10054" xr:uid="{248CC5DF-F210-41CD-885B-5780329B768A}"/>
    <cellStyle name="Output 8 9 2" xfId="15753" xr:uid="{DBCC0225-C936-4580-8C85-36722FD476A7}"/>
    <cellStyle name="Output 8 9 2 2" xfId="25200" xr:uid="{5540DAE7-D626-46E8-8377-5714CFE16F99}"/>
    <cellStyle name="Output 8 9 3" xfId="19499" xr:uid="{03E6383F-5045-42DC-A531-0691FB5D778C}"/>
    <cellStyle name="Output 9" xfId="2587" xr:uid="{62776261-4EC0-41DE-B611-B1887347E2D1}"/>
    <cellStyle name="Output 9 10" xfId="27913" xr:uid="{B0354E09-8ADA-4C19-A023-2A770EA81CFC}"/>
    <cellStyle name="Output 9 11" xfId="28239" xr:uid="{73A5063B-7B80-4DCE-9825-0E3E96BA617E}"/>
    <cellStyle name="Output 9 12" xfId="30720" xr:uid="{59A44581-D57A-4DFC-91AB-DD1105DC7313}"/>
    <cellStyle name="Output 9 2" xfId="4919" xr:uid="{D3B1B753-85EA-4322-999A-4BF36DD03F18}"/>
    <cellStyle name="Output 9 3" xfId="6736" xr:uid="{F8292943-6761-48E5-B8EA-1130628D3EDC}"/>
    <cellStyle name="Output 9 3 2" xfId="7404" xr:uid="{80120B26-2070-482C-B004-AD708DF65DCE}"/>
    <cellStyle name="Output 9 3 2 2" xfId="11134" xr:uid="{348F28B7-E719-44CE-878F-DA5A2BE9B6E4}"/>
    <cellStyle name="Output 9 3 2 2 2" xfId="20580" xr:uid="{7948F63C-0767-4A93-9E6E-B0CEEBE77818}"/>
    <cellStyle name="Output 9 3 2 3" xfId="16851" xr:uid="{2AE35F80-383F-416D-A8AA-B72E47EF4BEF}"/>
    <cellStyle name="Output 9 3 3" xfId="10465" xr:uid="{62718DF0-DF1B-4C02-9899-7C07C3456F58}"/>
    <cellStyle name="Output 9 3 3 2" xfId="19910" xr:uid="{9F6BADAF-404D-4A36-988F-40003D93F0F8}"/>
    <cellStyle name="Output 9 3 4" xfId="16181" xr:uid="{BCD2EFA4-C6E7-4A13-AF6C-B08E9A83A94E}"/>
    <cellStyle name="Output 9 3 5" xfId="28914" xr:uid="{02CEB672-423A-47E6-B647-C1C682C6092D}"/>
    <cellStyle name="Output 9 3 6" xfId="28211" xr:uid="{3C8072AC-39D9-4D25-8D7B-F6010AE718A8}"/>
    <cellStyle name="Output 9 3 7" xfId="27639" xr:uid="{6850A674-02B6-4D1E-8C3B-DB1C16B404D8}"/>
    <cellStyle name="Output 9 3 8" xfId="29448" xr:uid="{F1C30864-C779-4AC1-9B92-656C97B9022E}"/>
    <cellStyle name="Output 9 4" xfId="7971" xr:uid="{67B73E9C-D3EB-4F1D-A24D-77D9EEA5CAA0}"/>
    <cellStyle name="Output 9 4 2" xfId="11700" xr:uid="{EED7744F-9213-48AC-B3D2-4AEDA217AB75}"/>
    <cellStyle name="Output 9 4 2 2" xfId="21147" xr:uid="{BDBB1497-CFF2-40F8-BFA0-86D455CFCF8F}"/>
    <cellStyle name="Output 9 4 2 3" xfId="25571" xr:uid="{EB2A2F01-7EBB-43D5-B0A3-2A6AC3435AC9}"/>
    <cellStyle name="Output 9 4 3" xfId="13706" xr:uid="{30F4BB82-645B-4973-9787-67BB452C4021}"/>
    <cellStyle name="Output 9 4 3 2" xfId="23153" xr:uid="{501C2D35-DEE2-4B97-8EF2-39733E22810A}"/>
    <cellStyle name="Output 9 4 4" xfId="17418" xr:uid="{8FBCD31B-1AD3-40F0-BB11-3C4CF0797E8B}"/>
    <cellStyle name="Output 9 5" xfId="9299" xr:uid="{1AE2CF1E-B781-4F7B-856D-3E0A610E5628}"/>
    <cellStyle name="Output 9 5 2" xfId="12849" xr:uid="{85E98FA2-2341-40C7-8B75-CAA17C39A43A}"/>
    <cellStyle name="Output 9 5 2 2" xfId="22296" xr:uid="{3EA3C463-554C-4FAC-BE41-085B7B114C61}"/>
    <cellStyle name="Output 9 5 2 3" xfId="26690" xr:uid="{FA483699-28E3-4DE0-9D24-1943C5E9CCF6}"/>
    <cellStyle name="Output 9 5 3" xfId="15002" xr:uid="{E39ADF1A-F147-4157-AAF8-C474780FBE73}"/>
    <cellStyle name="Output 9 5 3 2" xfId="24449" xr:uid="{7CF0612E-774B-4112-9F55-FF250605FB46}"/>
    <cellStyle name="Output 9 5 4" xfId="18744" xr:uid="{C8DE28C7-663A-4812-A220-6B7F0FFBC48E}"/>
    <cellStyle name="Output 9 6" xfId="8526" xr:uid="{F5D4546C-07A5-4B9D-95C5-C79AA5E2280F}"/>
    <cellStyle name="Output 9 6 2" xfId="12200" xr:uid="{1CC98811-49C8-4537-A95B-C71D7A4A443C}"/>
    <cellStyle name="Output 9 6 2 2" xfId="21647" xr:uid="{B74B60F6-161C-4A7A-B25A-6612BF5FB7E8}"/>
    <cellStyle name="Output 9 6 2 3" xfId="26066" xr:uid="{F6CA0A18-5BD7-4CEE-BF9A-7B22621D0D97}"/>
    <cellStyle name="Output 9 6 3" xfId="14254" xr:uid="{FC5C1555-6850-4961-9EC6-2EEA23938AA3}"/>
    <cellStyle name="Output 9 6 3 2" xfId="23701" xr:uid="{947996C6-A3D6-45F6-9D06-10FEA7BE3D27}"/>
    <cellStyle name="Output 9 6 4" xfId="17971" xr:uid="{B343764E-E2B8-4396-900C-70A80A6BA109}"/>
    <cellStyle name="Output 9 7" xfId="9536" xr:uid="{20CE2670-1336-4F4F-A2FB-70980C3FC3F3}"/>
    <cellStyle name="Output 9 7 2" xfId="13049" xr:uid="{9400D40E-65A6-4AF8-9732-8B330D222770}"/>
    <cellStyle name="Output 9 7 2 2" xfId="22496" xr:uid="{68B53EFB-BE66-4F81-87A2-EF8FAA973230}"/>
    <cellStyle name="Output 9 7 2 3" xfId="26888" xr:uid="{3A06A9FB-0CB1-4AEF-9795-C40627EF93B8}"/>
    <cellStyle name="Output 9 7 3" xfId="15237" xr:uid="{95DC969B-39BC-497E-9598-4FFDAEE0A185}"/>
    <cellStyle name="Output 9 7 3 2" xfId="24684" xr:uid="{384CBB2B-557C-4C52-9102-0EE199961F01}"/>
    <cellStyle name="Output 9 7 4" xfId="18981" xr:uid="{79BC89B0-36BB-4852-9A67-2935AEAD4810}"/>
    <cellStyle name="Output 9 8" xfId="8287" xr:uid="{7AFC8AAE-9535-4C45-AA54-F7CF1938A696}"/>
    <cellStyle name="Output 9 8 2" xfId="12009" xr:uid="{00DADF56-B4FE-4D18-A48A-A8E887B514D3}"/>
    <cellStyle name="Output 9 8 2 2" xfId="21456" xr:uid="{767EE6CB-E6E0-4C7A-BE90-098C3A006A88}"/>
    <cellStyle name="Output 9 8 2 3" xfId="25876" xr:uid="{601F2BF4-A64A-4A95-B00A-826FC76F6F1B}"/>
    <cellStyle name="Output 9 8 3" xfId="14016" xr:uid="{D823BFFF-A959-41F1-BEA0-152708157FA0}"/>
    <cellStyle name="Output 9 8 3 2" xfId="23463" xr:uid="{3B37650D-7C7A-4CA6-8304-D10152A4DE7F}"/>
    <cellStyle name="Output 9 8 4" xfId="17732" xr:uid="{203D8B5A-8D55-45FB-864D-F3931D4CDD97}"/>
    <cellStyle name="Output 9 9" xfId="9405" xr:uid="{DD853775-0A32-46F2-9869-BDF3A5E37004}"/>
    <cellStyle name="Output 9 9 2" xfId="15108" xr:uid="{D91F9A7B-4AB6-477C-86CC-3167CA9B0E29}"/>
    <cellStyle name="Output 9 9 2 2" xfId="24555" xr:uid="{512F1A32-413D-438D-BB0D-4743C8E73E36}"/>
    <cellStyle name="Output 9 9 3" xfId="18850" xr:uid="{8EFDAF9B-60D2-4DBD-98BC-38AB9D12221E}"/>
    <cellStyle name="Percent" xfId="4" builtinId="5"/>
    <cellStyle name="Percent 10" xfId="4920" xr:uid="{1689B923-2026-4488-8876-99EF3DFE55AD}"/>
    <cellStyle name="Percent 2" xfId="163" xr:uid="{FA67808A-EDDD-4E46-BA25-DC2418A3F409}"/>
    <cellStyle name="Percent 2 10" xfId="4921" xr:uid="{24B25BE1-448A-4D13-ADBD-DB9DA73DD480}"/>
    <cellStyle name="Percent 2 11" xfId="4922" xr:uid="{75CD6DA1-BFE0-4C32-9EA9-C1AD7DDC6803}"/>
    <cellStyle name="Percent 2 12" xfId="4923" xr:uid="{B9620D16-89C3-4881-8146-349AE8BE0A38}"/>
    <cellStyle name="Percent 2 13" xfId="4924" xr:uid="{026FC22C-D094-4C92-B56F-85CF977F8CEE}"/>
    <cellStyle name="Percent 2 14" xfId="4925" xr:uid="{E669C99B-F234-4751-AD00-CE982183909D}"/>
    <cellStyle name="Percent 2 15" xfId="4926" xr:uid="{661BD2E8-BE1D-48BE-A44C-5A4A090D8946}"/>
    <cellStyle name="Percent 2 16" xfId="4927" xr:uid="{E708850B-C18C-483F-844E-EAC0942C5432}"/>
    <cellStyle name="Percent 2 17" xfId="4928" xr:uid="{00AF09EB-A6A6-4242-9DFD-949FA9AB2466}"/>
    <cellStyle name="Percent 2 18" xfId="5226" xr:uid="{7200ECDB-BBB8-4014-A27C-E17BA458623A}"/>
    <cellStyle name="Percent 2 19" xfId="2703" xr:uid="{DDBF79F1-4920-4D8C-BCB2-903C13FFE489}"/>
    <cellStyle name="Percent 2 2" xfId="403" xr:uid="{0C548BA1-CD75-42C6-A652-9B22692B12C9}"/>
    <cellStyle name="Percent 2 2 2" xfId="882" xr:uid="{155EDB33-B589-4E56-A69B-25B854422EB7}"/>
    <cellStyle name="Percent 2 2 2 2" xfId="29777" xr:uid="{46ABF423-7F6D-4475-9093-21FC6F53961B}"/>
    <cellStyle name="Percent 2 2 2 3" xfId="1086" xr:uid="{CA384CEF-5455-4CFA-B814-99FC248341A0}"/>
    <cellStyle name="Percent 2 20" xfId="27521" xr:uid="{46773346-3FFC-4945-A3AD-BD826514EFCA}"/>
    <cellStyle name="Percent 2 21" xfId="1091" xr:uid="{E508D391-8F97-49D7-9CCD-60A5D9FC5D61}"/>
    <cellStyle name="Percent 2 3" xfId="404" xr:uid="{6BBD74F7-8423-4815-B03F-4B147E67A59A}"/>
    <cellStyle name="Percent 2 3 2" xfId="807" xr:uid="{81CE8D4A-21A3-45FA-B3A2-0BFB838B1ABA}"/>
    <cellStyle name="Percent 2 3 2 2" xfId="4930" xr:uid="{BF40F03A-3556-4536-A5A1-59ADF5627B0C}"/>
    <cellStyle name="Percent 2 4" xfId="571" xr:uid="{699E20FE-CD39-4159-8A2C-3EE3E9451DFF}"/>
    <cellStyle name="Percent 2 4 2" xfId="4931" xr:uid="{4F1038CC-A40A-4359-9A9B-992F34064137}"/>
    <cellStyle name="Percent 2 5" xfId="4932" xr:uid="{D085FD51-C2C4-4D1C-8746-4C0B88C217D6}"/>
    <cellStyle name="Percent 2 6" xfId="4933" xr:uid="{CDD6BBE3-E807-46BD-A49F-205FCD821485}"/>
    <cellStyle name="Percent 2 7" xfId="4934" xr:uid="{3DA19550-3272-43DB-88DE-C38567180050}"/>
    <cellStyle name="Percent 2 8" xfId="4935" xr:uid="{E5C62E97-169F-49C9-B697-DFDF979985DC}"/>
    <cellStyle name="Percent 2 9" xfId="4936" xr:uid="{FE31BAA5-D73E-4B2B-B06E-E5122116B68E}"/>
    <cellStyle name="Percent 3" xfId="161" xr:uid="{935449EF-B18A-4DD3-B5FC-CA5FDF56CB0A}"/>
    <cellStyle name="Percent 3 2" xfId="405" xr:uid="{7740BBE6-5D83-4FAC-9C9A-AAC099959DC4}"/>
    <cellStyle name="Percent 3 2 2" xfId="838" xr:uid="{147932A9-A667-422B-BFDA-6532F80C712D}"/>
    <cellStyle name="Percent 3 2 2 2" xfId="29784" xr:uid="{9F466F0A-C708-4E35-A9B7-37B7EEC4D17B}"/>
    <cellStyle name="Percent 3 2 2 3" xfId="4938" xr:uid="{05631077-C7E5-4436-B0EE-B48FD524F4D4}"/>
    <cellStyle name="Percent 3 2 3" xfId="29731" xr:uid="{7075062C-4BB2-452E-9ADF-FDD96934D323}"/>
    <cellStyle name="Percent 3 2 4" xfId="30721" xr:uid="{33476943-1742-411D-BA20-C75B8A077411}"/>
    <cellStyle name="Percent 3 3" xfId="1021" xr:uid="{DFB51EE6-55CA-4F34-9B61-67587C75575E}"/>
    <cellStyle name="Percent 3 3 2" xfId="5134" xr:uid="{0936DCAB-BD0C-46E6-9C36-58F698261757}"/>
    <cellStyle name="Percent 3 3 3" xfId="30775" xr:uid="{E5BB6BB0-C96C-4F56-94FA-46D80F84D26C}"/>
    <cellStyle name="Percent 3 4" xfId="902" xr:uid="{5B38A621-C00A-4D14-BBF5-39FA19BD8BEB}"/>
    <cellStyle name="Percent 3 4 2" xfId="29823" xr:uid="{BDBEFB26-5BFC-490D-9354-284A2FCA719A}"/>
    <cellStyle name="Percent 3 4 3" xfId="4937" xr:uid="{982EA2D1-2EB3-4409-9EF5-C59102B61C5D}"/>
    <cellStyle name="Percent 3 5" xfId="1096" xr:uid="{F2113F10-BC72-45D8-9DD6-E67D89C229A9}"/>
    <cellStyle name="Percent 4" xfId="406" xr:uid="{18EDAF09-A49A-483D-AF4C-7C0FD80E6E01}"/>
    <cellStyle name="Percent 4 2" xfId="29728" xr:uid="{0F877004-6D51-455C-924F-ECC60B53B5F8}"/>
    <cellStyle name="Percent 4 2 2" xfId="31024" xr:uid="{4BCF7938-E90A-4699-8771-035F58235FA7}"/>
    <cellStyle name="Percent 4 3" xfId="4939" xr:uid="{7D8C8F30-2A3C-4669-84A8-0CA2ADB8D032}"/>
    <cellStyle name="Percent 4 4" xfId="30753" xr:uid="{6E0D09E7-6161-41C4-BE01-F69CFF6FCE59}"/>
    <cellStyle name="Percent 42" xfId="407" xr:uid="{3B238A3C-6E77-4A02-9F9F-6F6A3CB58724}"/>
    <cellStyle name="Percent 42 2" xfId="408" xr:uid="{D2EAFF6F-9867-4C4B-B578-2D431A238892}"/>
    <cellStyle name="Percent 42 2 2" xfId="809" xr:uid="{EE9E3CC4-871B-4BBD-A81C-E191B4C10C8D}"/>
    <cellStyle name="Percent 42 3" xfId="808" xr:uid="{4FCD7FAB-CD26-48BB-84F3-C32087E83D74}"/>
    <cellStyle name="Percent 5" xfId="409" xr:uid="{AA3B352A-48CC-4A2C-9B77-1818443C6827}"/>
    <cellStyle name="Percent 5 2" xfId="810" xr:uid="{E2F2FD0D-DBF2-476D-8300-995FBE739977}"/>
    <cellStyle name="Percent 5 2 2" xfId="4940" xr:uid="{2AFAD4AC-0A8E-4887-A9EC-D85C72332B4F}"/>
    <cellStyle name="Percent 5 2 3" xfId="1074" xr:uid="{20583D9F-88F5-42F7-80E3-C8E70DD9EA84}"/>
    <cellStyle name="Percent 5 3" xfId="29774" xr:uid="{F257486B-C9DD-4DA8-9173-334C6D18D27B}"/>
    <cellStyle name="Percent 5 4" xfId="5338" xr:uid="{E53928A7-9E75-4929-A000-4C64B9881018}"/>
    <cellStyle name="Percent 5 5" xfId="867" xr:uid="{A6108089-7788-4F6E-9AC1-8F4524C008BD}"/>
    <cellStyle name="Percent 6" xfId="410" xr:uid="{F8C7D990-E4E7-4210-87EF-0AD69452CD5E}"/>
    <cellStyle name="Percent 6 2" xfId="811" xr:uid="{1E091972-D570-4B97-A25F-90C1CEED51E9}"/>
    <cellStyle name="Percent 7" xfId="127" xr:uid="{410CCF8E-F972-4385-B41A-924690F9C7A7}"/>
    <cellStyle name="Percent 7 2" xfId="411" xr:uid="{AD910C2D-0CC9-4260-9332-B879DDDB87EC}"/>
    <cellStyle name="Percent 7 2 2" xfId="29732" xr:uid="{329A59A1-6E65-4A22-AD4F-8075CC397498}"/>
    <cellStyle name="Percent 7 3" xfId="4941" xr:uid="{CFF9B642-3CFC-440D-83EC-79AA8EDD7917}"/>
    <cellStyle name="Percent 7 4" xfId="914" xr:uid="{51A8E43E-8367-4858-8429-F03EDCE41FFA}"/>
    <cellStyle name="Percent 8" xfId="419" xr:uid="{D732969E-D19E-4F12-B9B2-D30B3DB11610}"/>
    <cellStyle name="Percent 8 2" xfId="8260" xr:uid="{2D12F473-DE06-412C-926F-C9373F4E1596}"/>
    <cellStyle name="Style 1" xfId="4942" xr:uid="{FAFC2EEC-2225-416A-ABBA-0A5DD68753EB}"/>
    <cellStyle name="Style 1 10" xfId="4943" xr:uid="{FD7EFD89-7C52-4A37-AD35-D0F4245CD8CD}"/>
    <cellStyle name="Style 1 10 2" xfId="6327" xr:uid="{5B4A9E28-64BB-4EC7-9A59-07D3189A4F2D}"/>
    <cellStyle name="Style 1 11" xfId="4944" xr:uid="{3566DAEF-8108-4E5F-831A-054268E22872}"/>
    <cellStyle name="Style 1 11 2" xfId="6328" xr:uid="{1B732910-DD55-48CC-BD9B-EDF262D9A254}"/>
    <cellStyle name="Style 1 12" xfId="4945" xr:uid="{E24C3BB3-F9EA-47AA-964F-F012D9CB8221}"/>
    <cellStyle name="Style 1 12 2" xfId="6329" xr:uid="{637CE905-CC1E-4157-A3B8-25283055D3EB}"/>
    <cellStyle name="Style 1 13" xfId="4946" xr:uid="{E76B9B7C-2681-4D03-A9EB-1C0D323D12CB}"/>
    <cellStyle name="Style 1 13 2" xfId="6330" xr:uid="{062F04A0-D100-4174-8974-E7720F86A5AE}"/>
    <cellStyle name="Style 1 14" xfId="4947" xr:uid="{CA14D614-B3B5-42CF-A006-38EF9472ED38}"/>
    <cellStyle name="Style 1 14 2" xfId="4948" xr:uid="{F544B025-80D8-4428-AA5A-4DF6060D6E2C}"/>
    <cellStyle name="Style 1 14 2 2" xfId="6332" xr:uid="{68202FEC-F854-4F85-B7B7-45B331325553}"/>
    <cellStyle name="Style 1 14 3" xfId="4949" xr:uid="{0C71AA3E-884D-4898-9CDF-888B0FD7F9C5}"/>
    <cellStyle name="Style 1 14 3 2" xfId="6333" xr:uid="{7BF93D81-079B-4BF8-9A44-FB5E23D520F3}"/>
    <cellStyle name="Style 1 14 4" xfId="6331" xr:uid="{663F25AA-B498-4DEB-809C-3B9BC0639869}"/>
    <cellStyle name="Style 1 14_BOA LIFE 2011 FINAL" xfId="4950" xr:uid="{AE8A137D-9EEC-46C6-907B-35177A5363BA}"/>
    <cellStyle name="Style 1 15" xfId="4951" xr:uid="{C2D887DB-AD00-410A-AF6A-7E839F7A9E9E}"/>
    <cellStyle name="Style 1 15 2" xfId="4952" xr:uid="{E1770C6A-70D4-4B78-AC36-F4B727CC47E2}"/>
    <cellStyle name="Style 1 15 3" xfId="4953" xr:uid="{310B6749-34A8-46D4-B8A2-C6C9A26D705B}"/>
    <cellStyle name="Style 1 15 4" xfId="4954" xr:uid="{0AAB95C2-F2B7-4020-AF7C-A674FD103E26}"/>
    <cellStyle name="Style 1 15 5" xfId="4955" xr:uid="{3E52D337-34C7-4EBE-862C-DA39DCF9D1C8}"/>
    <cellStyle name="Style 1 15 6" xfId="4956" xr:uid="{7A9713C2-3217-490F-8392-404E5E3FBAE4}"/>
    <cellStyle name="Style 1 15 7" xfId="6334" xr:uid="{55D8379E-0240-4B72-8D89-4DF94B8F7332}"/>
    <cellStyle name="Style 1 15_PAYMENTS 04'11 FINAL" xfId="4957" xr:uid="{892A6E74-759C-4FCA-A9B1-09ACE124BC2B}"/>
    <cellStyle name="Style 1 16" xfId="4958" xr:uid="{D8D35C08-6F34-4C73-82F1-50A583620793}"/>
    <cellStyle name="Style 1 16 2" xfId="6335" xr:uid="{D561E6B6-08DD-4598-A7E2-07266A8F2537}"/>
    <cellStyle name="Style 1 17" xfId="4959" xr:uid="{95EA2D2B-8A2A-4523-8991-6DED402A1C5D}"/>
    <cellStyle name="Style 1 17 2" xfId="6336" xr:uid="{02F54528-B6AE-4532-A11A-44B9584BF12B}"/>
    <cellStyle name="Style 1 18" xfId="4960" xr:uid="{0C0DE341-7F06-4661-AE50-08537872A0D9}"/>
    <cellStyle name="Style 1 18 2" xfId="6337" xr:uid="{AC226FF9-FACF-407D-822A-165FD316815D}"/>
    <cellStyle name="Style 1 19" xfId="4961" xr:uid="{902BC8C9-654E-43E3-8D60-C4324B3A87B0}"/>
    <cellStyle name="Style 1 19 2" xfId="4962" xr:uid="{30132182-7826-43CA-8045-E2C438846126}"/>
    <cellStyle name="Style 1 19 3" xfId="6338" xr:uid="{9B308678-95E8-4470-839F-AA7FF48F1AE5}"/>
    <cellStyle name="Style 1 19_PAYMENTS 04'11 FINAL" xfId="4963" xr:uid="{2C07E5F1-FAA7-48E6-BD70-2889D800FDFB}"/>
    <cellStyle name="Style 1 2" xfId="4964" xr:uid="{57012A7C-1BFB-4A73-B425-77B747285C30}"/>
    <cellStyle name="Style 1 2 10" xfId="4965" xr:uid="{22D61E93-F508-42E3-BF8A-BA776F90C504}"/>
    <cellStyle name="Style 1 2 10 2" xfId="6340" xr:uid="{20FA68C1-B8B8-451A-AF72-D6B7A52E3B9D}"/>
    <cellStyle name="Style 1 2 11" xfId="4966" xr:uid="{AB0C5D3C-3CDE-49B0-9AFC-D1EF45857878}"/>
    <cellStyle name="Style 1 2 11 2" xfId="6341" xr:uid="{7FC91270-96A3-487F-BDF9-D3F529C1EAAA}"/>
    <cellStyle name="Style 1 2 12" xfId="4967" xr:uid="{D6484F6A-7B82-4F38-87CA-F0A9CFA7CDD9}"/>
    <cellStyle name="Style 1 2 12 2" xfId="6342" xr:uid="{1B4957F9-4AAE-412C-AF8F-91ABAA7D4E87}"/>
    <cellStyle name="Style 1 2 13" xfId="4968" xr:uid="{F3DE7CBE-E62D-486E-8D42-55B17C31408E}"/>
    <cellStyle name="Style 1 2 13 2" xfId="6343" xr:uid="{93B3AA06-0E8B-448E-8D9C-864F9EF33049}"/>
    <cellStyle name="Style 1 2 14" xfId="4969" xr:uid="{266AB727-C576-4F7A-95B2-82392C1DEBF8}"/>
    <cellStyle name="Style 1 2 14 2" xfId="6344" xr:uid="{BF59233F-2FEB-4035-9EF4-BA124B5F8C4A}"/>
    <cellStyle name="Style 1 2 15" xfId="4970" xr:uid="{770DF521-74CE-4C58-9DE2-780B6D5A36E2}"/>
    <cellStyle name="Style 1 2 15 2" xfId="6345" xr:uid="{BB923A4F-26E7-410E-949A-208D70C29C5D}"/>
    <cellStyle name="Style 1 2 16" xfId="4971" xr:uid="{F868BBC6-42BF-4CF5-827E-5A4E3E7018EF}"/>
    <cellStyle name="Style 1 2 16 2" xfId="6346" xr:uid="{44BDA50E-CBAB-46D8-8203-027332FC1A54}"/>
    <cellStyle name="Style 1 2 17" xfId="4972" xr:uid="{68B396CF-C969-46C0-93C8-F30F36168E40}"/>
    <cellStyle name="Style 1 2 17 2" xfId="6347" xr:uid="{B9BFA268-6B22-4192-8D8E-997DA55C5495}"/>
    <cellStyle name="Style 1 2 18" xfId="4973" xr:uid="{BA77878D-E34A-479A-817A-2DABC344AE21}"/>
    <cellStyle name="Style 1 2 18 2" xfId="6348" xr:uid="{C87A3EE1-C10D-4367-BA87-0501477441C3}"/>
    <cellStyle name="Style 1 2 19" xfId="4974" xr:uid="{93AD5F5C-560E-49B8-83EC-C4832C342D41}"/>
    <cellStyle name="Style 1 2 19 2" xfId="6349" xr:uid="{2AAE23C6-FBF0-40C4-9C54-3178440E894C}"/>
    <cellStyle name="Style 1 2 2" xfId="4975" xr:uid="{9D02AE3C-0E4B-4765-9C09-07BD995F0F45}"/>
    <cellStyle name="Style 1 2 2 2" xfId="6350" xr:uid="{C56E8A47-5BAE-47A6-8F45-2EBD95AF742E}"/>
    <cellStyle name="Style 1 2 20" xfId="4976" xr:uid="{AEA20C81-7EF4-47E6-ABD4-764911846A12}"/>
    <cellStyle name="Style 1 2 20 2" xfId="6351" xr:uid="{D48773E7-E927-4705-9CAB-8351764D6145}"/>
    <cellStyle name="Style 1 2 21" xfId="4977" xr:uid="{E045EF36-EF90-455C-9457-464089B373DA}"/>
    <cellStyle name="Style 1 2 22" xfId="6339" xr:uid="{60861F38-C98A-4F3B-A6BC-736F099EF53C}"/>
    <cellStyle name="Style 1 2 3" xfId="4978" xr:uid="{E469B93D-86D0-4766-AD45-B7FF9E5BD6DC}"/>
    <cellStyle name="Style 1 2 3 2" xfId="6352" xr:uid="{EDE0622D-49AF-4AF0-A761-4D829B2CCCCA}"/>
    <cellStyle name="Style 1 2 4" xfId="4979" xr:uid="{B01E5649-09D7-4630-AD75-A513B34D256F}"/>
    <cellStyle name="Style 1 2 4 2" xfId="6353" xr:uid="{97AC416D-8E33-4A76-8541-D579B5AF0833}"/>
    <cellStyle name="Style 1 2 5" xfId="4980" xr:uid="{DFD7B75B-D3E6-4822-A9B1-C4844D8EDD74}"/>
    <cellStyle name="Style 1 2 5 2" xfId="6354" xr:uid="{3BABCA1F-369B-4F26-8E1C-034236636DC6}"/>
    <cellStyle name="Style 1 2 6" xfId="4981" xr:uid="{5D95920E-54ED-4BE0-85C9-5860500A9688}"/>
    <cellStyle name="Style 1 2 6 2" xfId="6355" xr:uid="{3BEB380B-8B72-44F9-92BB-6A4E401AFC31}"/>
    <cellStyle name="Style 1 2 7" xfId="4982" xr:uid="{627D68E5-6E7F-4ABD-BE31-165222384AA9}"/>
    <cellStyle name="Style 1 2 7 2" xfId="6356" xr:uid="{C419C78F-F650-4069-B86F-A11482559161}"/>
    <cellStyle name="Style 1 2 8" xfId="4983" xr:uid="{F59C2A8F-831C-4FDB-9390-4915D18ECA2B}"/>
    <cellStyle name="Style 1 2 8 2" xfId="6357" xr:uid="{83ABE93D-67EC-48AF-956F-E67F4A1DC34F}"/>
    <cellStyle name="Style 1 2 9" xfId="4984" xr:uid="{EBBBD15B-E6C2-4797-9B18-A9FCBB365259}"/>
    <cellStyle name="Style 1 2 9 2" xfId="6358" xr:uid="{408FA1EB-93EB-4B01-8504-014A6EF33F09}"/>
    <cellStyle name="Style 1 2_09'10 Final 30.09.2010 updated 30.10.10" xfId="4985" xr:uid="{BA931773-5692-4564-94E0-E66777871067}"/>
    <cellStyle name="Style 1 20" xfId="4986" xr:uid="{44ACD9B8-D056-4136-A9F0-F27CDF4793A0}"/>
    <cellStyle name="Style 1 20 2" xfId="6359" xr:uid="{F5584C61-F846-4C08-9AD6-E74A342E2F16}"/>
    <cellStyle name="Style 1 21" xfId="4987" xr:uid="{1036FDC5-5299-4A10-A689-59D55F23969F}"/>
    <cellStyle name="Style 1 21 2" xfId="6360" xr:uid="{E7F40DD2-6988-49A5-9EA6-2AF1E64D556E}"/>
    <cellStyle name="Style 1 22" xfId="4988" xr:uid="{7FA2B7D3-F999-4DD2-8FE2-C0D49F2558E1}"/>
    <cellStyle name="Style 1 22 2" xfId="6361" xr:uid="{C518D56D-40B9-413D-9AA8-FB2035A4F1D1}"/>
    <cellStyle name="Style 1 23" xfId="4989" xr:uid="{66829A29-101A-4A9E-9EE9-7A6F4440C4EF}"/>
    <cellStyle name="Style 1 23 2" xfId="6362" xr:uid="{6DE6E3E2-3702-4032-9F41-0F24FA713715}"/>
    <cellStyle name="Style 1 24" xfId="4990" xr:uid="{62792584-01BF-405A-A8A5-27F1512D5E2A}"/>
    <cellStyle name="Style 1 24 2" xfId="6363" xr:uid="{C5A4E6C1-C495-45FC-A2BF-744FC8771C5F}"/>
    <cellStyle name="Style 1 25" xfId="4991" xr:uid="{D7F7F15C-AA44-481F-9919-458F0E451A60}"/>
    <cellStyle name="Style 1 26" xfId="4992" xr:uid="{297F6CE6-4909-4DB3-ACE4-19345F9287BF}"/>
    <cellStyle name="Style 1 27" xfId="6326" xr:uid="{EFAB366A-FA9C-40CC-9F28-6565163019AD}"/>
    <cellStyle name="Style 1 28" xfId="30722" xr:uid="{B917B129-5BD8-4D84-B26E-1643616C13C8}"/>
    <cellStyle name="Style 1 3" xfId="4993" xr:uid="{E9FDC46E-6945-4B72-9842-4D58E4D6B080}"/>
    <cellStyle name="Style 1 3 2" xfId="6364" xr:uid="{6529A5B2-190B-4874-ACF8-0CFB27EAF9CD}"/>
    <cellStyle name="Style 1 4" xfId="4994" xr:uid="{0E74378B-02C5-4F64-9349-71014178ED73}"/>
    <cellStyle name="Style 1 4 2" xfId="6365" xr:uid="{F752440D-04E7-46CB-9C6C-D85926E73752}"/>
    <cellStyle name="Style 1 5" xfId="4995" xr:uid="{670EA469-B2E1-4585-8B55-0612068FF6A5}"/>
    <cellStyle name="Style 1 5 2" xfId="6366" xr:uid="{6E6EE4F3-DDFF-4330-8C36-A638661FC935}"/>
    <cellStyle name="Style 1 6" xfId="4996" xr:uid="{5B76ADEB-D7D3-4159-9D9D-868C551CF872}"/>
    <cellStyle name="Style 1 6 2" xfId="6367" xr:uid="{66E215A6-D50A-43D0-8BE0-014C55503EF2}"/>
    <cellStyle name="Style 1 7" xfId="4997" xr:uid="{28070F8A-A8F5-4B09-A4C7-EA0553079B3C}"/>
    <cellStyle name="Style 1 7 2" xfId="6368" xr:uid="{140858D0-7C16-42D9-B266-F9975FFEEF5F}"/>
    <cellStyle name="Style 1 8" xfId="4998" xr:uid="{42A525C6-1F1B-4A20-A3CB-C0ADDB1BF380}"/>
    <cellStyle name="Style 1 8 2" xfId="6369" xr:uid="{41D57AD0-0030-45F8-A4B7-0F4368B0655E}"/>
    <cellStyle name="Style 1 9" xfId="4999" xr:uid="{A4810390-C4D9-4B95-B99B-05BD66BFC36A}"/>
    <cellStyle name="Style 1 9 2" xfId="6370" xr:uid="{973E3AB1-9E1A-4F50-AB50-EB394210CC08}"/>
    <cellStyle name="Title" xfId="8" builtinId="15" customBuiltin="1"/>
    <cellStyle name="Title 10" xfId="2589" xr:uid="{EAF3FF0F-ED8E-46EF-8A92-30134AD96AD3}"/>
    <cellStyle name="Title 10 2" xfId="5001" xr:uid="{631CD763-609F-47DC-B256-80B68D2439C3}"/>
    <cellStyle name="Title 10 3" xfId="30723" xr:uid="{E5AA76B2-1DF5-405A-88BE-6955A190E78E}"/>
    <cellStyle name="Title 11" xfId="2590" xr:uid="{D4C181FE-F2B4-4511-BC74-4AAAD43475CC}"/>
    <cellStyle name="Title 11 2" xfId="5002" xr:uid="{FC4B0E84-FBC2-4135-B4CD-5BA1866B5C18}"/>
    <cellStyle name="Title 11 3" xfId="30724" xr:uid="{AF111330-45FE-4332-A135-43D57C95E00A}"/>
    <cellStyle name="Title 12" xfId="2591" xr:uid="{DD4B099B-9F32-4360-92A5-2DDE450E5D6A}"/>
    <cellStyle name="Title 12 2" xfId="5003" xr:uid="{20D2BAED-7901-4707-9AEB-3D81867032D1}"/>
    <cellStyle name="Title 13" xfId="2592" xr:uid="{21B2EAB4-1D4B-4E3F-9FC2-ED180D26C3E2}"/>
    <cellStyle name="Title 13 2" xfId="5004" xr:uid="{F235C11C-564C-4F9E-B556-DA56472FB117}"/>
    <cellStyle name="Title 14" xfId="2593" xr:uid="{4D903AF1-83BD-41F6-8608-AD84EA303956}"/>
    <cellStyle name="Title 14 2" xfId="5005" xr:uid="{65EB5063-F5A9-4510-B210-36808F9364A0}"/>
    <cellStyle name="Title 15" xfId="2594" xr:uid="{F84DBC9A-607F-4FB7-BD32-3063F369DA34}"/>
    <cellStyle name="Title 15 2" xfId="5006" xr:uid="{A38AFD65-C22E-4DFC-9F0A-FE389F5FF3BF}"/>
    <cellStyle name="Title 16" xfId="2595" xr:uid="{E379A520-77AF-434B-BACE-BCEFC4467A2E}"/>
    <cellStyle name="Title 16 2" xfId="5007" xr:uid="{06E6DA08-D4F2-446B-B6C7-3E639B42D31B}"/>
    <cellStyle name="Title 17" xfId="2596" xr:uid="{D074A242-5956-49F6-9FE8-F9D3C7A2711E}"/>
    <cellStyle name="Title 17 2" xfId="5008" xr:uid="{80101CF0-94A8-4E14-B620-D6D7F425BE53}"/>
    <cellStyle name="Title 18" xfId="2597" xr:uid="{96B4D6F3-2A4F-4C33-BB44-448B72146D2F}"/>
    <cellStyle name="Title 18 2" xfId="5009" xr:uid="{12A646B8-3075-4B46-B7FB-66491233AEF6}"/>
    <cellStyle name="Title 19" xfId="5010" xr:uid="{CB21E789-B622-40D4-9648-FEBF8A09BCE6}"/>
    <cellStyle name="Title 2" xfId="2598" xr:uid="{30CC8DA4-EF26-40ED-BD35-2F2D12743805}"/>
    <cellStyle name="Title 2 10" xfId="2599" xr:uid="{CAD5C2E5-9695-44B1-A901-C7EB66582B08}"/>
    <cellStyle name="Title 2 11" xfId="2600" xr:uid="{7616D4CB-9A9A-4FF4-BEF8-056459E927CD}"/>
    <cellStyle name="Title 2 12" xfId="5011" xr:uid="{D566119C-7A91-4ED7-A95D-4D717DA51ED7}"/>
    <cellStyle name="Title 2 13" xfId="6372" xr:uid="{FB5ADE9B-478A-407B-87C0-64D4C606C12D}"/>
    <cellStyle name="Title 2 14" xfId="30233" xr:uid="{B153F01D-2D81-4504-984E-9E8460701B95}"/>
    <cellStyle name="Title 2 2" xfId="2601" xr:uid="{2B88638A-CE7F-4491-8567-750B70233632}"/>
    <cellStyle name="Title 2 2 2" xfId="5013" xr:uid="{F254B1EB-1743-499D-86EA-D7D35549A867}"/>
    <cellStyle name="Title 2 2 2 2" xfId="6374" xr:uid="{9CCC22F9-9BEC-4354-86DC-7AEC3440ECA9}"/>
    <cellStyle name="Title 2 2 3" xfId="5014" xr:uid="{51D17503-D40C-4267-B92E-16BD45C13C66}"/>
    <cellStyle name="Title 2 2 3 2" xfId="6375" xr:uid="{C1450109-15E2-47BF-A9D8-C2112F4F3C51}"/>
    <cellStyle name="Title 2 2 4" xfId="5015" xr:uid="{B075A788-E028-4A05-A650-F6692B415819}"/>
    <cellStyle name="Title 2 2 4 2" xfId="6376" xr:uid="{071F60A7-F3EA-485C-842F-E08C3BDFC963}"/>
    <cellStyle name="Title 2 2 5" xfId="5016" xr:uid="{41D18670-AC8C-47F7-9071-951BEB410E3B}"/>
    <cellStyle name="Title 2 2 5 2" xfId="6377" xr:uid="{7D077112-8687-4DEE-B73F-76CCEBB5B0D8}"/>
    <cellStyle name="Title 2 2 6" xfId="5017" xr:uid="{2A549DBE-772D-46C1-B0AB-F40F469FB446}"/>
    <cellStyle name="Title 2 2 6 2" xfId="6378" xr:uid="{CBB99DC5-1911-461A-B773-568B28C5C8A1}"/>
    <cellStyle name="Title 2 2 7" xfId="5012" xr:uid="{507BCAA1-66B2-4EF8-9E3D-5B7D23FB2F3A}"/>
    <cellStyle name="Title 2 2 8" xfId="6373" xr:uid="{A849CA47-F50D-4B92-887D-EF9B50D80660}"/>
    <cellStyle name="Title 2 3" xfId="2602" xr:uid="{994CEAAC-9ED1-4F5D-95EB-4770ACD1D4C9}"/>
    <cellStyle name="Title 2 3 2" xfId="5018" xr:uid="{FF07C274-0A34-4184-8F76-C141E1EA1C88}"/>
    <cellStyle name="Title 2 3 3" xfId="6379" xr:uid="{60EBA164-0D35-4EFC-B3DD-4992D64265C9}"/>
    <cellStyle name="Title 2 4" xfId="2603" xr:uid="{FB1CE9FB-8C56-4AF0-977D-4497BDBEEE95}"/>
    <cellStyle name="Title 2 4 2" xfId="5020" xr:uid="{3F3DFF85-CC09-4759-BCA1-96D218EA888F}"/>
    <cellStyle name="Title 2 4 3" xfId="5019" xr:uid="{4EABA6B3-FDE0-42BC-B85C-48F68FD9FCBB}"/>
    <cellStyle name="Title 2 4 4" xfId="6380" xr:uid="{C31AD797-6C30-4A00-BADB-EF0E74D99DEE}"/>
    <cellStyle name="Title 2 5" xfId="2604" xr:uid="{8D72F0C3-E44C-4919-91E3-5FAFA348D385}"/>
    <cellStyle name="Title 2 5 2" xfId="5021" xr:uid="{33490A98-098B-4D57-86F0-69BBF97B07CF}"/>
    <cellStyle name="Title 2 5 3" xfId="6381" xr:uid="{5A8159F9-F7B5-41B5-B28E-CAC534BE2636}"/>
    <cellStyle name="Title 2 6" xfId="2605" xr:uid="{1E4342B3-9FBA-4387-9F42-9F5164D24558}"/>
    <cellStyle name="Title 2 6 2" xfId="5022" xr:uid="{08ABF2A6-4AD5-4E41-AD95-ABD29DD521C9}"/>
    <cellStyle name="Title 2 6 3" xfId="6382" xr:uid="{663C2DA9-C738-41D0-9B6C-C9098A88E81B}"/>
    <cellStyle name="Title 2 7" xfId="2606" xr:uid="{8E4E83DE-46EC-443C-B54C-8F7BF631EE70}"/>
    <cellStyle name="Title 2 7 2" xfId="5023" xr:uid="{11E1E9F7-2FBD-4E5C-A320-DD3E2D79C826}"/>
    <cellStyle name="Title 2 7 3" xfId="6383" xr:uid="{D3AF7930-4C36-4A19-95B8-F19EF4AAEA90}"/>
    <cellStyle name="Title 2 8" xfId="2607" xr:uid="{1C7FE495-049C-45C2-BDB9-86A8DB1236A3}"/>
    <cellStyle name="Title 2 8 2" xfId="5024" xr:uid="{84756DE1-290C-48A5-B409-8238D2C6C78D}"/>
    <cellStyle name="Title 2 8 3" xfId="6384" xr:uid="{31A579DE-F517-4A96-8122-179F82F62235}"/>
    <cellStyle name="Title 2 9" xfId="2608" xr:uid="{CCC50504-502A-4F21-A24E-D486B918269F}"/>
    <cellStyle name="Title 2 9 2" xfId="5025" xr:uid="{15AE809F-FAC9-40B3-B405-F3D0DF5A9480}"/>
    <cellStyle name="Title 2 9 3" xfId="6385" xr:uid="{433F21D1-8D8E-4513-8A48-729961FB117C}"/>
    <cellStyle name="Title 20" xfId="5026" xr:uid="{55DAED74-6230-40C3-9CE4-D99F1DBC3731}"/>
    <cellStyle name="Title 21" xfId="5027" xr:uid="{A3798B9B-5C2F-4BB4-8878-B83C6B7B985B}"/>
    <cellStyle name="Title 22" xfId="5028" xr:uid="{C395585D-1336-4959-B392-10C8BEF563C2}"/>
    <cellStyle name="Title 23" xfId="5029" xr:uid="{7C561D17-2C54-4BFC-9CFE-EBF6054AD14E}"/>
    <cellStyle name="Title 24" xfId="5030" xr:uid="{FC0B55D0-8F6E-4A36-BC66-5DC04A6D1169}"/>
    <cellStyle name="Title 25" xfId="5031" xr:uid="{A60C909F-CF5D-46A1-A764-FA2F07C78E44}"/>
    <cellStyle name="Title 26" xfId="5032" xr:uid="{9EDBD6F0-0F9A-4DC2-8B95-EA35EBBA9350}"/>
    <cellStyle name="Title 27" xfId="5000" xr:uid="{D0910BDA-E04A-4D06-BF97-42DA981909F9}"/>
    <cellStyle name="Title 28" xfId="6371" xr:uid="{AF1D92D5-E51D-44C9-9EEE-2D7C2864D073}"/>
    <cellStyle name="Title 29" xfId="6423" xr:uid="{A5710ACC-A887-43BF-A01B-5CFFB91405E2}"/>
    <cellStyle name="Title 3" xfId="2609" xr:uid="{29152906-5BD4-408B-AE53-0019FEABF7E5}"/>
    <cellStyle name="Title 3 10" xfId="2610" xr:uid="{BDC5E61A-68B4-4F12-A387-93917B7B2654}"/>
    <cellStyle name="Title 3 11" xfId="2611" xr:uid="{95DD6996-0E52-4768-AE28-241EF3FA8A37}"/>
    <cellStyle name="Title 3 12" xfId="5033" xr:uid="{A2D2FFB0-399F-4125-B2AE-025473D4B7FB}"/>
    <cellStyle name="Title 3 13" xfId="30725" xr:uid="{6C054731-51C9-4845-A678-4BE5A0471711}"/>
    <cellStyle name="Title 3 2" xfId="2612" xr:uid="{87623F7D-56BE-4EC7-B3A7-7AE792963A10}"/>
    <cellStyle name="Title 3 2 2" xfId="5034" xr:uid="{156B795E-1553-41FC-A11E-8A0C9E47CAD9}"/>
    <cellStyle name="Title 3 2 3" xfId="6386" xr:uid="{59DF5B5F-8B8D-4C46-9735-7356841861C3}"/>
    <cellStyle name="Title 3 3" xfId="2613" xr:uid="{E8037109-9756-44E5-B279-62DA9C2EDEEA}"/>
    <cellStyle name="Title 3 3 2" xfId="5035" xr:uid="{214FDF2D-B701-4E28-BC2A-24F2D30983C3}"/>
    <cellStyle name="Title 3 3 3" xfId="6387" xr:uid="{31C123E8-85EA-4E7B-A94E-D4DD80645F89}"/>
    <cellStyle name="Title 3 4" xfId="2614" xr:uid="{75B69C49-E867-4440-805A-8CC6596987FF}"/>
    <cellStyle name="Title 3 4 2" xfId="5036" xr:uid="{66D7D704-A856-461C-A5D6-4DF00050FDEE}"/>
    <cellStyle name="Title 3 4 3" xfId="6388" xr:uid="{04F57FA5-D135-465E-A42B-CA0159EB6C0A}"/>
    <cellStyle name="Title 3 5" xfId="2615" xr:uid="{69D372A8-3514-4130-9359-BCC3B744F230}"/>
    <cellStyle name="Title 3 5 2" xfId="5037" xr:uid="{04E676C5-5E86-47FF-9B09-C22874EF5207}"/>
    <cellStyle name="Title 3 5 3" xfId="6389" xr:uid="{304EAFD7-0D16-49D0-B0A8-35B246D10AA9}"/>
    <cellStyle name="Title 3 6" xfId="2616" xr:uid="{34FAA2B2-2BC3-4334-9033-349D8E555CF4}"/>
    <cellStyle name="Title 3 6 2" xfId="5038" xr:uid="{C092E913-F98F-48FB-AACC-9A23AA58349B}"/>
    <cellStyle name="Title 3 6 3" xfId="6390" xr:uid="{0765ADD4-F692-41A1-B7E7-C62749370BF2}"/>
    <cellStyle name="Title 3 7" xfId="2617" xr:uid="{34A5641A-7E3C-43B2-B0D9-596D0F8806CA}"/>
    <cellStyle name="Title 3 8" xfId="2618" xr:uid="{15C1A5FA-9B25-4491-A88B-40E47630C44A}"/>
    <cellStyle name="Title 3 9" xfId="2619" xr:uid="{07A7F70B-E841-40AB-905D-280F4998210C}"/>
    <cellStyle name="Title 30" xfId="6466" xr:uid="{C4A7D8C1-0778-4753-86AD-7179D23E2F34}"/>
    <cellStyle name="Title 31" xfId="2588" xr:uid="{0E5FCCE2-6834-494B-9245-68B323C0365F}"/>
    <cellStyle name="Title 4" xfId="2620" xr:uid="{384E8D6D-041D-4CE6-844A-ECE01F2F0E46}"/>
    <cellStyle name="Title 4 2" xfId="5040" xr:uid="{8CD51DC7-16C8-4653-B3DB-EE30C44AD02D}"/>
    <cellStyle name="Title 4 2 2" xfId="6391" xr:uid="{DB6B16B9-B119-4F9A-BC4A-CFEC38D06990}"/>
    <cellStyle name="Title 4 3" xfId="5041" xr:uid="{FC7EDFD5-B51A-4D91-829E-DF2870770816}"/>
    <cellStyle name="Title 4 3 2" xfId="6392" xr:uid="{B84C6534-135F-4541-A995-496B2DBD1D40}"/>
    <cellStyle name="Title 4 4" xfId="5042" xr:uid="{37E61E53-8324-43DF-95C5-5FB7E75190BC}"/>
    <cellStyle name="Title 4 4 2" xfId="6393" xr:uid="{D2E15238-9A49-4964-BAD7-84AC56E4C024}"/>
    <cellStyle name="Title 4 5" xfId="5043" xr:uid="{381DAEBB-15D0-4131-984D-EDA747AEB51B}"/>
    <cellStyle name="Title 4 5 2" xfId="6394" xr:uid="{8D17FF21-5329-40B8-A73A-C3CDC79D3084}"/>
    <cellStyle name="Title 4 6" xfId="5044" xr:uid="{17AC9A7E-1081-4361-BF0E-8E9146AEECEC}"/>
    <cellStyle name="Title 4 6 2" xfId="6395" xr:uid="{EB747830-1B33-4BD4-B5F8-12FC83EE4C68}"/>
    <cellStyle name="Title 4 7" xfId="5039" xr:uid="{118535E2-2871-4383-9E69-926F7E3ABB68}"/>
    <cellStyle name="Title 4 8" xfId="30726" xr:uid="{4046E5C5-F0D1-4C68-BFA9-C5897A7CDEDC}"/>
    <cellStyle name="Title 5" xfId="2621" xr:uid="{C91CD76A-9727-4C50-AE63-45506EC650C9}"/>
    <cellStyle name="Title 5 2" xfId="5046" xr:uid="{8988B7DC-F1AE-4DC4-9377-18F216F1BF62}"/>
    <cellStyle name="Title 5 3" xfId="5045" xr:uid="{22F2AAEB-3900-4465-85E1-63D380AF4BF3}"/>
    <cellStyle name="Title 5 4" xfId="30727" xr:uid="{E8CC4FD5-56A1-4FB7-A44B-D040793444F6}"/>
    <cellStyle name="Title 6" xfId="2622" xr:uid="{52137BDC-5DF0-4769-B52A-B63938978FBC}"/>
    <cellStyle name="Title 6 2" xfId="5048" xr:uid="{414C106B-3F10-4C9B-8A41-9A8CBA03D907}"/>
    <cellStyle name="Title 6 3" xfId="5049" xr:uid="{9E99153F-0715-4AFD-9024-B82A8CDD4BC9}"/>
    <cellStyle name="Title 6 4" xfId="5047" xr:uid="{40937E11-319F-4DEC-8B7F-9932554E6833}"/>
    <cellStyle name="Title 6 5" xfId="30728" xr:uid="{0B130F9A-96AA-440C-AC4D-0B1D18C96036}"/>
    <cellStyle name="Title 7" xfId="2623" xr:uid="{A143B013-5523-479F-B4D0-4DE8EB627C43}"/>
    <cellStyle name="Title 7 2" xfId="5051" xr:uid="{7B19CF77-0036-4DDF-8118-1F206BC3DE2C}"/>
    <cellStyle name="Title 7 3" xfId="5050" xr:uid="{BF891583-6031-41A6-B655-58F0DA04BE59}"/>
    <cellStyle name="Title 7 4" xfId="30729" xr:uid="{F50C7130-1811-4FD0-802C-C0C5B5FD0EFF}"/>
    <cellStyle name="Title 8" xfId="2624" xr:uid="{C63C51CD-1E82-440F-A58B-15D069372BDC}"/>
    <cellStyle name="Title 8 2" xfId="5052" xr:uid="{16F23671-58B7-4BE8-A920-DD410F40CA94}"/>
    <cellStyle name="Title 8 3" xfId="30730" xr:uid="{145C87FD-F8C6-4FA4-A540-606693C735A6}"/>
    <cellStyle name="Title 9" xfId="2625" xr:uid="{34B19D17-5B9C-408C-BC37-8B25986F9D4F}"/>
    <cellStyle name="Title 9 2" xfId="5053" xr:uid="{31DD5E55-BCE9-42CF-AC85-2C0B617A21A8}"/>
    <cellStyle name="Title 9 3" xfId="30731" xr:uid="{1F5A4C27-787A-4372-8FA8-3015E8ADA26F}"/>
    <cellStyle name="Total 10" xfId="2627" xr:uid="{EB785249-79CE-4EC9-A2C4-7DF6D90758E0}"/>
    <cellStyle name="Total 10 10" xfId="27918" xr:uid="{D92EC1F2-A992-44BC-8B89-D24A9B6B6C33}"/>
    <cellStyle name="Total 10 11" xfId="28235" xr:uid="{C4DD81EC-E303-4BA8-83C2-377181E6A1D2}"/>
    <cellStyle name="Total 10 12" xfId="30732" xr:uid="{E5B54F49-536C-4855-BEED-630E19339DBE}"/>
    <cellStyle name="Total 10 2" xfId="5055" xr:uid="{E9360740-D168-455B-9708-3DB9C76995D0}"/>
    <cellStyle name="Total 10 3" xfId="6738" xr:uid="{3593192B-E842-46F1-B2CF-6FB9C07892D0}"/>
    <cellStyle name="Total 10 3 2" xfId="7406" xr:uid="{C18357DF-2390-4FA4-B29B-1D6DA33636D9}"/>
    <cellStyle name="Total 10 3 2 2" xfId="11136" xr:uid="{91D2FF44-0D54-460F-8BE2-B3E35024FEA2}"/>
    <cellStyle name="Total 10 3 2 2 2" xfId="20582" xr:uid="{1379DAF3-E87D-43DA-8193-4992A182820A}"/>
    <cellStyle name="Total 10 3 2 3" xfId="16853" xr:uid="{69345AE7-01BF-4E4F-A973-FD2C9868FE4B}"/>
    <cellStyle name="Total 10 3 3" xfId="10467" xr:uid="{5BC7F308-D9EC-4243-AAFC-8473C758CA5B}"/>
    <cellStyle name="Total 10 3 3 2" xfId="19912" xr:uid="{1CE65AC0-8929-46F7-8573-FEC2DA4808B6}"/>
    <cellStyle name="Total 10 3 4" xfId="16183" xr:uid="{C5A94ACA-013B-4F0A-9607-F71CB8488F10}"/>
    <cellStyle name="Total 10 3 5" xfId="28916" xr:uid="{2E0284B4-CF38-4F65-A15B-78D95AFB4F4F}"/>
    <cellStyle name="Total 10 3 6" xfId="27586" xr:uid="{F26701D3-D9F1-4D49-B762-E75CB3300248}"/>
    <cellStyle name="Total 10 3 7" xfId="27717" xr:uid="{76AB7E6B-47E1-408B-B775-E260D7D5F30C}"/>
    <cellStyle name="Total 10 3 8" xfId="29450" xr:uid="{E8CB32D2-A516-41C8-A54F-3CB8066A50FD}"/>
    <cellStyle name="Total 10 4" xfId="7969" xr:uid="{81A0B334-222C-40B6-86A8-4F0F8035708C}"/>
    <cellStyle name="Total 10 4 2" xfId="11698" xr:uid="{584EC397-83D2-469B-9F0C-36F2010DF231}"/>
    <cellStyle name="Total 10 4 2 2" xfId="21145" xr:uid="{6F7DEAFF-A61F-4A9A-A298-C03B911497A4}"/>
    <cellStyle name="Total 10 4 2 3" xfId="25569" xr:uid="{AA08DAD8-34B3-4BFE-B41B-D74DABCB478E}"/>
    <cellStyle name="Total 10 4 3" xfId="13704" xr:uid="{A97B3E56-D2DF-43BE-9391-1222EE27731F}"/>
    <cellStyle name="Total 10 4 3 2" xfId="23151" xr:uid="{F3C80484-637E-44C2-9A2F-69DC3133D6F2}"/>
    <cellStyle name="Total 10 4 4" xfId="17416" xr:uid="{603A4125-24E2-4D82-96A3-3647D9F84BD0}"/>
    <cellStyle name="Total 10 5" xfId="8692" xr:uid="{E1BFEAE5-6557-4893-B322-AFD74FE81460}"/>
    <cellStyle name="Total 10 5 2" xfId="12344" xr:uid="{A26FCEA6-2F99-4FEF-83BF-3C5901A3E1E8}"/>
    <cellStyle name="Total 10 5 2 2" xfId="21791" xr:uid="{CF3D5F91-DADC-420D-9EE2-ECDB5B239A91}"/>
    <cellStyle name="Total 10 5 2 3" xfId="26209" xr:uid="{76C80DC7-2B31-42DF-91EC-EBCCBA66790B}"/>
    <cellStyle name="Total 10 5 3" xfId="14419" xr:uid="{C1382872-63BD-4578-BEF3-39E5F105928F}"/>
    <cellStyle name="Total 10 5 3 2" xfId="23866" xr:uid="{5C36445E-D5E9-45B8-B4BB-3C32439F6902}"/>
    <cellStyle name="Total 10 5 4" xfId="18137" xr:uid="{4DB9B90D-7860-44D2-A215-AB1D0629E95A}"/>
    <cellStyle name="Total 10 6" xfId="9499" xr:uid="{69F102D4-2F59-4D89-920D-2FED7C6FDF30}"/>
    <cellStyle name="Total 10 6 2" xfId="13017" xr:uid="{1667E950-1BFF-435E-8BDE-EACFB01EE495}"/>
    <cellStyle name="Total 10 6 2 2" xfId="22464" xr:uid="{AE55D89B-045C-4BAB-A651-A4DA7BBC112B}"/>
    <cellStyle name="Total 10 6 2 3" xfId="26858" xr:uid="{3021922B-DA36-4891-810C-36FAFC9DA168}"/>
    <cellStyle name="Total 10 6 3" xfId="15202" xr:uid="{ED9F43A1-FFBA-45C7-BD54-EE4813AA1F48}"/>
    <cellStyle name="Total 10 6 3 2" xfId="24649" xr:uid="{9584F827-C0FF-4520-B952-179F51006123}"/>
    <cellStyle name="Total 10 6 4" xfId="18944" xr:uid="{DA73AA5A-E30C-4B9B-81D0-733576E04910}"/>
    <cellStyle name="Total 10 7" xfId="9688" xr:uid="{19CDD77B-870C-46C4-9B29-8EB670FC7C03}"/>
    <cellStyle name="Total 10 7 2" xfId="13175" xr:uid="{3EA67E15-B532-4E74-A022-4F72AE752F37}"/>
    <cellStyle name="Total 10 7 2 2" xfId="22622" xr:uid="{52C12F30-A4EB-4C4E-AD33-8166BEF26550}"/>
    <cellStyle name="Total 10 7 2 3" xfId="27014" xr:uid="{64C0BCA9-B725-4CFD-9E2D-95FFEB4D4F33}"/>
    <cellStyle name="Total 10 7 3" xfId="15389" xr:uid="{09FA77DC-C52B-49AE-8CF9-2A5FB357C4C4}"/>
    <cellStyle name="Total 10 7 3 2" xfId="24836" xr:uid="{FD618BE8-2CB7-48D8-8DCF-6FDDE59B4A0B}"/>
    <cellStyle name="Total 10 7 4" xfId="19133" xr:uid="{8EC6D1D3-5212-444A-8366-FFEA18A41C4E}"/>
    <cellStyle name="Total 10 8" xfId="9157" xr:uid="{5815D068-C2D6-4F9E-B6B7-031905F454E5}"/>
    <cellStyle name="Total 10 8 2" xfId="12732" xr:uid="{15B8525D-4224-4B5C-8363-97FA2576BCB2}"/>
    <cellStyle name="Total 10 8 2 2" xfId="22179" xr:uid="{ACA06FF8-26C9-41B7-93F9-2E562F8D9804}"/>
    <cellStyle name="Total 10 8 2 3" xfId="26584" xr:uid="{D6DAD63E-EAD8-46BF-BEAF-80A122C3EBB6}"/>
    <cellStyle name="Total 10 8 3" xfId="14871" xr:uid="{1B1357FA-EDEA-41D5-8972-DBCE646B9BCA}"/>
    <cellStyle name="Total 10 8 3 2" xfId="24318" xr:uid="{D79DF6FE-AC29-4595-9614-18919DF127B2}"/>
    <cellStyle name="Total 10 8 4" xfId="18602" xr:uid="{4BC05A68-332A-44CC-B29C-921F13A686E4}"/>
    <cellStyle name="Total 10 9" xfId="9613" xr:uid="{60F7A83B-DE89-4F71-B979-899DF3B30189}"/>
    <cellStyle name="Total 10 9 2" xfId="15314" xr:uid="{308B77A4-E1DC-4C06-8500-11AC3E18AACF}"/>
    <cellStyle name="Total 10 9 2 2" xfId="24761" xr:uid="{ABBDB1A8-9C30-4EC8-9C7E-9F23A1FE1518}"/>
    <cellStyle name="Total 10 9 3" xfId="19058" xr:uid="{3F7BBB66-5D80-4160-9EA7-7640E1704D71}"/>
    <cellStyle name="Total 11" xfId="2628" xr:uid="{AA46ACE5-A2BF-4ED9-9EEF-187B63B4B1CB}"/>
    <cellStyle name="Total 11 10" xfId="27919" xr:uid="{60216A73-C626-4C8D-A0D9-DB9BCB21D06B}"/>
    <cellStyle name="Total 11 11" xfId="27750" xr:uid="{67BDFA1F-D880-4901-92FC-4664399E3E19}"/>
    <cellStyle name="Total 11 12" xfId="30733" xr:uid="{7628D953-9DE1-4FC5-A5FF-A7349B08060E}"/>
    <cellStyle name="Total 11 2" xfId="5056" xr:uid="{BB6B7907-FFBD-4DB7-86C7-06534B04AC5F}"/>
    <cellStyle name="Total 11 2 2" xfId="31022" xr:uid="{DE7F275D-57DA-478A-8739-DA83EEEA6460}"/>
    <cellStyle name="Total 11 3" xfId="6739" xr:uid="{84320C6E-D6BD-4D6D-9718-F2751DC22CFE}"/>
    <cellStyle name="Total 11 3 2" xfId="7407" xr:uid="{4407A9F9-3FF5-4B2B-B304-8071169DF036}"/>
    <cellStyle name="Total 11 3 2 2" xfId="11137" xr:uid="{F5C06755-A3DD-4BE7-82AA-81D899542692}"/>
    <cellStyle name="Total 11 3 2 2 2" xfId="20583" xr:uid="{61351B82-086F-47CE-B3FD-D1EDD0FED3B1}"/>
    <cellStyle name="Total 11 3 2 3" xfId="16854" xr:uid="{82B7918F-B6F7-4DF1-9E3B-E4F3AD2BF4CE}"/>
    <cellStyle name="Total 11 3 3" xfId="10468" xr:uid="{0FCF62D9-269C-4772-8F81-1CB06A784933}"/>
    <cellStyle name="Total 11 3 3 2" xfId="19913" xr:uid="{E7D6059C-B95B-49EA-9A83-6E8901C30A3E}"/>
    <cellStyle name="Total 11 3 4" xfId="16184" xr:uid="{4AFFD9AF-96AF-4C5C-80E3-E4EDC8919913}"/>
    <cellStyle name="Total 11 3 5" xfId="28917" xr:uid="{1BE39880-C307-42DD-A4AF-018E3493C708}"/>
    <cellStyle name="Total 11 3 6" xfId="28212" xr:uid="{2D5F06CD-8EB8-4B4A-8BE2-3DE746B43227}"/>
    <cellStyle name="Total 11 3 7" xfId="28283" xr:uid="{FAF7A774-1FCC-489B-8E96-721E6DD265D5}"/>
    <cellStyle name="Total 11 3 8" xfId="29451" xr:uid="{A4A18459-E030-4870-8DC3-DB6357E119C4}"/>
    <cellStyle name="Total 11 4" xfId="7968" xr:uid="{49082180-C073-4F17-8366-98F87A4A1D7B}"/>
    <cellStyle name="Total 11 4 2" xfId="11697" xr:uid="{190A075A-BF56-45FD-8C7D-5C810AC598D4}"/>
    <cellStyle name="Total 11 4 2 2" xfId="21144" xr:uid="{B78804E2-FB9D-40B7-AF7C-03786428E3CB}"/>
    <cellStyle name="Total 11 4 2 3" xfId="25568" xr:uid="{F1D9983B-BA58-4A7B-ADFD-827E56891F61}"/>
    <cellStyle name="Total 11 4 3" xfId="13703" xr:uid="{3E2D72C5-223B-4991-95E0-460E0E0A9D29}"/>
    <cellStyle name="Total 11 4 3 2" xfId="23150" xr:uid="{3DC958D7-3DDF-42E6-BECA-774E817D0C5B}"/>
    <cellStyle name="Total 11 4 4" xfId="17415" xr:uid="{6DB57423-C09A-48BC-A6C7-0E6488373EED}"/>
    <cellStyle name="Total 11 5" xfId="8691" xr:uid="{5933B5B5-64CE-430B-AACE-877FF7F6DA0F}"/>
    <cellStyle name="Total 11 5 2" xfId="12343" xr:uid="{D0C18578-EDD0-4C75-9089-C00BF3334C82}"/>
    <cellStyle name="Total 11 5 2 2" xfId="21790" xr:uid="{33293C56-EC9D-407C-86E4-F33EF7F9D282}"/>
    <cellStyle name="Total 11 5 2 3" xfId="26208" xr:uid="{79A4E980-EC37-4FDF-950D-7BE44237173A}"/>
    <cellStyle name="Total 11 5 3" xfId="14418" xr:uid="{63C694A3-C8F0-4481-AE3B-962CD8C7BD16}"/>
    <cellStyle name="Total 11 5 3 2" xfId="23865" xr:uid="{466F9C9D-54AB-4D8F-AB1C-DC71C2734427}"/>
    <cellStyle name="Total 11 5 4" xfId="18136" xr:uid="{542CC7B9-FC2B-4FF2-893E-6C1158781AA1}"/>
    <cellStyle name="Total 11 6" xfId="9814" xr:uid="{A3FCACC0-86CC-4A36-B8A8-21F8B1A0CA71}"/>
    <cellStyle name="Total 11 6 2" xfId="13296" xr:uid="{D3E752B3-0A42-43CB-A912-4A584A93E152}"/>
    <cellStyle name="Total 11 6 2 2" xfId="22743" xr:uid="{BB9A1468-A469-4EB8-9283-55C8608F8B47}"/>
    <cellStyle name="Total 11 6 2 3" xfId="27135" xr:uid="{68574328-060B-4FBF-B835-340056BC1470}"/>
    <cellStyle name="Total 11 6 3" xfId="15515" xr:uid="{33F9B3B8-FF20-420F-9221-8675500D2BFB}"/>
    <cellStyle name="Total 11 6 3 2" xfId="24962" xr:uid="{CAA1BC34-5A5A-4C0E-B3CB-57CF5BA16DE9}"/>
    <cellStyle name="Total 11 6 4" xfId="19259" xr:uid="{CD5BB2FB-4B1A-4479-8C52-7E1DE438D3F9}"/>
    <cellStyle name="Total 11 7" xfId="9582" xr:uid="{B317F4F2-5BD8-4AD1-8AC7-CF3B44C7D4CA}"/>
    <cellStyle name="Total 11 7 2" xfId="13088" xr:uid="{B3EC9119-6CAB-4732-9A2E-9FD33132D5C4}"/>
    <cellStyle name="Total 11 7 2 2" xfId="22535" xr:uid="{8EAF3BD2-84C0-4369-8D76-918F47691EB6}"/>
    <cellStyle name="Total 11 7 2 3" xfId="26927" xr:uid="{FA699E19-4568-4572-98D3-323B7FC720B3}"/>
    <cellStyle name="Total 11 7 3" xfId="15283" xr:uid="{49BDF7B8-73CB-4012-A04B-2E4A8A03DA97}"/>
    <cellStyle name="Total 11 7 3 2" xfId="24730" xr:uid="{FEAEC537-0EA7-4269-A335-D08DFFEBD04D}"/>
    <cellStyle name="Total 11 7 4" xfId="19027" xr:uid="{2463C14B-9F73-4ACF-97B1-391EE6DC417F}"/>
    <cellStyle name="Total 11 8" xfId="9862" xr:uid="{780EE906-DE79-4E01-873E-8F7236D25974}"/>
    <cellStyle name="Total 11 8 2" xfId="13334" xr:uid="{321B1E41-967E-4300-AE94-D9EDB7A4E779}"/>
    <cellStyle name="Total 11 8 2 2" xfId="22781" xr:uid="{37E0CE8B-0695-4FD6-ACB3-A51EE4D56C8A}"/>
    <cellStyle name="Total 11 8 2 3" xfId="27173" xr:uid="{3018E557-4E3E-4BC6-9754-6422721FDB04}"/>
    <cellStyle name="Total 11 8 3" xfId="15563" xr:uid="{5E6E1978-92B0-4406-A0F1-28865B0B9635}"/>
    <cellStyle name="Total 11 8 3 2" xfId="25010" xr:uid="{7EB0FBEC-863A-41C5-95E7-24FFA4B6FB02}"/>
    <cellStyle name="Total 11 8 4" xfId="19307" xr:uid="{03684587-19AF-4C06-8D04-B2B641371C34}"/>
    <cellStyle name="Total 11 9" xfId="8554" xr:uid="{1EA3CFD3-E022-4F91-B172-8A5E332092B4}"/>
    <cellStyle name="Total 11 9 2" xfId="14282" xr:uid="{F4D5FC4D-CF44-4E70-89EA-7BBDA836C424}"/>
    <cellStyle name="Total 11 9 2 2" xfId="23729" xr:uid="{0FC0007A-D853-4B85-8E74-B8AB7B0E0930}"/>
    <cellStyle name="Total 11 9 3" xfId="17999" xr:uid="{71A3E2F1-7E08-4533-B723-8263EC8550C9}"/>
    <cellStyle name="Total 12" xfId="2629" xr:uid="{0AE21A5B-4172-497D-A7DC-D0760D121DD2}"/>
    <cellStyle name="Total 12 10" xfId="27920" xr:uid="{C1EBDEC1-E864-422C-94CA-18024A1C6E94}"/>
    <cellStyle name="Total 12 11" xfId="28233" xr:uid="{7D9DFB0C-DC8B-4CF1-B59A-73A1BF6FBD30}"/>
    <cellStyle name="Total 12 12" xfId="30248" xr:uid="{6E4825B6-34FB-4B32-ADE1-800663E3F7A7}"/>
    <cellStyle name="Total 12 2" xfId="5057" xr:uid="{6B6B645D-C4DB-46CE-9B47-ECC714DB7B68}"/>
    <cellStyle name="Total 12 3" xfId="6740" xr:uid="{426A3A23-BB29-4B8C-BDFF-247E83A67FC2}"/>
    <cellStyle name="Total 12 3 2" xfId="7408" xr:uid="{689D409A-9004-4FF9-9032-C283F3526101}"/>
    <cellStyle name="Total 12 3 2 2" xfId="11138" xr:uid="{0F0ABAD2-05FF-4A93-A0A7-384CF6BD817D}"/>
    <cellStyle name="Total 12 3 2 2 2" xfId="20584" xr:uid="{EC9A4234-CC2C-4A6E-A76D-4915B61701AF}"/>
    <cellStyle name="Total 12 3 2 3" xfId="16855" xr:uid="{4D679E7E-7A24-42EE-8D13-BA63C34F5A8A}"/>
    <cellStyle name="Total 12 3 3" xfId="10469" xr:uid="{5799631A-64A3-44E8-8F61-2D9A9C25280E}"/>
    <cellStyle name="Total 12 3 3 2" xfId="19914" xr:uid="{836336ED-E1DA-429B-9A9F-2A561BAEB04A}"/>
    <cellStyle name="Total 12 3 4" xfId="16185" xr:uid="{76BFBFD1-8F99-4C1A-B7C5-7594FB858847}"/>
    <cellStyle name="Total 12 3 5" xfId="28918" xr:uid="{AA895A70-EEE0-47D7-A6EB-2D222F41B42C}"/>
    <cellStyle name="Total 12 3 6" xfId="27732" xr:uid="{AD14F48E-EA3F-4E01-BE1E-B83478EB44D2}"/>
    <cellStyle name="Total 12 3 7" xfId="28301" xr:uid="{9C7B1FDB-C715-48D0-96B8-E5195B337C69}"/>
    <cellStyle name="Total 12 3 8" xfId="29452" xr:uid="{1E2DC06C-7888-4991-BD06-EBB1DD5C7959}"/>
    <cellStyle name="Total 12 4" xfId="7967" xr:uid="{6D8FFF59-B8F3-4419-B1E6-D7946EBE4F04}"/>
    <cellStyle name="Total 12 4 2" xfId="11696" xr:uid="{8DEC1EE5-C411-447F-AD4C-4410790E45D8}"/>
    <cellStyle name="Total 12 4 2 2" xfId="21143" xr:uid="{DD71F8BB-7621-4CCB-ADF3-F1BFAEC06121}"/>
    <cellStyle name="Total 12 4 2 3" xfId="25567" xr:uid="{341A38F7-2E7D-413F-85E1-32A4CC51FDA4}"/>
    <cellStyle name="Total 12 4 3" xfId="13702" xr:uid="{8E8B3E4E-EBD4-4AC8-86C2-C3AF78BDD797}"/>
    <cellStyle name="Total 12 4 3 2" xfId="23149" xr:uid="{1A275CEE-C420-47E2-BB02-74A6C9E52E11}"/>
    <cellStyle name="Total 12 4 4" xfId="17414" xr:uid="{B3E85240-9B0A-4B0D-863C-B531E6618FEB}"/>
    <cellStyle name="Total 12 5" xfId="8690" xr:uid="{07DAA959-BD65-462E-AAEE-C9D3915D14A3}"/>
    <cellStyle name="Total 12 5 2" xfId="12342" xr:uid="{E18AA4AA-04E8-4F25-A963-9CE1966EEA1E}"/>
    <cellStyle name="Total 12 5 2 2" xfId="21789" xr:uid="{FC9012B0-5E1F-41B5-93A2-A656B044C390}"/>
    <cellStyle name="Total 12 5 2 3" xfId="26207" xr:uid="{053B96D9-A2B1-4013-AD01-FDF0FC50EBF1}"/>
    <cellStyle name="Total 12 5 3" xfId="14417" xr:uid="{7C8D7C1A-88BE-4E5A-9D5E-1AEA62A470C1}"/>
    <cellStyle name="Total 12 5 3 2" xfId="23864" xr:uid="{DC591BD7-8D3A-4BCC-B760-208A3E81A843}"/>
    <cellStyle name="Total 12 5 4" xfId="18135" xr:uid="{1839DEBA-FFD4-44D7-9FB9-C1677515CBC9}"/>
    <cellStyle name="Total 12 6" xfId="9076" xr:uid="{A33072A8-8D68-48AF-B82B-61740F0D478B}"/>
    <cellStyle name="Total 12 6 2" xfId="12673" xr:uid="{915FB068-24E1-4781-AEE2-CE7BB25FE003}"/>
    <cellStyle name="Total 12 6 2 2" xfId="22120" xr:uid="{C44DC612-01CC-4752-ADC3-31EC6C83B072}"/>
    <cellStyle name="Total 12 6 2 3" xfId="26534" xr:uid="{68B9CF5E-5892-4EC8-AB86-D2262A73B0BC}"/>
    <cellStyle name="Total 12 6 3" xfId="14799" xr:uid="{532181C4-A1B5-4E9E-AC93-0F87967FCF33}"/>
    <cellStyle name="Total 12 6 3 2" xfId="24246" xr:uid="{195143B7-7CF0-4E70-890E-F41391E01007}"/>
    <cellStyle name="Total 12 6 4" xfId="18521" xr:uid="{16DE1ECC-A374-42C0-A1F3-B3149B27E85C}"/>
    <cellStyle name="Total 12 7" xfId="9413" xr:uid="{98247BD1-77F3-4999-BD8C-42CD4CB70A9C}"/>
    <cellStyle name="Total 12 7 2" xfId="12947" xr:uid="{F6FEB059-47F7-4A68-8BC3-ACE1E0086D58}"/>
    <cellStyle name="Total 12 7 2 2" xfId="22394" xr:uid="{D6B5B747-5950-414D-ADAA-4E94C5EF9ABF}"/>
    <cellStyle name="Total 12 7 2 3" xfId="26788" xr:uid="{D13DE725-C35B-4C08-8D98-BF602912218E}"/>
    <cellStyle name="Total 12 7 3" xfId="15116" xr:uid="{10E50907-F95F-4C66-9FCD-F5DA3797243D}"/>
    <cellStyle name="Total 12 7 3 2" xfId="24563" xr:uid="{6340B3FA-8417-4AAA-A5A4-19798A17FB6D}"/>
    <cellStyle name="Total 12 7 4" xfId="18858" xr:uid="{03221412-7B28-46A9-8DAC-34A544B36B0D}"/>
    <cellStyle name="Total 12 8" xfId="9410" xr:uid="{13888990-1F7D-4128-828B-44AFEFF520AE}"/>
    <cellStyle name="Total 12 8 2" xfId="12944" xr:uid="{81A4D6BB-1F01-44DE-BF57-C640E4A7E632}"/>
    <cellStyle name="Total 12 8 2 2" xfId="22391" xr:uid="{EBB56408-4206-4EA7-835D-5C7431438DE9}"/>
    <cellStyle name="Total 12 8 2 3" xfId="26785" xr:uid="{B2DA3BAF-8D1D-4A2F-9B15-E7143C30BBA4}"/>
    <cellStyle name="Total 12 8 3" xfId="15113" xr:uid="{3457AF54-A3CE-4E81-AEE7-6147DC8B8ED0}"/>
    <cellStyle name="Total 12 8 3 2" xfId="24560" xr:uid="{F475D903-B0A1-49A4-9BC7-C1A9DACF3052}"/>
    <cellStyle name="Total 12 8 4" xfId="18855" xr:uid="{D693AD93-23E1-4C03-A5EE-80C58CF1C995}"/>
    <cellStyle name="Total 12 9" xfId="9099" xr:uid="{7F39DFD1-C41B-4AC4-8EF8-D872C7F54128}"/>
    <cellStyle name="Total 12 9 2" xfId="14821" xr:uid="{2B9A3EE3-D427-4ACD-B15C-DE6CDC187594}"/>
    <cellStyle name="Total 12 9 2 2" xfId="24268" xr:uid="{09CBD65E-53B5-43FF-949C-3E0EB486B8F9}"/>
    <cellStyle name="Total 12 9 3" xfId="18544" xr:uid="{546D3A58-2527-4109-A676-0C4F7AA6089C}"/>
    <cellStyle name="Total 13" xfId="2630" xr:uid="{2165BEF3-6017-46BF-AF0C-CAEB4B3BC927}"/>
    <cellStyle name="Total 13 10" xfId="27921" xr:uid="{A9D98540-EF82-4617-8E2D-91D64C176563}"/>
    <cellStyle name="Total 13 11" xfId="28234" xr:uid="{4071ACAE-D60D-4955-8064-389215DE7FF3}"/>
    <cellStyle name="Total 13 2" xfId="5058" xr:uid="{2BE1FAA6-FAAF-47C3-8155-D9D148BC1C47}"/>
    <cellStyle name="Total 13 3" xfId="6741" xr:uid="{84D4E0E1-122D-413C-B5DD-695632311F17}"/>
    <cellStyle name="Total 13 3 2" xfId="7409" xr:uid="{E15374B8-5E64-4847-8ED0-D3A0017A51F9}"/>
    <cellStyle name="Total 13 3 2 2" xfId="11139" xr:uid="{2FCA9F98-9381-4A88-9C1E-A1DC49AA75B3}"/>
    <cellStyle name="Total 13 3 2 2 2" xfId="20585" xr:uid="{18463F8C-03DF-4676-B4B7-8C5E6FDC6FAA}"/>
    <cellStyle name="Total 13 3 2 3" xfId="16856" xr:uid="{64291A6D-E0B4-4E65-8202-4DCED8CE7C77}"/>
    <cellStyle name="Total 13 3 3" xfId="10470" xr:uid="{C90E1ED0-8D07-4D6F-9277-17C49E84BEC6}"/>
    <cellStyle name="Total 13 3 3 2" xfId="19915" xr:uid="{271DC3FA-FBF3-4F60-BBAA-67D6355F9745}"/>
    <cellStyle name="Total 13 3 4" xfId="16186" xr:uid="{32203F6F-D5F2-419C-91B8-D59A20D16270}"/>
    <cellStyle name="Total 13 3 5" xfId="28919" xr:uid="{0566923C-65B8-4D67-8943-D5985D8BC3F2}"/>
    <cellStyle name="Total 13 3 6" xfId="28213" xr:uid="{059D60AE-A0F5-4538-AF75-027A20994B3B}"/>
    <cellStyle name="Total 13 3 7" xfId="28169" xr:uid="{BDD761C1-EA93-44F5-9B6A-C8BC26A498E9}"/>
    <cellStyle name="Total 13 3 8" xfId="29453" xr:uid="{4E9352B2-4CB6-4B68-980E-FF9E64359857}"/>
    <cellStyle name="Total 13 4" xfId="8252" xr:uid="{18BFB8AF-8C5E-4904-8680-C0F3F48E8005}"/>
    <cellStyle name="Total 13 4 2" xfId="11981" xr:uid="{4D1342BC-921C-47C9-A13E-F0098E21AC19}"/>
    <cellStyle name="Total 13 4 2 2" xfId="21428" xr:uid="{4E25730D-B0C8-43B9-AE4E-D7FACC175B2E}"/>
    <cellStyle name="Total 13 4 2 3" xfId="25852" xr:uid="{047C6872-0C04-4781-A159-2B3521F17C0E}"/>
    <cellStyle name="Total 13 4 3" xfId="13987" xr:uid="{6C3E7DB7-5D38-49D6-AAC7-0B67CBF4396E}"/>
    <cellStyle name="Total 13 4 3 2" xfId="23434" xr:uid="{98588694-161E-42D2-852D-16EA77A8FA48}"/>
    <cellStyle name="Total 13 4 4" xfId="17699" xr:uid="{39F142B0-5047-4E86-A2ED-8EFC773F34BE}"/>
    <cellStyle name="Total 13 5" xfId="9294" xr:uid="{BBC55D31-AC81-4529-98CC-F385B6A391BA}"/>
    <cellStyle name="Total 13 5 2" xfId="12845" xr:uid="{9E549911-90BF-4F18-AE81-579CE94536F5}"/>
    <cellStyle name="Total 13 5 2 2" xfId="22292" xr:uid="{E046E306-7062-409D-8AFE-A7EF8985A374}"/>
    <cellStyle name="Total 13 5 2 3" xfId="26686" xr:uid="{D3C3838E-521E-4E13-9A9B-2DD1318B44F2}"/>
    <cellStyle name="Total 13 5 3" xfId="14997" xr:uid="{A6CDA3D2-EBB8-487D-B322-711DD5282A41}"/>
    <cellStyle name="Total 13 5 3 2" xfId="24444" xr:uid="{590A9B13-4399-4601-AA93-9B1AA802CE77}"/>
    <cellStyle name="Total 13 5 4" xfId="18739" xr:uid="{F78D3C25-D6D4-40B1-8C30-CFFAC49E9D15}"/>
    <cellStyle name="Total 13 6" xfId="8528" xr:uid="{CB10531C-6F5D-4A74-942A-44C109BDE6F7}"/>
    <cellStyle name="Total 13 6 2" xfId="12202" xr:uid="{D37F76A6-28F0-4A3C-80F4-E13B64C81AAE}"/>
    <cellStyle name="Total 13 6 2 2" xfId="21649" xr:uid="{7A27AA08-418A-4BE1-A3BA-EF43BCE212EE}"/>
    <cellStyle name="Total 13 6 2 3" xfId="26068" xr:uid="{CF733D3C-3B95-4EE4-B91C-0CD86B50455E}"/>
    <cellStyle name="Total 13 6 3" xfId="14256" xr:uid="{00358DF0-1109-4BED-96D4-8EFCF3E2608A}"/>
    <cellStyle name="Total 13 6 3 2" xfId="23703" xr:uid="{F279592D-1CFC-4C42-BE4B-5C9A96285338}"/>
    <cellStyle name="Total 13 6 4" xfId="17973" xr:uid="{23E4E72A-3E41-4944-944A-2112A5076871}"/>
    <cellStyle name="Total 13 7" xfId="9195" xr:uid="{CE87C5DB-4BC6-49EE-B2DA-5B1E82262B37}"/>
    <cellStyle name="Total 13 7 2" xfId="12762" xr:uid="{E8D962CF-8EE4-4752-9E89-0CCDE33E7EF5}"/>
    <cellStyle name="Total 13 7 2 2" xfId="22209" xr:uid="{59444BAA-7EEA-463C-84B4-317A54756AE8}"/>
    <cellStyle name="Total 13 7 2 3" xfId="26604" xr:uid="{83CA01B5-D00B-4B6C-BFF8-D6A672917949}"/>
    <cellStyle name="Total 13 7 3" xfId="14899" xr:uid="{4348A33E-157A-4D40-8CC0-07084FD36422}"/>
    <cellStyle name="Total 13 7 3 2" xfId="24346" xr:uid="{F3409A75-A957-4F27-B65A-42F415C428FB}"/>
    <cellStyle name="Total 13 7 4" xfId="18640" xr:uid="{2E9D8262-E0B7-4BFD-B19A-3A054FAFB5B7}"/>
    <cellStyle name="Total 13 8" xfId="8948" xr:uid="{4841A0B0-3C6C-4536-BFF6-E1826292B3D4}"/>
    <cellStyle name="Total 13 8 2" xfId="12558" xr:uid="{51A40366-CC43-40DC-AC89-79807CE39434}"/>
    <cellStyle name="Total 13 8 2 2" xfId="22005" xr:uid="{4898B139-06EC-4CF9-B121-3ED6DACD486B}"/>
    <cellStyle name="Total 13 8 2 3" xfId="26419" xr:uid="{F2B6C71F-75AB-4C0F-A2E5-7417250D4610}"/>
    <cellStyle name="Total 13 8 3" xfId="14671" xr:uid="{25719CB4-2AE9-415C-BB9B-BA6D7A257731}"/>
    <cellStyle name="Total 13 8 3 2" xfId="24118" xr:uid="{30E48436-A028-4F4A-813E-A053044D928E}"/>
    <cellStyle name="Total 13 8 4" xfId="18393" xr:uid="{CEA18692-051B-43AD-A3DA-A0FD8601070E}"/>
    <cellStyle name="Total 13 9" xfId="8416" xr:uid="{8646F5E5-6A21-4DD9-B7B6-123BF3D1E714}"/>
    <cellStyle name="Total 13 9 2" xfId="14144" xr:uid="{6C5D8BB4-DF2E-41F5-A0A8-3FBF27075822}"/>
    <cellStyle name="Total 13 9 2 2" xfId="23591" xr:uid="{1F763921-6C74-4BC4-8F67-4C1F6D9AAC23}"/>
    <cellStyle name="Total 13 9 3" xfId="17861" xr:uid="{8C242E89-4556-4D8A-A506-A10F660795CD}"/>
    <cellStyle name="Total 14" xfId="2631" xr:uid="{52DD3C6A-F903-47BA-A202-D2D28E034543}"/>
    <cellStyle name="Total 14 10" xfId="27922" xr:uid="{4F5BD782-D1D1-488D-8140-50718500DA63}"/>
    <cellStyle name="Total 14 11" xfId="27749" xr:uid="{AF72C2CC-613B-480F-930F-83DDE367A821}"/>
    <cellStyle name="Total 14 2" xfId="5059" xr:uid="{62B47D0C-6E53-43D1-A798-6BCD982F1DE5}"/>
    <cellStyle name="Total 14 3" xfId="6742" xr:uid="{A8B2F78B-A3EB-4A87-9440-A8225A104D46}"/>
    <cellStyle name="Total 14 3 2" xfId="7410" xr:uid="{8BB2AD72-E856-4402-83F6-37E0E5A6FE79}"/>
    <cellStyle name="Total 14 3 2 2" xfId="11140" xr:uid="{167CD518-52A7-4395-B2F7-17C0814236E6}"/>
    <cellStyle name="Total 14 3 2 2 2" xfId="20586" xr:uid="{051EF372-3A65-486F-84BD-F65CF0F55281}"/>
    <cellStyle name="Total 14 3 2 3" xfId="16857" xr:uid="{8E74734A-3ED6-4703-88C0-589935392B09}"/>
    <cellStyle name="Total 14 3 3" xfId="10471" xr:uid="{6EF27E18-0580-4FA5-9E49-567DBF21C531}"/>
    <cellStyle name="Total 14 3 3 2" xfId="19916" xr:uid="{DA6F8A00-E318-4F8E-A50D-27109BACAEC1}"/>
    <cellStyle name="Total 14 3 4" xfId="16187" xr:uid="{47DA36BE-D2C1-43BA-B5D5-6A64BEEEA378}"/>
    <cellStyle name="Total 14 3 5" xfId="28920" xr:uid="{CCD9113D-CF13-455C-BF25-C698736160C0}"/>
    <cellStyle name="Total 14 3 6" xfId="28730" xr:uid="{B55643D0-2C61-4967-AEF2-7ECE44082789}"/>
    <cellStyle name="Total 14 3 7" xfId="27576" xr:uid="{46A6BFBF-DA19-4027-A183-B800E9755B15}"/>
    <cellStyle name="Total 14 3 8" xfId="29454" xr:uid="{D8240C03-0453-437F-AF6E-389F43758479}"/>
    <cellStyle name="Total 14 4" xfId="8191" xr:uid="{B7FCA12E-78C6-4879-82FD-128D7E70DB77}"/>
    <cellStyle name="Total 14 4 2" xfId="11920" xr:uid="{E6642C1D-B2B6-4C96-B9B3-565DDCD1B71A}"/>
    <cellStyle name="Total 14 4 2 2" xfId="21367" xr:uid="{0301E2ED-1B1F-48C9-A339-861D4A894604}"/>
    <cellStyle name="Total 14 4 2 3" xfId="25791" xr:uid="{F9B63011-0B70-49EF-A2EF-EB8290B1CD5D}"/>
    <cellStyle name="Total 14 4 3" xfId="13926" xr:uid="{54B4755C-437D-46CB-A651-7B938A3455D7}"/>
    <cellStyle name="Total 14 4 3 2" xfId="23373" xr:uid="{50892F2E-854F-4A2B-9285-E8FB515BE1C4}"/>
    <cellStyle name="Total 14 4 4" xfId="17638" xr:uid="{39622C03-E505-47EE-8A59-28D7D2054371}"/>
    <cellStyle name="Total 14 5" xfId="8689" xr:uid="{B6A11B4E-E4F3-47DB-BED8-6D1E77BF835E}"/>
    <cellStyle name="Total 14 5 2" xfId="12341" xr:uid="{A108FBB7-9CA9-4035-A7CF-10FF35E90B41}"/>
    <cellStyle name="Total 14 5 2 2" xfId="21788" xr:uid="{257A0A06-FEA6-47E4-B03E-39A3F2B63CFA}"/>
    <cellStyle name="Total 14 5 2 3" xfId="26206" xr:uid="{04B5B5D8-0DCE-42FE-B008-3CB81E272404}"/>
    <cellStyle name="Total 14 5 3" xfId="14416" xr:uid="{E46B82BA-85DD-401A-A411-BC276C4F0B0F}"/>
    <cellStyle name="Total 14 5 3 2" xfId="23863" xr:uid="{955A77DE-FA90-46BF-B48B-C287787598F5}"/>
    <cellStyle name="Total 14 5 4" xfId="18134" xr:uid="{5C2C2191-667B-4F3A-8CB5-642C62EC9BDD}"/>
    <cellStyle name="Total 14 6" xfId="9364" xr:uid="{7545A57F-B4BD-4CD1-827A-4A7F5D5C3B58}"/>
    <cellStyle name="Total 14 6 2" xfId="12912" xr:uid="{7D31DE0F-D2BC-4351-9AB4-88467DA3B892}"/>
    <cellStyle name="Total 14 6 2 2" xfId="22359" xr:uid="{6F4CB125-ABB2-4D16-A12D-7B88989D59F3}"/>
    <cellStyle name="Total 14 6 2 3" xfId="26753" xr:uid="{DA1D5502-48EA-41A1-B2EA-5D2C096DACA3}"/>
    <cellStyle name="Total 14 6 3" xfId="15067" xr:uid="{7F2A7C00-272A-435A-AA18-0453947E4DB4}"/>
    <cellStyle name="Total 14 6 3 2" xfId="24514" xr:uid="{6E2E6AEA-1357-47B5-8246-BC7D03078216}"/>
    <cellStyle name="Total 14 6 4" xfId="18809" xr:uid="{6A2E267F-8E3E-41B1-BFF9-098BC6F46D8F}"/>
    <cellStyle name="Total 14 7" xfId="9334" xr:uid="{EBDA446D-E07D-41F2-BEA0-F9EE76F66A6E}"/>
    <cellStyle name="Total 14 7 2" xfId="12883" xr:uid="{8B905AF4-DE6F-4F70-8702-50E3981AB1D5}"/>
    <cellStyle name="Total 14 7 2 2" xfId="22330" xr:uid="{E7C6A6A9-99CA-46F6-B161-D21C3682FA99}"/>
    <cellStyle name="Total 14 7 2 3" xfId="26724" xr:uid="{4DB0F4EB-ED97-43B1-AFA0-2F251D450E4C}"/>
    <cellStyle name="Total 14 7 3" xfId="15037" xr:uid="{D6B020FD-FAB9-4ACF-9634-703909FEA7C1}"/>
    <cellStyle name="Total 14 7 3 2" xfId="24484" xr:uid="{90508CD8-0977-4A1F-AFA7-8E0528074336}"/>
    <cellStyle name="Total 14 7 4" xfId="18779" xr:uid="{85011DA6-1FDF-4A78-9ED0-029335D058C6}"/>
    <cellStyle name="Total 14 8" xfId="8527" xr:uid="{5F140474-20E3-48B5-93DD-16F942309E32}"/>
    <cellStyle name="Total 14 8 2" xfId="12201" xr:uid="{13903074-C2A6-49AB-A6D2-0AF7AC79B88A}"/>
    <cellStyle name="Total 14 8 2 2" xfId="21648" xr:uid="{1E62FFD1-1C67-46E4-9F2D-098668EFE05D}"/>
    <cellStyle name="Total 14 8 2 3" xfId="26067" xr:uid="{B1F2F47E-1FD2-4A39-9680-BC4F5F23B72D}"/>
    <cellStyle name="Total 14 8 3" xfId="14255" xr:uid="{EFF0D846-4172-491C-8B9E-904F909B1808}"/>
    <cellStyle name="Total 14 8 3 2" xfId="23702" xr:uid="{752D382F-7E0A-4A54-AC7D-BCA420909228}"/>
    <cellStyle name="Total 14 8 4" xfId="17972" xr:uid="{99F935E4-9A50-4738-883C-578F73588425}"/>
    <cellStyle name="Total 14 9" xfId="9373" xr:uid="{CB1C56CB-F006-4E5F-B89E-562BDA1892A3}"/>
    <cellStyle name="Total 14 9 2" xfId="15076" xr:uid="{CB1C1FCA-8485-472A-B5FC-BCB4AA92509A}"/>
    <cellStyle name="Total 14 9 2 2" xfId="24523" xr:uid="{DB8BBE20-C896-45A4-907F-DB974DF849ED}"/>
    <cellStyle name="Total 14 9 3" xfId="18818" xr:uid="{C0D0AF87-5E10-48AB-999F-3C7281D8ECA9}"/>
    <cellStyle name="Total 15" xfId="2632" xr:uid="{5209A6BF-786E-4199-9220-752E819958E4}"/>
    <cellStyle name="Total 15 10" xfId="27923" xr:uid="{03CB393E-C6FB-4D5C-B422-29FB2AE96BA8}"/>
    <cellStyle name="Total 15 11" xfId="28227" xr:uid="{BAC7C29E-F4C8-4D02-9F35-BBF7328D8C3E}"/>
    <cellStyle name="Total 15 2" xfId="5060" xr:uid="{8B66D82A-E4D3-4CE7-A5C5-5265ACEC8D95}"/>
    <cellStyle name="Total 15 3" xfId="6743" xr:uid="{8ADE1F9A-399D-416A-A029-4AF3CF315948}"/>
    <cellStyle name="Total 15 3 2" xfId="7411" xr:uid="{68088B32-C8FD-4DC5-8A4F-E2D3D8E77077}"/>
    <cellStyle name="Total 15 3 2 2" xfId="11141" xr:uid="{09700413-C790-4DB2-A158-7DA26CABD208}"/>
    <cellStyle name="Total 15 3 2 2 2" xfId="20587" xr:uid="{B1FC1CBB-2262-4445-8BE2-30E4072F9106}"/>
    <cellStyle name="Total 15 3 2 3" xfId="16858" xr:uid="{921B7EF1-663B-41FD-99C7-D8E5A65EA324}"/>
    <cellStyle name="Total 15 3 3" xfId="10472" xr:uid="{E9019E13-0FAC-48EC-BFCC-CD0E691C9FBA}"/>
    <cellStyle name="Total 15 3 3 2" xfId="19917" xr:uid="{4FD4F762-AFAC-45ED-94C9-65ADAD6DF529}"/>
    <cellStyle name="Total 15 3 4" xfId="16188" xr:uid="{A1B4F9F3-20A2-4C40-92DF-3FF615624517}"/>
    <cellStyle name="Total 15 3 5" xfId="28921" xr:uid="{20B29C01-469E-4A89-9229-22DC97657A83}"/>
    <cellStyle name="Total 15 3 6" xfId="28749" xr:uid="{84C5240F-EB12-4B49-B4F3-C98E027E4D8D}"/>
    <cellStyle name="Total 15 3 7" xfId="28518" xr:uid="{031E2149-51EF-421E-851F-37995B2BF4D7}"/>
    <cellStyle name="Total 15 3 8" xfId="29455" xr:uid="{C71AE003-4933-49BA-BC38-FFA4E0A4ADA7}"/>
    <cellStyle name="Total 15 4" xfId="8086" xr:uid="{B71970EA-5375-4EB9-8C26-2A4FB71CBEB3}"/>
    <cellStyle name="Total 15 4 2" xfId="11815" xr:uid="{F605383E-4F71-44D1-A241-D8C428E453ED}"/>
    <cellStyle name="Total 15 4 2 2" xfId="21262" xr:uid="{49AEF77D-8F88-4A9E-B2D6-B55920FDD25A}"/>
    <cellStyle name="Total 15 4 2 3" xfId="25686" xr:uid="{7F866758-F104-4FC3-BF0E-6922AE696CC5}"/>
    <cellStyle name="Total 15 4 3" xfId="13821" xr:uid="{2EDFB59D-6527-48C8-BD43-E0A1ABCEC823}"/>
    <cellStyle name="Total 15 4 3 2" xfId="23268" xr:uid="{95DD221A-682A-4408-9449-395D84855F75}"/>
    <cellStyle name="Total 15 4 4" xfId="17533" xr:uid="{9BEC3155-9DB3-45B7-81D6-DC53CECFDA75}"/>
    <cellStyle name="Total 15 5" xfId="9734" xr:uid="{2B71AA10-CD37-41BE-BCF4-8789CEA9757B}"/>
    <cellStyle name="Total 15 5 2" xfId="13216" xr:uid="{1238A3AC-C7DB-4824-AFBB-E3FC3D8F496A}"/>
    <cellStyle name="Total 15 5 2 2" xfId="22663" xr:uid="{3B82E9D7-4288-45AB-B714-BED6A6C4A0BA}"/>
    <cellStyle name="Total 15 5 2 3" xfId="27055" xr:uid="{1EED26E6-5875-4E61-8195-7BBBA421C05C}"/>
    <cellStyle name="Total 15 5 3" xfId="15435" xr:uid="{0B31B369-E0C3-4767-953E-F04D88428D9D}"/>
    <cellStyle name="Total 15 5 3 2" xfId="24882" xr:uid="{43375683-9D5E-4F39-846C-8567A70097E7}"/>
    <cellStyle name="Total 15 5 4" xfId="19179" xr:uid="{8070A2F1-C027-49A8-98D5-E56F13030CC4}"/>
    <cellStyle name="Total 15 6" xfId="9079" xr:uid="{4D147EA4-321C-41D5-8A75-4B2158C09B01}"/>
    <cellStyle name="Total 15 6 2" xfId="12676" xr:uid="{1E744CF0-327B-40CF-8B9B-517901F20E45}"/>
    <cellStyle name="Total 15 6 2 2" xfId="22123" xr:uid="{7EE3509D-52C1-478D-A024-08FF39FC8036}"/>
    <cellStyle name="Total 15 6 2 3" xfId="26537" xr:uid="{A1621B1A-9787-4379-A1C8-0A3746158768}"/>
    <cellStyle name="Total 15 6 3" xfId="14802" xr:uid="{C8E7B820-CD16-4D1A-B39D-70F4B121C372}"/>
    <cellStyle name="Total 15 6 3 2" xfId="24249" xr:uid="{7CBCA249-E471-469E-8323-1ECD1124CB57}"/>
    <cellStyle name="Total 15 6 4" xfId="18524" xr:uid="{816892E9-A644-4863-95C3-E65E41B246CC}"/>
    <cellStyle name="Total 15 7" xfId="9523" xr:uid="{7901AE28-25EB-41B9-A3A7-2A6A9A28DF9B}"/>
    <cellStyle name="Total 15 7 2" xfId="13036" xr:uid="{E0BDC62D-D2CB-4040-AE0F-4004A0FE777A}"/>
    <cellStyle name="Total 15 7 2 2" xfId="22483" xr:uid="{6132ACD3-1226-4A54-85BD-A84C29F15B91}"/>
    <cellStyle name="Total 15 7 2 3" xfId="26875" xr:uid="{9D2558EB-917C-4145-A1AC-1A08238014CE}"/>
    <cellStyle name="Total 15 7 3" xfId="15224" xr:uid="{E77125D4-09F4-4803-95FC-3A9A1BB5C606}"/>
    <cellStyle name="Total 15 7 3 2" xfId="24671" xr:uid="{71191540-30BB-4895-A9A7-9ED95EE272CC}"/>
    <cellStyle name="Total 15 7 4" xfId="18968" xr:uid="{F0CB9696-6210-4CCB-A600-E831F4135651}"/>
    <cellStyle name="Total 15 8" xfId="8638" xr:uid="{DB8DC266-64BF-4505-A7FA-1A4E2000D187}"/>
    <cellStyle name="Total 15 8 2" xfId="12298" xr:uid="{B1393D81-8B84-4E12-838B-C90358EE16DC}"/>
    <cellStyle name="Total 15 8 2 2" xfId="21745" xr:uid="{530D476C-1A7E-499A-ADDB-CE0AD1F3026E}"/>
    <cellStyle name="Total 15 8 2 3" xfId="26163" xr:uid="{C0A538AF-D293-4260-AF1F-F98579975882}"/>
    <cellStyle name="Total 15 8 3" xfId="14365" xr:uid="{D4A9D98F-E844-4390-A0C0-542AA45511CF}"/>
    <cellStyle name="Total 15 8 3 2" xfId="23812" xr:uid="{C395AED0-EDF7-4CA7-BA19-832ECD585621}"/>
    <cellStyle name="Total 15 8 4" xfId="18083" xr:uid="{EAB21C26-75E2-4B4B-AC76-04445A7E9B2E}"/>
    <cellStyle name="Total 15 9" xfId="8660" xr:uid="{D02F58F0-A7BF-4230-9598-9DD8373F9707}"/>
    <cellStyle name="Total 15 9 2" xfId="14387" xr:uid="{6D2E35ED-9B09-4E60-942D-88E7572CB6B7}"/>
    <cellStyle name="Total 15 9 2 2" xfId="23834" xr:uid="{E7488C2E-D980-4063-9FC3-F4B74D73756A}"/>
    <cellStyle name="Total 15 9 3" xfId="18105" xr:uid="{8C452912-AE13-40B8-9D72-AC4900A8B0E1}"/>
    <cellStyle name="Total 16" xfId="2633" xr:uid="{9FE98C7D-EFFE-4671-A438-825558FECCB7}"/>
    <cellStyle name="Total 16 10" xfId="27924" xr:uid="{9AC1799C-B771-4574-B514-4C8295817845}"/>
    <cellStyle name="Total 16 11" xfId="28581" xr:uid="{19026416-AE77-4C8B-A2D8-90E8DE151D67}"/>
    <cellStyle name="Total 16 2" xfId="5061" xr:uid="{F41D17F7-5F91-4987-8E7D-46A544DC63FB}"/>
    <cellStyle name="Total 16 3" xfId="6744" xr:uid="{63D8BFAF-7FF4-45CB-B9F0-354FF67313CB}"/>
    <cellStyle name="Total 16 3 2" xfId="7412" xr:uid="{06EA779C-E712-45D5-A728-A1A99A1FCD17}"/>
    <cellStyle name="Total 16 3 2 2" xfId="11142" xr:uid="{AC4FA7BE-D706-477E-9867-D630F19B5719}"/>
    <cellStyle name="Total 16 3 2 2 2" xfId="20588" xr:uid="{314001B4-DA82-41C1-98BC-278A9B4AAB18}"/>
    <cellStyle name="Total 16 3 2 3" xfId="16859" xr:uid="{6E40E4E9-1EEB-4050-83D4-D3D06A6762DC}"/>
    <cellStyle name="Total 16 3 3" xfId="10473" xr:uid="{D6F9324C-8F6F-4542-9A2E-260D22F83611}"/>
    <cellStyle name="Total 16 3 3 2" xfId="19918" xr:uid="{ABA8D4DE-77D7-4981-913C-54FFDE6A6423}"/>
    <cellStyle name="Total 16 3 4" xfId="16189" xr:uid="{CD667F57-8E48-45CE-8520-08A1F51DDF51}"/>
    <cellStyle name="Total 16 3 5" xfId="28922" xr:uid="{765AA74F-E4C6-4212-A29F-1708048D795A}"/>
    <cellStyle name="Total 16 3 6" xfId="28214" xr:uid="{BBD5D5CA-FE92-45FE-BD86-7E05A48313C8}"/>
    <cellStyle name="Total 16 3 7" xfId="27547" xr:uid="{F501E1E8-2742-449E-8D99-181C69E0ABAB}"/>
    <cellStyle name="Total 16 3 8" xfId="29456" xr:uid="{3C7660D4-7E6C-40CC-9737-A9BFF86ADD35}"/>
    <cellStyle name="Total 16 4" xfId="8101" xr:uid="{441DFB11-192F-4FD6-BBD8-7C6E34EC9996}"/>
    <cellStyle name="Total 16 4 2" xfId="11830" xr:uid="{86D685F3-E6C1-454B-A992-2365EF646A16}"/>
    <cellStyle name="Total 16 4 2 2" xfId="21277" xr:uid="{3D48C8CA-1610-4CEC-8427-FCDD82231B65}"/>
    <cellStyle name="Total 16 4 2 3" xfId="25701" xr:uid="{4BD306AA-FA75-4BAE-9B15-49ACE5FF0F13}"/>
    <cellStyle name="Total 16 4 3" xfId="13836" xr:uid="{F579124D-170D-40CA-A40D-07B8B64A1F2E}"/>
    <cellStyle name="Total 16 4 3 2" xfId="23283" xr:uid="{32F187FE-0EE1-40CB-BBD7-F570BCF1FC28}"/>
    <cellStyle name="Total 16 4 4" xfId="17548" xr:uid="{4B805DFE-A3A9-4438-8C2B-07B9F9E21FF1}"/>
    <cellStyle name="Total 16 5" xfId="9293" xr:uid="{7BF28CB2-524A-44B0-B8A5-6FFF812287CE}"/>
    <cellStyle name="Total 16 5 2" xfId="12844" xr:uid="{005F2B19-DDDC-48DF-90BE-16E9023FAD38}"/>
    <cellStyle name="Total 16 5 2 2" xfId="22291" xr:uid="{4EB5678A-EF56-42E7-8382-6A7E3333C64F}"/>
    <cellStyle name="Total 16 5 2 3" xfId="26685" xr:uid="{FE43F4C5-9BF0-4610-A2DB-DF03F12AEBD6}"/>
    <cellStyle name="Total 16 5 3" xfId="14996" xr:uid="{494C7544-09D5-4EF3-8729-7100C62B0CD3}"/>
    <cellStyle name="Total 16 5 3 2" xfId="24443" xr:uid="{D28F5814-7B5C-4162-B402-9D48AEE22079}"/>
    <cellStyle name="Total 16 5 4" xfId="18738" xr:uid="{D6CB022A-D092-4E77-97F7-F1B957457574}"/>
    <cellStyle name="Total 16 6" xfId="9591" xr:uid="{A283B34D-AD5D-4B6D-AC1F-5A23B3AD7E7A}"/>
    <cellStyle name="Total 16 6 2" xfId="13097" xr:uid="{1D16526B-EBE2-4F5B-8467-59F8EB948990}"/>
    <cellStyle name="Total 16 6 2 2" xfId="22544" xr:uid="{DD1DEE9E-5587-4C7E-9621-78345861FE0D}"/>
    <cellStyle name="Total 16 6 2 3" xfId="26936" xr:uid="{DFF4FD01-91FF-475E-9420-669AA4F2633E}"/>
    <cellStyle name="Total 16 6 3" xfId="15292" xr:uid="{062F4F2C-6840-4E55-8903-65D82AF9B1B3}"/>
    <cellStyle name="Total 16 6 3 2" xfId="24739" xr:uid="{AC3AC44B-C5E9-4C79-B346-0D63BE0F1EC8}"/>
    <cellStyle name="Total 16 6 4" xfId="19036" xr:uid="{5CB287E7-A23A-4A65-A884-D7E6EA29DD22}"/>
    <cellStyle name="Total 16 7" xfId="8667" xr:uid="{969AB302-7C14-40D7-8A96-35A9162021FF}"/>
    <cellStyle name="Total 16 7 2" xfId="12321" xr:uid="{C820A55B-2ED7-48F8-8A21-C5EAA5DB0172}"/>
    <cellStyle name="Total 16 7 2 2" xfId="21768" xr:uid="{12E7AD80-067C-4D4B-AFDF-D905F0E64AC6}"/>
    <cellStyle name="Total 16 7 2 3" xfId="26186" xr:uid="{6986688C-2232-43DE-8B07-3D2F4D17E713}"/>
    <cellStyle name="Total 16 7 3" xfId="14394" xr:uid="{8A64729B-C57C-4C4F-A513-54CCC01EE21E}"/>
    <cellStyle name="Total 16 7 3 2" xfId="23841" xr:uid="{3384804B-005E-4F33-B3B2-2271057270F6}"/>
    <cellStyle name="Total 16 7 4" xfId="18112" xr:uid="{2F273F87-8FFB-4C91-AD73-DCFB365D46D0}"/>
    <cellStyle name="Total 16 8" xfId="8628" xr:uid="{D7CB9593-6923-48EE-9F2F-83642E65ED74}"/>
    <cellStyle name="Total 16 8 2" xfId="12289" xr:uid="{35F2787C-8649-421C-916C-073E97C83958}"/>
    <cellStyle name="Total 16 8 2 2" xfId="21736" xr:uid="{C4DF467B-070F-46E4-BEC1-1D4B9904F105}"/>
    <cellStyle name="Total 16 8 2 3" xfId="26154" xr:uid="{A725A319-0C4C-47F1-A86B-B6C5CD1D6D35}"/>
    <cellStyle name="Total 16 8 3" xfId="14355" xr:uid="{6E5E8F57-42CD-4691-8521-44148D46A8E8}"/>
    <cellStyle name="Total 16 8 3 2" xfId="23802" xr:uid="{E3F51759-FE41-44A2-A718-879897EE89E6}"/>
    <cellStyle name="Total 16 8 4" xfId="18073" xr:uid="{A9D5698D-50B3-4AF6-9D41-6458E5802C4B}"/>
    <cellStyle name="Total 16 9" xfId="8267" xr:uid="{9AB80455-305E-4D6F-AD14-7728D9DC78B7}"/>
    <cellStyle name="Total 16 9 2" xfId="13996" xr:uid="{8ABAE900-B5F9-4B4E-B872-97BCA02D9501}"/>
    <cellStyle name="Total 16 9 2 2" xfId="23443" xr:uid="{78F034B0-4EA7-42B6-A7D9-B21668749722}"/>
    <cellStyle name="Total 16 9 3" xfId="17712" xr:uid="{B0E0271D-7792-42AE-AC71-1138986FAE6F}"/>
    <cellStyle name="Total 17" xfId="2634" xr:uid="{6A501FAC-1E9C-4D6F-B16F-F02E48746C6F}"/>
    <cellStyle name="Total 17 10" xfId="27925" xr:uid="{39E0D7ED-F281-4330-A0A3-2F776F0A2F82}"/>
    <cellStyle name="Total 17 11" xfId="28232" xr:uid="{679D28B3-FA6B-41B8-8E4E-E22DA155E037}"/>
    <cellStyle name="Total 17 2" xfId="5062" xr:uid="{CA52CF9F-AAC2-4BEF-A873-4E7270BFED46}"/>
    <cellStyle name="Total 17 3" xfId="6745" xr:uid="{5CCCC059-AB8A-41F1-9652-7D934CAF669C}"/>
    <cellStyle name="Total 17 3 2" xfId="7413" xr:uid="{3D97127D-1E99-4CDD-AAAA-C581DAF2136F}"/>
    <cellStyle name="Total 17 3 2 2" xfId="11143" xr:uid="{5F42A1DC-2C0B-4917-8CAD-72BE5F8D74D3}"/>
    <cellStyle name="Total 17 3 2 2 2" xfId="20589" xr:uid="{6F173AB3-4EDD-43D5-9F86-2BB69CF1EEBC}"/>
    <cellStyle name="Total 17 3 2 3" xfId="16860" xr:uid="{AD7E0897-CF68-4442-BE40-3D10A8CCE7CA}"/>
    <cellStyle name="Total 17 3 3" xfId="10474" xr:uid="{C811FED3-3E9D-4B68-BACA-9F7FE31B5979}"/>
    <cellStyle name="Total 17 3 3 2" xfId="19919" xr:uid="{85C6DD09-3280-4BBD-B57F-49AFDCA9F61D}"/>
    <cellStyle name="Total 17 3 4" xfId="16190" xr:uid="{020A404D-1C15-4674-A84F-FFA8C979A0DC}"/>
    <cellStyle name="Total 17 3 5" xfId="28923" xr:uid="{C290E0B3-04E4-4DA6-9697-FA93AD076694}"/>
    <cellStyle name="Total 17 3 6" xfId="27733" xr:uid="{CE2A70E4-5D25-4CF3-A30B-E1F10C1C9B62}"/>
    <cellStyle name="Total 17 3 7" xfId="28355" xr:uid="{4EF031A1-5504-499D-A674-3A1038CB4A88}"/>
    <cellStyle name="Total 17 3 8" xfId="29457" xr:uid="{77115D34-02AA-4F25-9754-BD54CDE2744F}"/>
    <cellStyle name="Total 17 4" xfId="8100" xr:uid="{EB12247B-99D5-4A6D-995A-015DCA2291B8}"/>
    <cellStyle name="Total 17 4 2" xfId="11829" xr:uid="{022E6491-7F15-4119-8B62-6A3686483FAA}"/>
    <cellStyle name="Total 17 4 2 2" xfId="21276" xr:uid="{1F96EC39-59C3-436E-AD17-00909E512A89}"/>
    <cellStyle name="Total 17 4 2 3" xfId="25700" xr:uid="{BF6C9A6D-CADF-41D3-AD80-472B4177F75D}"/>
    <cellStyle name="Total 17 4 3" xfId="13835" xr:uid="{17A6C1A4-4631-4FB9-AA49-FB631431BD19}"/>
    <cellStyle name="Total 17 4 3 2" xfId="23282" xr:uid="{865619C7-269C-4056-8084-2875E65A0162}"/>
    <cellStyle name="Total 17 4 4" xfId="17547" xr:uid="{E52C7D32-96B3-4E70-AFCE-F77BBE3B3405}"/>
    <cellStyle name="Total 17 5" xfId="8688" xr:uid="{4BFA1EE3-15F2-48EC-827A-05311041BBA7}"/>
    <cellStyle name="Total 17 5 2" xfId="12340" xr:uid="{B580AAC7-F65E-4329-A361-59477128F366}"/>
    <cellStyle name="Total 17 5 2 2" xfId="21787" xr:uid="{E90F7D66-DE7D-4FFD-881C-21A3B501E9B1}"/>
    <cellStyle name="Total 17 5 2 3" xfId="26205" xr:uid="{BE6CB5E1-3AAE-478F-BAEE-2F4F5845E3FC}"/>
    <cellStyle name="Total 17 5 3" xfId="14415" xr:uid="{E2FAB5AA-D6AF-4519-BA01-4594C98D6237}"/>
    <cellStyle name="Total 17 5 3 2" xfId="23862" xr:uid="{65031C72-EF81-4D6E-9E07-84805792BAB8}"/>
    <cellStyle name="Total 17 5 4" xfId="18133" xr:uid="{7040D4D8-E1F1-4E6D-AA7F-186D40667B62}"/>
    <cellStyle name="Total 17 6" xfId="9651" xr:uid="{3FFFBF01-8464-46AA-A7AB-B7FAEE4D4800}"/>
    <cellStyle name="Total 17 6 2" xfId="13144" xr:uid="{0B70F550-12B8-447E-A8CA-7093F73B2A34}"/>
    <cellStyle name="Total 17 6 2 2" xfId="22591" xr:uid="{88222685-6830-4BB3-BF45-9CF5DDCF306A}"/>
    <cellStyle name="Total 17 6 2 3" xfId="26983" xr:uid="{65B8B799-5E53-4E4E-8DB3-A7B806ACDC37}"/>
    <cellStyle name="Total 17 6 3" xfId="15352" xr:uid="{0B2A9CDA-F4BB-4CA1-AE01-D10ED4109D29}"/>
    <cellStyle name="Total 17 6 3 2" xfId="24799" xr:uid="{7063AF0D-28CC-437F-8B85-95DA4C567A28}"/>
    <cellStyle name="Total 17 6 4" xfId="19096" xr:uid="{66FBD4FA-2A88-458C-9FC9-291477496212}"/>
    <cellStyle name="Total 17 7" xfId="9194" xr:uid="{3951D268-DCD8-423B-AB96-8AFBCCD1A6A8}"/>
    <cellStyle name="Total 17 7 2" xfId="12761" xr:uid="{C761E024-080C-4C0C-9AAC-DA04214D6D42}"/>
    <cellStyle name="Total 17 7 2 2" xfId="22208" xr:uid="{9ACE80FA-772E-4277-9644-CF42BB1EACBB}"/>
    <cellStyle name="Total 17 7 2 3" xfId="26603" xr:uid="{5576D839-6137-4E41-9AE4-5A7BEDC9EC86}"/>
    <cellStyle name="Total 17 7 3" xfId="14898" xr:uid="{234B9E36-5527-45CC-9ECE-DF7272D1FEE1}"/>
    <cellStyle name="Total 17 7 3 2" xfId="24345" xr:uid="{042E5389-45EB-471C-9273-E7070F43B6E3}"/>
    <cellStyle name="Total 17 7 4" xfId="18639" xr:uid="{A7E2C8DC-3C8E-4659-9346-DD8B2D7F057F}"/>
    <cellStyle name="Total 17 8" xfId="10181" xr:uid="{3D2B43AF-5180-4ECA-A4FC-4D80CC175527}"/>
    <cellStyle name="Total 17 8 2" xfId="13580" xr:uid="{061DE62E-8565-44F4-AA7F-72300B8CD818}"/>
    <cellStyle name="Total 17 8 2 2" xfId="23027" xr:uid="{A617090F-B05C-4020-AF1F-1DC1CCCB4EC7}"/>
    <cellStyle name="Total 17 8 2 3" xfId="27417" xr:uid="{5335A557-53C5-499E-AAAA-85F23A0639A7}"/>
    <cellStyle name="Total 17 8 3" xfId="15880" xr:uid="{28572C6B-C11F-470C-A51F-604D99B37893}"/>
    <cellStyle name="Total 17 8 3 2" xfId="25327" xr:uid="{8B4320AE-0AE8-49E6-B42E-1766D14D7415}"/>
    <cellStyle name="Total 17 8 4" xfId="19626" xr:uid="{193BC8F4-E6E8-4C95-8396-10FC8A2888CE}"/>
    <cellStyle name="Total 17 9" xfId="10016" xr:uid="{EDF0FD4D-06B0-4493-AA5C-30D32FAD2EA9}"/>
    <cellStyle name="Total 17 9 2" xfId="15715" xr:uid="{6FD0DB4B-4744-41E3-878E-E81F835EC1FF}"/>
    <cellStyle name="Total 17 9 2 2" xfId="25162" xr:uid="{400E9BCC-6D0E-4D97-8ED3-6E4E75CB7FDA}"/>
    <cellStyle name="Total 17 9 3" xfId="19461" xr:uid="{B29D8FF7-54C5-479A-900B-7D749AC41496}"/>
    <cellStyle name="Total 18" xfId="2635" xr:uid="{0C75119F-C2B9-483C-A16A-8C432331FB57}"/>
    <cellStyle name="Total 18 10" xfId="27926" xr:uid="{2C29CF05-C7AD-4EC5-B474-E181F86CA47F}"/>
    <cellStyle name="Total 18 11" xfId="28580" xr:uid="{EB62A67B-A235-4FC3-B849-5DE237ED59B4}"/>
    <cellStyle name="Total 18 2" xfId="5063" xr:uid="{4FC146F3-B77C-4C8C-8B07-C0F8D37AC4C4}"/>
    <cellStyle name="Total 18 3" xfId="6746" xr:uid="{1299FA2B-4B34-40AB-8A8B-9BEC5C935E7A}"/>
    <cellStyle name="Total 18 3 2" xfId="7414" xr:uid="{CBE82141-D58F-4657-98F0-29D848614213}"/>
    <cellStyle name="Total 18 3 2 2" xfId="11144" xr:uid="{0B1EC943-F021-45E5-BBB9-168AA252A127}"/>
    <cellStyle name="Total 18 3 2 2 2" xfId="20590" xr:uid="{6C2AF646-6B7E-4E66-AE6E-C615C5E761F2}"/>
    <cellStyle name="Total 18 3 2 3" xfId="16861" xr:uid="{3A0862F7-F121-4206-A215-69081AAA7B77}"/>
    <cellStyle name="Total 18 3 3" xfId="10475" xr:uid="{9643988E-FFC9-4425-975B-16DF57C95C12}"/>
    <cellStyle name="Total 18 3 3 2" xfId="19920" xr:uid="{16656242-2E0B-4359-AD1A-66F9DE525156}"/>
    <cellStyle name="Total 18 3 4" xfId="16191" xr:uid="{750AEB57-08BB-4B4D-B5FA-F943E1AD7AC7}"/>
    <cellStyle name="Total 18 3 5" xfId="28924" xr:uid="{F96F2DB7-2084-4757-BEFB-D69C10755721}"/>
    <cellStyle name="Total 18 3 6" xfId="27964" xr:uid="{83441DE0-D9C7-4AD6-AABE-530BEEB7003E}"/>
    <cellStyle name="Total 18 3 7" xfId="27914" xr:uid="{EBE7ACD7-25BB-4721-B201-68F610FC86CB}"/>
    <cellStyle name="Total 18 3 8" xfId="29458" xr:uid="{A412A093-523B-4C25-BB26-07B7C0156311}"/>
    <cellStyle name="Total 18 4" xfId="8099" xr:uid="{550DC080-BFB7-42CA-9B39-22B2B93F5A6F}"/>
    <cellStyle name="Total 18 4 2" xfId="11828" xr:uid="{E273C35B-72F4-4E6C-90EF-4CE35E598326}"/>
    <cellStyle name="Total 18 4 2 2" xfId="21275" xr:uid="{81C59734-01EA-4438-9BEB-7BCA751EB504}"/>
    <cellStyle name="Total 18 4 2 3" xfId="25699" xr:uid="{70AD1AF2-09B0-4CD6-84E9-01193BC20548}"/>
    <cellStyle name="Total 18 4 3" xfId="13834" xr:uid="{CC90672C-4C05-43D7-8100-6AC53A97AF9B}"/>
    <cellStyle name="Total 18 4 3 2" xfId="23281" xr:uid="{73662A92-3DF8-47CC-868F-5F7AC76E1284}"/>
    <cellStyle name="Total 18 4 4" xfId="17546" xr:uid="{3A15163D-687A-47B2-8A1E-B7CAF8F6E847}"/>
    <cellStyle name="Total 18 5" xfId="8687" xr:uid="{8E9E3E70-37FF-4681-AD54-5A0EC5088707}"/>
    <cellStyle name="Total 18 5 2" xfId="12339" xr:uid="{492235FE-E68F-4526-9AF2-4C8E5F69C79E}"/>
    <cellStyle name="Total 18 5 2 2" xfId="21786" xr:uid="{F3379240-FF29-417E-B4EC-7296C9305941}"/>
    <cellStyle name="Total 18 5 2 3" xfId="26204" xr:uid="{24083E15-67D9-4AE6-95B3-7D1EF6953780}"/>
    <cellStyle name="Total 18 5 3" xfId="14414" xr:uid="{70EC41A3-4A61-4D86-8E19-0A1E60AC21D7}"/>
    <cellStyle name="Total 18 5 3 2" xfId="23861" xr:uid="{EFA5AD0E-3FEB-48A0-BC72-66BCB726D09B}"/>
    <cellStyle name="Total 18 5 4" xfId="18132" xr:uid="{62EE938A-725E-4F2F-9B0F-127A4371D8A9}"/>
    <cellStyle name="Total 18 6" xfId="8867" xr:uid="{8E22F261-3E04-4A93-B6D0-025B387C9674}"/>
    <cellStyle name="Total 18 6 2" xfId="12497" xr:uid="{22A3617D-639C-46CC-A88B-41C1BA5F4DF1}"/>
    <cellStyle name="Total 18 6 2 2" xfId="21944" xr:uid="{69D88A6B-109E-443B-89CC-D0E2DFF8CEA9}"/>
    <cellStyle name="Total 18 6 2 3" xfId="26360" xr:uid="{D1BDED29-B133-4885-AB29-F0899CFE2CBA}"/>
    <cellStyle name="Total 18 6 3" xfId="14592" xr:uid="{84DF61DA-5A25-45D4-859E-7027F3F73EBB}"/>
    <cellStyle name="Total 18 6 3 2" xfId="24039" xr:uid="{6B96B0ED-7A37-4B61-9C83-A50DC6CA05D1}"/>
    <cellStyle name="Total 18 6 4" xfId="18312" xr:uid="{209F075F-24C2-40A9-B6F8-D618F0386C86}"/>
    <cellStyle name="Total 18 7" xfId="9257" xr:uid="{65DDA627-1013-468A-AB60-94920274BA08}"/>
    <cellStyle name="Total 18 7 2" xfId="12813" xr:uid="{906B7CB2-D906-4A65-9593-AB625B58CB9E}"/>
    <cellStyle name="Total 18 7 2 2" xfId="22260" xr:uid="{ABC4D9E0-6801-48CF-887F-048172866AB2}"/>
    <cellStyle name="Total 18 7 2 3" xfId="26655" xr:uid="{69F17584-4C78-435F-A479-6A25D304C203}"/>
    <cellStyle name="Total 18 7 3" xfId="14961" xr:uid="{DF3DB7E0-81A1-41E5-9CE4-8E742AD30163}"/>
    <cellStyle name="Total 18 7 3 2" xfId="24408" xr:uid="{BC4C1E51-81B7-4FFA-B218-2DAD2743892E}"/>
    <cellStyle name="Total 18 7 4" xfId="18702" xr:uid="{AE980C04-9444-4E74-9534-719C2FA5ADCE}"/>
    <cellStyle name="Total 18 8" xfId="9745" xr:uid="{BD2FDEA2-3788-43DE-9269-58CDDF83B337}"/>
    <cellStyle name="Total 18 8 2" xfId="13227" xr:uid="{8F3D1367-B5D6-4695-A38F-23C1C324BD8C}"/>
    <cellStyle name="Total 18 8 2 2" xfId="22674" xr:uid="{4B85EA29-7EF4-42F4-8C93-6E0250E0C89D}"/>
    <cellStyle name="Total 18 8 2 3" xfId="27066" xr:uid="{BB94C65E-687C-4414-8372-23470EC0588C}"/>
    <cellStyle name="Total 18 8 3" xfId="15446" xr:uid="{9F6876C6-F467-42AA-8DFA-764259F9B639}"/>
    <cellStyle name="Total 18 8 3 2" xfId="24893" xr:uid="{18590D2B-CD9E-41A4-8FFE-D3E06F676719}"/>
    <cellStyle name="Total 18 8 4" xfId="19190" xr:uid="{CDEBFDF9-7F44-4916-A8FB-21C5C91674BD}"/>
    <cellStyle name="Total 18 9" xfId="9105" xr:uid="{07BF8328-1067-4381-8725-D0F30F4B9EFB}"/>
    <cellStyle name="Total 18 9 2" xfId="14827" xr:uid="{5E649442-2D7E-483B-BD3E-56B560D07DFF}"/>
    <cellStyle name="Total 18 9 2 2" xfId="24274" xr:uid="{17E40594-5F17-420B-9AED-FBF9AEB7A79B}"/>
    <cellStyle name="Total 18 9 3" xfId="18550" xr:uid="{4A4A2CA1-2693-4329-8B91-EFDABBC1FA1B}"/>
    <cellStyle name="Total 19" xfId="5064" xr:uid="{92A6A47B-2BFB-4144-94B1-9FCC11EFC8EB}"/>
    <cellStyle name="Total 2" xfId="913" xr:uid="{F995F39C-420C-4EC9-9A89-C286573FA848}"/>
    <cellStyle name="Total 2 10" xfId="2637" xr:uid="{A160B86A-009D-4B27-B858-A70D0D787360}"/>
    <cellStyle name="Total 2 10 10" xfId="28579" xr:uid="{40A8420C-2597-4A26-ABCC-F5A31BEBB42F}"/>
    <cellStyle name="Total 2 10 2" xfId="6748" xr:uid="{CE6D1875-F95C-46F5-87CF-5F3D9B0E926D}"/>
    <cellStyle name="Total 2 10 2 2" xfId="7416" xr:uid="{D8688B9C-C4C0-406E-9DA9-996E919E785D}"/>
    <cellStyle name="Total 2 10 2 2 2" xfId="11146" xr:uid="{B9C7658D-08B3-45DF-834D-5BF876711FD9}"/>
    <cellStyle name="Total 2 10 2 2 2 2" xfId="20592" xr:uid="{AA369D56-339C-4F9C-AB27-6CA23D91104F}"/>
    <cellStyle name="Total 2 10 2 2 3" xfId="16863" xr:uid="{C2997D8D-7682-44F0-B052-854239BBCDDE}"/>
    <cellStyle name="Total 2 10 2 3" xfId="10477" xr:uid="{BF39285B-2264-4743-B1F6-456852727F51}"/>
    <cellStyle name="Total 2 10 2 3 2" xfId="19922" xr:uid="{6B739DBF-1FFD-4036-9707-E06F67AB441D}"/>
    <cellStyle name="Total 2 10 2 4" xfId="16193" xr:uid="{EDCA2068-A95F-4F2E-860F-02CB63A2A303}"/>
    <cellStyle name="Total 2 10 2 5" xfId="28926" xr:uid="{F3D30CDF-E910-4DB7-810F-F1D40BA162D5}"/>
    <cellStyle name="Total 2 10 2 6" xfId="28215" xr:uid="{C8423624-3F58-4083-B163-D81E2E532EB6}"/>
    <cellStyle name="Total 2 10 2 7" xfId="28517" xr:uid="{F13743B8-887D-4D15-8AB0-ED1B8EDDBE73}"/>
    <cellStyle name="Total 2 10 2 8" xfId="29460" xr:uid="{121368A6-70A3-4EBF-B2F7-CE2C9D3A7EB1}"/>
    <cellStyle name="Total 2 10 3" xfId="8097" xr:uid="{AAE2C9B4-9632-4178-8D28-4F229421843C}"/>
    <cellStyle name="Total 2 10 3 2" xfId="11826" xr:uid="{97338CE5-A4CB-47BB-9B35-6D0FC76C06DE}"/>
    <cellStyle name="Total 2 10 3 2 2" xfId="21273" xr:uid="{C44AAC87-8A80-4BF4-97F1-77365132CEB0}"/>
    <cellStyle name="Total 2 10 3 2 3" xfId="25697" xr:uid="{E2CC6A27-D733-43E1-8483-752D6F1A9AC3}"/>
    <cellStyle name="Total 2 10 3 3" xfId="13832" xr:uid="{0796EC21-0169-4339-8FF1-41FCBBA42FB9}"/>
    <cellStyle name="Total 2 10 3 3 2" xfId="23279" xr:uid="{757AB2B5-8E03-4548-A697-03C2142B7FFF}"/>
    <cellStyle name="Total 2 10 3 4" xfId="17544" xr:uid="{D9B5B985-1C51-4EEC-BB20-09E7D3D03BA2}"/>
    <cellStyle name="Total 2 10 4" xfId="9907" xr:uid="{2B4C9D16-437A-48CE-B746-043D4B5012C0}"/>
    <cellStyle name="Total 2 10 4 2" xfId="13368" xr:uid="{F74279B0-5B50-4CFF-828B-EBEED98BEF93}"/>
    <cellStyle name="Total 2 10 4 2 2" xfId="22815" xr:uid="{DBD1C228-2D44-4FB1-A812-0B65E0526FEB}"/>
    <cellStyle name="Total 2 10 4 2 3" xfId="27206" xr:uid="{4B7D0F06-91A3-4B83-AB3E-8C719EAFE33B}"/>
    <cellStyle name="Total 2 10 4 3" xfId="15607" xr:uid="{F210F4DF-6DD7-4AA3-B936-DCC1A9A47355}"/>
    <cellStyle name="Total 2 10 4 3 2" xfId="25054" xr:uid="{4CD55B8C-DC04-4A46-B475-DB2F9752FE4C}"/>
    <cellStyle name="Total 2 10 4 4" xfId="19352" xr:uid="{0E99368C-8047-445C-8129-C8DE3B1C67F6}"/>
    <cellStyle name="Total 2 10 5" xfId="9592" xr:uid="{1A9E687C-5A3E-49F8-B90C-EC230201F421}"/>
    <cellStyle name="Total 2 10 5 2" xfId="13098" xr:uid="{6668A886-FC95-4D04-9508-C004B739DAEB}"/>
    <cellStyle name="Total 2 10 5 2 2" xfId="22545" xr:uid="{0C78A196-C9B3-4B28-925F-6F5CCA94DCC9}"/>
    <cellStyle name="Total 2 10 5 2 3" xfId="26937" xr:uid="{2073E66A-FBE3-4EDC-ACA4-FC7490B08C83}"/>
    <cellStyle name="Total 2 10 5 3" xfId="15293" xr:uid="{FCF1A739-BEE7-4A5F-AC92-DAF933986C6B}"/>
    <cellStyle name="Total 2 10 5 3 2" xfId="24740" xr:uid="{B3768650-14D4-490F-BE82-5714401C6A81}"/>
    <cellStyle name="Total 2 10 5 4" xfId="19037" xr:uid="{7742CDC2-34BA-4DD0-B133-CF65450BE4AA}"/>
    <cellStyle name="Total 2 10 6" xfId="8386" xr:uid="{F357BFAA-661A-47E9-B106-6F21BCAF6362}"/>
    <cellStyle name="Total 2 10 6 2" xfId="12090" xr:uid="{4E620686-81FB-42C3-ACDE-3CF99B4932DC}"/>
    <cellStyle name="Total 2 10 6 2 2" xfId="21537" xr:uid="{CB7C9698-BA91-4179-8D69-1E4F13FD0EAB}"/>
    <cellStyle name="Total 2 10 6 2 3" xfId="25956" xr:uid="{4A6B1BB9-D463-4D91-9BED-55AD8C530B65}"/>
    <cellStyle name="Total 2 10 6 3" xfId="14114" xr:uid="{6ECED451-3D9C-4296-AE7F-A8F31A9C1332}"/>
    <cellStyle name="Total 2 10 6 3 2" xfId="23561" xr:uid="{79D2A57E-FF44-4DBC-9438-4F197AADA8D2}"/>
    <cellStyle name="Total 2 10 6 4" xfId="17831" xr:uid="{94626ACB-F977-4454-A8CD-D3C66E3C122A}"/>
    <cellStyle name="Total 2 10 7" xfId="9636" xr:uid="{17D7F7A5-4051-420D-8706-9C9AA03341A2}"/>
    <cellStyle name="Total 2 10 7 2" xfId="13129" xr:uid="{3771C721-8C3D-4E62-ADA5-2E8C3A76216F}"/>
    <cellStyle name="Total 2 10 7 2 2" xfId="22576" xr:uid="{4F9A23A1-33C1-4B4D-A6C0-9FAE49373A88}"/>
    <cellStyle name="Total 2 10 7 2 3" xfId="26968" xr:uid="{1D7E16CD-8F28-4760-A59C-2EC92D113778}"/>
    <cellStyle name="Total 2 10 7 3" xfId="15337" xr:uid="{4705B36C-EA62-492A-960A-75708A96E5FB}"/>
    <cellStyle name="Total 2 10 7 3 2" xfId="24784" xr:uid="{D481EC53-E30E-4F30-B6C5-22619FD929EF}"/>
    <cellStyle name="Total 2 10 7 4" xfId="19081" xr:uid="{15A999C7-C1BD-48AF-9D33-01A910DBED40}"/>
    <cellStyle name="Total 2 10 8" xfId="9276" xr:uid="{D776BDEB-B4FB-4B0A-B882-DF3C0F5E3801}"/>
    <cellStyle name="Total 2 10 8 2" xfId="14980" xr:uid="{CAD50714-E607-4349-90D5-057BFAE45017}"/>
    <cellStyle name="Total 2 10 8 2 2" xfId="24427" xr:uid="{8681A622-D7B2-4F36-A218-EDDFAA4F5D30}"/>
    <cellStyle name="Total 2 10 8 3" xfId="18721" xr:uid="{E9116878-0B27-4112-A66D-21A6FA5B792A}"/>
    <cellStyle name="Total 2 10 9" xfId="27928" xr:uid="{AAFC0AF1-B045-471B-AB89-A55BC00BBB7E}"/>
    <cellStyle name="Total 2 11" xfId="2638" xr:uid="{E051C545-616E-49A1-A666-C234D0CA62A2}"/>
    <cellStyle name="Total 2 11 10" xfId="28230" xr:uid="{89510C86-5DA5-45CE-8C06-5048371958E4}"/>
    <cellStyle name="Total 2 11 2" xfId="6749" xr:uid="{F366E2A5-E06A-471F-9B91-52B01463B9DE}"/>
    <cellStyle name="Total 2 11 2 2" xfId="7417" xr:uid="{DA723A15-3DE0-494D-B08E-CE0F1539DE3B}"/>
    <cellStyle name="Total 2 11 2 2 2" xfId="11147" xr:uid="{1BFAB52B-75CE-428B-BD21-FF5D97A51DD1}"/>
    <cellStyle name="Total 2 11 2 2 2 2" xfId="20593" xr:uid="{CC6821C7-0495-43E2-BCE6-82D23109DCC0}"/>
    <cellStyle name="Total 2 11 2 2 3" xfId="16864" xr:uid="{D17E7A6C-856C-4D86-BFDB-66DABC83EBB4}"/>
    <cellStyle name="Total 2 11 2 3" xfId="10478" xr:uid="{ED6A3E56-4A86-45EB-B4A9-1CB06DF22212}"/>
    <cellStyle name="Total 2 11 2 3 2" xfId="19923" xr:uid="{4BFB0E58-EA81-47CE-8D1C-F9F701822D49}"/>
    <cellStyle name="Total 2 11 2 4" xfId="16194" xr:uid="{1F13C44A-8E07-4853-BE00-D9F528E002ED}"/>
    <cellStyle name="Total 2 11 2 5" xfId="28927" xr:uid="{7494FDDE-6145-477A-874B-D963B9908C4E}"/>
    <cellStyle name="Total 2 11 2 6" xfId="27734" xr:uid="{659D964B-E895-431D-8E59-C9AC5A275C98}"/>
    <cellStyle name="Total 2 11 2 7" xfId="28192" xr:uid="{7E40AD91-E22B-4204-A60D-FFE51614D0F4}"/>
    <cellStyle name="Total 2 11 2 8" xfId="29461" xr:uid="{51A45429-F9D0-438A-89D1-A9AAA5A79ABB}"/>
    <cellStyle name="Total 2 11 3" xfId="8096" xr:uid="{BC7B68A7-BB11-42A6-938E-1D304D9420EE}"/>
    <cellStyle name="Total 2 11 3 2" xfId="11825" xr:uid="{BF9306D8-1ABC-421A-943A-56CAA078486C}"/>
    <cellStyle name="Total 2 11 3 2 2" xfId="21272" xr:uid="{0FEB97B5-9FEB-4ECB-9EE4-83258DB54124}"/>
    <cellStyle name="Total 2 11 3 2 3" xfId="25696" xr:uid="{ABD0E88F-C508-44AB-AFA2-91A024AAAD66}"/>
    <cellStyle name="Total 2 11 3 3" xfId="13831" xr:uid="{FD6D2206-3F2F-4E48-8F6A-F159D1827D09}"/>
    <cellStyle name="Total 2 11 3 3 2" xfId="23278" xr:uid="{ABAA24C4-9855-4B81-81DD-9E21DCEF2A42}"/>
    <cellStyle name="Total 2 11 3 4" xfId="17543" xr:uid="{8D46D300-C113-415E-9A4C-22842042DCBE}"/>
    <cellStyle name="Total 2 11 4" xfId="9728" xr:uid="{D4CFED5E-DD77-42CC-AA3D-0692B5689937}"/>
    <cellStyle name="Total 2 11 4 2" xfId="13210" xr:uid="{EB527365-5586-487F-A674-B38C514CF1AB}"/>
    <cellStyle name="Total 2 11 4 2 2" xfId="22657" xr:uid="{4661AE6B-8E5F-4D5D-B55D-8F37C802DFE8}"/>
    <cellStyle name="Total 2 11 4 2 3" xfId="27049" xr:uid="{332D1A88-3045-4864-8598-E53441AB8759}"/>
    <cellStyle name="Total 2 11 4 3" xfId="15429" xr:uid="{1DD63045-236E-4CE5-B1A1-ABFB4CDEC3F7}"/>
    <cellStyle name="Total 2 11 4 3 2" xfId="24876" xr:uid="{0BB5517F-D5D8-404C-8E3E-0274431A0DDD}"/>
    <cellStyle name="Total 2 11 4 4" xfId="19173" xr:uid="{CEFF7088-3A0C-43F0-94B8-DE3C3BF54952}"/>
    <cellStyle name="Total 2 11 5" xfId="9077" xr:uid="{50E2E040-3661-4C99-AB11-32BB2726268F}"/>
    <cellStyle name="Total 2 11 5 2" xfId="12674" xr:uid="{E92EEACE-DF1B-410B-9D9D-E7C10678F3CC}"/>
    <cellStyle name="Total 2 11 5 2 2" xfId="22121" xr:uid="{2F5C2DEB-CDFD-4A91-8AAD-593F8D190896}"/>
    <cellStyle name="Total 2 11 5 2 3" xfId="26535" xr:uid="{86A9AA67-D856-4737-8253-6131814545F6}"/>
    <cellStyle name="Total 2 11 5 3" xfId="14800" xr:uid="{7DBF109B-75A9-4A86-855B-C88DECFA16E8}"/>
    <cellStyle name="Total 2 11 5 3 2" xfId="24247" xr:uid="{C5E0F089-72D1-4224-BAB6-D3C9E5B89CC4}"/>
    <cellStyle name="Total 2 11 5 4" xfId="18522" xr:uid="{60305720-6283-4BAA-88B6-CFC571841935}"/>
    <cellStyle name="Total 2 11 6" xfId="9865" xr:uid="{B8F5B77A-F704-4511-B9C8-EE6D8B51145A}"/>
    <cellStyle name="Total 2 11 6 2" xfId="13336" xr:uid="{EBF5862C-0F18-4133-B09F-DED5A1702BF6}"/>
    <cellStyle name="Total 2 11 6 2 2" xfId="22783" xr:uid="{30104082-8F9A-4E58-99C7-C5DEC21C2F3D}"/>
    <cellStyle name="Total 2 11 6 2 3" xfId="27174" xr:uid="{00145696-9A5B-42BE-8680-0718BB633695}"/>
    <cellStyle name="Total 2 11 6 3" xfId="15565" xr:uid="{4298CA4B-E422-4870-AC07-EC99E3025233}"/>
    <cellStyle name="Total 2 11 6 3 2" xfId="25012" xr:uid="{95D6B90F-FD7B-4097-85A5-10DF72C338A7}"/>
    <cellStyle name="Total 2 11 6 4" xfId="19310" xr:uid="{C2CE6C16-9FC9-4539-929B-B72D53531150}"/>
    <cellStyle name="Total 2 11 7" xfId="10035" xr:uid="{01C94F2B-4428-4975-B4C9-10FA8A8F3F89}"/>
    <cellStyle name="Total 2 11 7 2" xfId="13479" xr:uid="{4F911CC6-810A-415B-B903-DCBBD3013936}"/>
    <cellStyle name="Total 2 11 7 2 2" xfId="22926" xr:uid="{CB717735-BFDF-4661-89C6-51D8ED382A7A}"/>
    <cellStyle name="Total 2 11 7 2 3" xfId="27316" xr:uid="{C58FBAE3-AABF-49A2-9590-F0961D116B8D}"/>
    <cellStyle name="Total 2 11 7 3" xfId="15734" xr:uid="{D377920A-ABE6-4474-985E-756B3BB22F8A}"/>
    <cellStyle name="Total 2 11 7 3 2" xfId="25181" xr:uid="{C35B840F-106F-4BCB-A558-243CA4074605}"/>
    <cellStyle name="Total 2 11 7 4" xfId="19480" xr:uid="{2DEECF81-E437-47DC-8327-9796091F1AAD}"/>
    <cellStyle name="Total 2 11 8" xfId="10146" xr:uid="{54D2ECDB-6172-41BA-B84B-177C3DCE0A7E}"/>
    <cellStyle name="Total 2 11 8 2" xfId="15845" xr:uid="{7C96B244-4F57-40FA-A1C1-6987A71CFC2E}"/>
    <cellStyle name="Total 2 11 8 2 2" xfId="25292" xr:uid="{E21932F0-B40E-46F5-9E62-5FE15E6B943D}"/>
    <cellStyle name="Total 2 11 8 3" xfId="19591" xr:uid="{E96B03CF-1321-4A38-B87F-4AB531BA16EE}"/>
    <cellStyle name="Total 2 11 9" xfId="27929" xr:uid="{399A2C06-726C-476E-826A-B6E08B2FA813}"/>
    <cellStyle name="Total 2 12" xfId="5065" xr:uid="{C4282458-F26A-44E5-A9C4-FE9870A6CF23}"/>
    <cellStyle name="Total 2 12 10" xfId="27599" xr:uid="{ADC9C9C9-E308-4390-BC00-830BB03E786E}"/>
    <cellStyle name="Total 2 12 2" xfId="7071" xr:uid="{DC2DFED3-7EFE-4D4B-9B06-98DD6E77548D}"/>
    <cellStyle name="Total 2 12 2 2" xfId="7739" xr:uid="{B772FE33-B584-4087-8396-D99183F000BA}"/>
    <cellStyle name="Total 2 12 2 2 2" xfId="11469" xr:uid="{BE434DD6-41B9-4170-8621-9AA45E13EA96}"/>
    <cellStyle name="Total 2 12 2 2 2 2" xfId="20916" xr:uid="{2B1EEDBC-7F87-4C6A-9CE1-F636E99CB21E}"/>
    <cellStyle name="Total 2 12 2 2 3" xfId="17187" xr:uid="{C8487B8A-71FD-41D9-B226-4112D4465A9D}"/>
    <cellStyle name="Total 2 12 2 3" xfId="10800" xr:uid="{04E465DE-B672-4D95-8610-8B3D6EC2E264}"/>
    <cellStyle name="Total 2 12 2 3 2" xfId="20246" xr:uid="{020528CD-D6D9-4428-A6AB-A2FB9D809982}"/>
    <cellStyle name="Total 2 12 2 4" xfId="16517" xr:uid="{454A0CBF-9E6A-46EB-A6A4-51F78C1BB957}"/>
    <cellStyle name="Total 2 12 2 5" xfId="29079" xr:uid="{7C55ACA7-337A-457F-B59F-EC5F0F0421D5}"/>
    <cellStyle name="Total 2 12 2 6" xfId="29243" xr:uid="{175A4DD5-1EF8-4863-BD54-770E8C0BE2AA}"/>
    <cellStyle name="Total 2 12 2 7" xfId="28760" xr:uid="{0164B28F-2721-4DE4-BA48-CDF4FA245186}"/>
    <cellStyle name="Total 2 12 2 8" xfId="29587" xr:uid="{EDE5C8FD-2345-4308-81DF-237201C9743A}"/>
    <cellStyle name="Total 2 12 3" xfId="8040" xr:uid="{F8E362F9-1205-4E7A-9C8C-EBA93A279C57}"/>
    <cellStyle name="Total 2 12 3 2" xfId="11769" xr:uid="{A6B48C21-166C-47C6-9602-B1843BB7179A}"/>
    <cellStyle name="Total 2 12 3 2 2" xfId="21216" xr:uid="{3477D228-40D5-48C4-8035-5CE71C0EFE5A}"/>
    <cellStyle name="Total 2 12 3 2 3" xfId="25640" xr:uid="{28AF2731-87C7-47CE-AD08-D2FEB71ADA0A}"/>
    <cellStyle name="Total 2 12 3 3" xfId="13775" xr:uid="{A932296E-64C4-4F81-BBAE-27852FCE66AC}"/>
    <cellStyle name="Total 2 12 3 3 2" xfId="23222" xr:uid="{517ECC4E-C311-491C-BAC4-74C7117A1780}"/>
    <cellStyle name="Total 2 12 3 4" xfId="17487" xr:uid="{6719CAD5-5655-45EE-8593-8580437A02E3}"/>
    <cellStyle name="Total 2 12 4" xfId="8966" xr:uid="{1C58B2D6-819C-4CD8-B135-E2C01C2437F9}"/>
    <cellStyle name="Total 2 12 4 2" xfId="12574" xr:uid="{4CCA8368-A1B5-4E52-91F3-511BB3DBB85D}"/>
    <cellStyle name="Total 2 12 4 2 2" xfId="22021" xr:uid="{5C51C45D-F370-446F-B43C-027E1884FEED}"/>
    <cellStyle name="Total 2 12 4 2 3" xfId="26435" xr:uid="{BC4C59E3-86A3-4A1B-9111-C5FDFE57B2C6}"/>
    <cellStyle name="Total 2 12 4 3" xfId="14689" xr:uid="{81FD01BE-186E-469B-A7A9-C90EFEA0F6C6}"/>
    <cellStyle name="Total 2 12 4 3 2" xfId="24136" xr:uid="{B1D20FF6-58E7-4300-A6CF-76A0DF37B520}"/>
    <cellStyle name="Total 2 12 4 4" xfId="18411" xr:uid="{BF4358F0-E74F-47D1-A79C-B6AAE70906EA}"/>
    <cellStyle name="Total 2 12 5" xfId="9955" xr:uid="{5F14EF5B-24AE-47E7-8AF4-20DC361893F7}"/>
    <cellStyle name="Total 2 12 5 2" xfId="13412" xr:uid="{9AF272AA-EC9A-471E-969E-F87683ACFAEB}"/>
    <cellStyle name="Total 2 12 5 2 2" xfId="22859" xr:uid="{723860C3-5793-4CD9-B5AD-3EC776171424}"/>
    <cellStyle name="Total 2 12 5 2 3" xfId="27249" xr:uid="{D8164745-F692-463D-9E52-978736287127}"/>
    <cellStyle name="Total 2 12 5 3" xfId="15654" xr:uid="{141EB11F-B5C7-4B6B-B4AE-B3E7BE8EA523}"/>
    <cellStyle name="Total 2 12 5 3 2" xfId="25101" xr:uid="{54BCC273-0866-464D-BC80-16A28B89FC10}"/>
    <cellStyle name="Total 2 12 5 4" xfId="19400" xr:uid="{37AC1446-D7BF-440B-8DF8-E75AC7FFBDF8}"/>
    <cellStyle name="Total 2 12 6" xfId="10053" xr:uid="{77F408A2-78E6-4196-BDFC-ADE53B594B75}"/>
    <cellStyle name="Total 2 12 6 2" xfId="13494" xr:uid="{B0A2779F-9978-4EE3-9DD9-C03335CFA0B7}"/>
    <cellStyle name="Total 2 12 6 2 2" xfId="22941" xr:uid="{97A79126-B2F6-489E-BDA8-066564BE8350}"/>
    <cellStyle name="Total 2 12 6 2 3" xfId="27331" xr:uid="{19EB3901-22E6-4C8D-8645-F9D8F5DA849F}"/>
    <cellStyle name="Total 2 12 6 3" xfId="15752" xr:uid="{F64CF7A4-173C-493E-9B41-D7A025F3FE18}"/>
    <cellStyle name="Total 2 12 6 3 2" xfId="25199" xr:uid="{2F1CFB00-38D2-4E0E-BA92-8C841380B5A3}"/>
    <cellStyle name="Total 2 12 6 4" xfId="19498" xr:uid="{CC843E3A-B8F7-4B0C-A6CD-991E7B297A33}"/>
    <cellStyle name="Total 2 12 7" xfId="9709" xr:uid="{979C1F57-2448-452A-BF51-791D7AA6C76E}"/>
    <cellStyle name="Total 2 12 7 2" xfId="13194" xr:uid="{825E3041-5508-4022-8982-139340753C09}"/>
    <cellStyle name="Total 2 12 7 2 2" xfId="22641" xr:uid="{16C1F3B4-9EEC-4BDA-8536-BC3E65830DAF}"/>
    <cellStyle name="Total 2 12 7 2 3" xfId="27033" xr:uid="{195C2358-6E19-4ABC-AE8C-E4AB98D0B9E7}"/>
    <cellStyle name="Total 2 12 7 3" xfId="15410" xr:uid="{667EA113-D27B-4650-AB82-EC9DBEDE9E2B}"/>
    <cellStyle name="Total 2 12 7 3 2" xfId="24857" xr:uid="{D56F725E-6267-4E9D-BD34-8D474C3890D2}"/>
    <cellStyle name="Total 2 12 7 4" xfId="19154" xr:uid="{5F62F9A6-F33B-4B13-8239-BC9E72E17D33}"/>
    <cellStyle name="Total 2 12 8" xfId="8411" xr:uid="{7CFFC74C-070C-4371-99A9-DBC7F99A929C}"/>
    <cellStyle name="Total 2 12 8 2" xfId="14139" xr:uid="{17BAEDBE-0EDF-47BE-A13C-8166B7850CD4}"/>
    <cellStyle name="Total 2 12 8 2 2" xfId="23586" xr:uid="{E3702891-7AE3-45B1-930A-5D5B45EAD5E5}"/>
    <cellStyle name="Total 2 12 8 3" xfId="17856" xr:uid="{A639BA92-540D-43DA-B52E-CDB262D23CAA}"/>
    <cellStyle name="Total 2 12 9" xfId="28444" xr:uid="{8F126226-2991-49F5-8AF7-AFDCCBEA795E}"/>
    <cellStyle name="Total 2 13" xfId="5186" xr:uid="{51291A60-C120-41A5-9EDC-158608E725D4}"/>
    <cellStyle name="Total 2 14" xfId="6397" xr:uid="{CBBB8078-2BF4-414A-BDBC-1C33FB3F9504}"/>
    <cellStyle name="Total 2 14 10" xfId="27973" xr:uid="{F067AFBF-734C-4D05-923D-9E84D2D4C6F4}"/>
    <cellStyle name="Total 2 14 2" xfId="7194" xr:uid="{DF1A7E30-2A0B-49DC-8C56-B36E0A01F435}"/>
    <cellStyle name="Total 2 14 2 2" xfId="7863" xr:uid="{E30E643D-DD7C-462B-B612-A4894D1DA30E}"/>
    <cellStyle name="Total 2 14 2 2 2" xfId="11593" xr:uid="{3B7C5109-DF03-4420-97BA-2336E978B740}"/>
    <cellStyle name="Total 2 14 2 2 2 2" xfId="21040" xr:uid="{FA82D6D3-2041-43F2-9C17-65DC1A60BFB5}"/>
    <cellStyle name="Total 2 14 2 2 3" xfId="17311" xr:uid="{B3E5D399-A09E-4496-A5D6-68E95901C18A}"/>
    <cellStyle name="Total 2 14 2 3" xfId="10924" xr:uid="{456BA8D9-06D5-4EE9-819D-EAAC4513AF57}"/>
    <cellStyle name="Total 2 14 2 3 2" xfId="20370" xr:uid="{A34DD04E-F96A-4A45-AC04-0C28B3F9B652}"/>
    <cellStyle name="Total 2 14 2 4" xfId="16641" xr:uid="{6E821239-447F-42D4-A27C-C6C8F305A817}"/>
    <cellStyle name="Total 2 14 2 5" xfId="29164" xr:uid="{A72078D4-BCEC-438F-AE34-D75D4BE87EAA}"/>
    <cellStyle name="Total 2 14 2 6" xfId="29291" xr:uid="{7926975A-818C-4E48-97D6-91110BFD09EF}"/>
    <cellStyle name="Total 2 14 2 7" xfId="27634" xr:uid="{BBF493A4-0140-4356-9EC1-58F1E74260DE}"/>
    <cellStyle name="Total 2 14 2 8" xfId="29670" xr:uid="{229FA8D5-AE8B-46B3-B804-CFD187726F9F}"/>
    <cellStyle name="Total 2 14 3" xfId="7883" xr:uid="{289C6A5C-E90E-4C0A-AD4C-9FE81569BD34}"/>
    <cellStyle name="Total 2 14 3 2" xfId="11612" xr:uid="{5BD16C84-B96E-489F-BC27-F0E196996D2F}"/>
    <cellStyle name="Total 2 14 3 2 2" xfId="21059" xr:uid="{88783F4E-F909-4945-B241-9E820911A2A7}"/>
    <cellStyle name="Total 2 14 3 2 3" xfId="25483" xr:uid="{45FDBA20-C968-4C29-9E25-982ECE25A1DD}"/>
    <cellStyle name="Total 2 14 3 3" xfId="13618" xr:uid="{256A1246-B926-4E1A-B64F-808C4961EE8F}"/>
    <cellStyle name="Total 2 14 3 3 2" xfId="23065" xr:uid="{A9A5CD29-A35F-41C8-B857-430536C2EC13}"/>
    <cellStyle name="Total 2 14 3 4" xfId="17330" xr:uid="{E789E052-DBB7-49DD-A483-72C3F73ED18B}"/>
    <cellStyle name="Total 2 14 4" xfId="8794" xr:uid="{FB5A7704-2658-4369-B54F-67AB911AB8B4}"/>
    <cellStyle name="Total 2 14 4 2" xfId="12435" xr:uid="{049BDEC2-050E-4F33-8A1C-D85102633436}"/>
    <cellStyle name="Total 2 14 4 2 2" xfId="21882" xr:uid="{6F7FF65C-50F5-4628-8475-A47B0C0525FB}"/>
    <cellStyle name="Total 2 14 4 2 3" xfId="26298" xr:uid="{52C7D62A-D3E0-4A18-960B-B9DF62E2866D}"/>
    <cellStyle name="Total 2 14 4 3" xfId="14519" xr:uid="{06E8A4B1-6B76-4625-8016-DA413D48B6EC}"/>
    <cellStyle name="Total 2 14 4 3 2" xfId="23966" xr:uid="{7956EEE6-FF32-4A3D-BABA-3DD49DBA9A20}"/>
    <cellStyle name="Total 2 14 4 4" xfId="18239" xr:uid="{85D7CAD2-B0A0-4C91-B98B-E059A7336BC0}"/>
    <cellStyle name="Total 2 14 5" xfId="10020" xr:uid="{62012689-76D3-4476-8D60-6344D254429B}"/>
    <cellStyle name="Total 2 14 5 2" xfId="13467" xr:uid="{6CFE103A-39E4-4DAF-8C8B-0081E4670148}"/>
    <cellStyle name="Total 2 14 5 2 2" xfId="22914" xr:uid="{31E3F7E9-F9BD-43A9-9613-83B378799220}"/>
    <cellStyle name="Total 2 14 5 2 3" xfId="27304" xr:uid="{BC31C1CD-C1DE-4E8F-84E8-2EB73349656E}"/>
    <cellStyle name="Total 2 14 5 3" xfId="15719" xr:uid="{C705C600-BC66-4C98-AB62-5730C1392CB4}"/>
    <cellStyle name="Total 2 14 5 3 2" xfId="25166" xr:uid="{C394EB9C-2D66-4AA0-B9BD-FE251A9D1564}"/>
    <cellStyle name="Total 2 14 5 4" xfId="19465" xr:uid="{97B0611A-6874-4C58-B4B7-7C673823D96C}"/>
    <cellStyle name="Total 2 14 6" xfId="10118" xr:uid="{678CC24C-4FDE-4276-95DF-0562B0470548}"/>
    <cellStyle name="Total 2 14 6 2" xfId="13546" xr:uid="{B2936CCE-7B9B-4926-AA3B-BDF173A1AD45}"/>
    <cellStyle name="Total 2 14 6 2 2" xfId="22993" xr:uid="{5C78B359-ED4D-4709-ACDB-382E7DC45915}"/>
    <cellStyle name="Total 2 14 6 2 3" xfId="27383" xr:uid="{9E75A3C1-076C-4B5E-AD57-83B6D1713CB7}"/>
    <cellStyle name="Total 2 14 6 3" xfId="15817" xr:uid="{F02CE6A3-7E4C-4098-987D-D97C426A2B37}"/>
    <cellStyle name="Total 2 14 6 3 2" xfId="25264" xr:uid="{4AA0C880-00AC-4C11-AB93-F73BF62A782C}"/>
    <cellStyle name="Total 2 14 6 4" xfId="19563" xr:uid="{53104EEF-94C1-4177-A2A5-7631C21FE3FD}"/>
    <cellStyle name="Total 2 14 7" xfId="10142" xr:uid="{135A7478-2373-4853-A367-E5122C42B03D}"/>
    <cellStyle name="Total 2 14 7 2" xfId="13561" xr:uid="{ECE94EAD-DFB3-45D4-98E8-4364AFDB8B3B}"/>
    <cellStyle name="Total 2 14 7 2 2" xfId="23008" xr:uid="{9D3AB7F6-9390-4F50-BFA0-403AB38D5334}"/>
    <cellStyle name="Total 2 14 7 2 3" xfId="27398" xr:uid="{4EF2CF6B-8EC6-4C4D-B03F-4D7634CA2F6A}"/>
    <cellStyle name="Total 2 14 7 3" xfId="15841" xr:uid="{75D9718B-EB2E-4BD7-8FFE-52AEDF2398E3}"/>
    <cellStyle name="Total 2 14 7 3 2" xfId="25288" xr:uid="{10D5AD4B-00DE-4E4D-A2ED-C12A9FFA9BBE}"/>
    <cellStyle name="Total 2 14 7 4" xfId="19587" xr:uid="{C0A5F478-33BD-419C-92C0-65A83262BF11}"/>
    <cellStyle name="Total 2 14 8" xfId="10233" xr:uid="{7CC657A4-B68C-4633-8BE6-9B26D7ECF679}"/>
    <cellStyle name="Total 2 14 8 2" xfId="15931" xr:uid="{AC3463B1-C6D0-41F4-BFD1-B9C84DAAFD18}"/>
    <cellStyle name="Total 2 14 8 2 2" xfId="25378" xr:uid="{2084854C-2D63-4D03-807B-CB967710594A}"/>
    <cellStyle name="Total 2 14 8 3" xfId="19678" xr:uid="{F08EF588-4AF0-4A45-AC1F-0772C09CA4DA}"/>
    <cellStyle name="Total 2 14 9" xfId="28721" xr:uid="{832B5BDD-9810-4F28-AC4E-388BD62EEC80}"/>
    <cellStyle name="Total 2 15" xfId="6747" xr:uid="{2A05A6D5-9079-48DD-8A52-2B5A058AA715}"/>
    <cellStyle name="Total 2 15 2" xfId="7415" xr:uid="{09519858-AC3A-4CE5-B318-F13EBCF2543A}"/>
    <cellStyle name="Total 2 15 2 2" xfId="11145" xr:uid="{3E60CFA1-4DA4-4784-8372-B66E51793771}"/>
    <cellStyle name="Total 2 15 2 2 2" xfId="20591" xr:uid="{A2B3E8E7-F626-4AD9-85FB-78BA2D68EFAE}"/>
    <cellStyle name="Total 2 15 2 3" xfId="16862" xr:uid="{D79D9A52-F0DB-4559-B118-88C8D1CCD6D4}"/>
    <cellStyle name="Total 2 15 3" xfId="10476" xr:uid="{441F7126-3FDA-4757-B303-33D8F7B14FEA}"/>
    <cellStyle name="Total 2 15 3 2" xfId="19921" xr:uid="{AD7DCA39-40C2-4D38-B749-971AF0E02FDB}"/>
    <cellStyle name="Total 2 15 4" xfId="16192" xr:uid="{A7D8468B-476F-4927-8C72-231FE496E0A3}"/>
    <cellStyle name="Total 2 15 5" xfId="28925" xr:uid="{B9E1C29D-406C-49DC-B0D7-A58E86827461}"/>
    <cellStyle name="Total 2 15 6" xfId="27574" xr:uid="{C5383B2B-50CB-4F38-806C-04D57DD031EA}"/>
    <cellStyle name="Total 2 15 7" xfId="28170" xr:uid="{4402CF40-60A8-4AC8-9C18-28102B5BE68D}"/>
    <cellStyle name="Total 2 15 8" xfId="29459" xr:uid="{68438E46-258A-4600-80DD-8F3B58E2494B}"/>
    <cellStyle name="Total 2 16" xfId="8098" xr:uid="{32F8D7A7-A102-44E1-A165-1EC673BD21CF}"/>
    <cellStyle name="Total 2 16 2" xfId="11827" xr:uid="{6BFECCAA-7D03-466A-9F2D-31BE81825518}"/>
    <cellStyle name="Total 2 16 2 2" xfId="21274" xr:uid="{576F231F-A484-4536-AE4E-805FBDB7E030}"/>
    <cellStyle name="Total 2 16 2 3" xfId="25698" xr:uid="{992E911A-4408-46D3-B7F6-CB0960C035EC}"/>
    <cellStyle name="Total 2 16 3" xfId="13833" xr:uid="{9D33338A-CB47-4278-A34C-296C10342A49}"/>
    <cellStyle name="Total 2 16 3 2" xfId="23280" xr:uid="{2B008204-9F66-42DA-9BB1-073173AB4F9F}"/>
    <cellStyle name="Total 2 16 4" xfId="17545" xr:uid="{D602FDE8-0F39-4912-9872-D28CCDED2A72}"/>
    <cellStyle name="Total 2 17" xfId="8686" xr:uid="{F7DAA36E-5D6D-4FC0-9A9A-82ABC5986602}"/>
    <cellStyle name="Total 2 17 2" xfId="12338" xr:uid="{7E71F320-A9D9-48BE-B663-1B2ACE461D3F}"/>
    <cellStyle name="Total 2 17 2 2" xfId="21785" xr:uid="{39E0656D-03EA-495D-BDA7-D94B6F840C87}"/>
    <cellStyle name="Total 2 17 2 3" xfId="26203" xr:uid="{29511EE3-E81B-4C8F-996E-56C8BFCD4DE7}"/>
    <cellStyle name="Total 2 17 3" xfId="14413" xr:uid="{890CA7EF-CB49-455D-AE6A-EE4D6E0C02DF}"/>
    <cellStyle name="Total 2 17 3 2" xfId="23860" xr:uid="{6013109E-E810-4B52-90B9-C5B459B97616}"/>
    <cellStyle name="Total 2 17 4" xfId="18131" xr:uid="{2446EBF7-5DBC-470D-8CD2-76EBA94D67F1}"/>
    <cellStyle name="Total 2 18" xfId="8529" xr:uid="{801062DF-83F5-4CF5-8F60-29CB7D90B2E3}"/>
    <cellStyle name="Total 2 18 2" xfId="12203" xr:uid="{6D9D39F8-3FA8-4EDC-A644-6DC9C18B07CA}"/>
    <cellStyle name="Total 2 18 2 2" xfId="21650" xr:uid="{C9D5F766-A3DB-4434-83D2-770F09FAFC81}"/>
    <cellStyle name="Total 2 18 2 3" xfId="26069" xr:uid="{BBCAE556-FBD2-4631-B897-A12A8758F188}"/>
    <cellStyle name="Total 2 18 3" xfId="14257" xr:uid="{DE778EB1-984B-448A-85E1-D3FCF3C15C1B}"/>
    <cellStyle name="Total 2 18 3 2" xfId="23704" xr:uid="{91DFDAE0-D303-4D01-A73D-3490165CB5D2}"/>
    <cellStyle name="Total 2 18 4" xfId="17974" xr:uid="{B8C823DB-9F73-4469-A246-30E1C724B6C7}"/>
    <cellStyle name="Total 2 19" xfId="9687" xr:uid="{D9AB07EF-50CB-4C4D-93E7-1072316D97A1}"/>
    <cellStyle name="Total 2 19 2" xfId="13174" xr:uid="{E7116A57-B1A9-4B74-A1C8-AFBEC080F3D9}"/>
    <cellStyle name="Total 2 19 2 2" xfId="22621" xr:uid="{8AB14E41-71BD-47CC-8FE2-8D1F96E966D8}"/>
    <cellStyle name="Total 2 19 2 3" xfId="27013" xr:uid="{139A40C1-0BBB-4392-82E4-5F877B0DA1DC}"/>
    <cellStyle name="Total 2 19 3" xfId="15388" xr:uid="{7B7BC22C-3CF9-47FE-BF31-D6CA1D9DBE89}"/>
    <cellStyle name="Total 2 19 3 2" xfId="24835" xr:uid="{A4470F95-9467-4B1A-A236-AC9A183DCF66}"/>
    <cellStyle name="Total 2 19 4" xfId="19132" xr:uid="{D6A2D3EF-2261-43EA-9646-002AFF86CE2A}"/>
    <cellStyle name="Total 2 2" xfId="2639" xr:uid="{7A4E3E17-4084-4D4C-BE70-E89095D10254}"/>
    <cellStyle name="Total 2 2 10" xfId="9185" xr:uid="{33B4E584-ABA5-4E05-B20D-0423EF6AD996}"/>
    <cellStyle name="Total 2 2 10 2" xfId="14889" xr:uid="{A47E8665-CA67-48BE-AB75-C431B6241E8C}"/>
    <cellStyle name="Total 2 2 10 2 2" xfId="24336" xr:uid="{E3D35554-3E28-4926-AAB0-BA81B33E6178}"/>
    <cellStyle name="Total 2 2 10 3" xfId="18630" xr:uid="{D2B15F71-F302-4294-AF3C-360D0F964048}"/>
    <cellStyle name="Total 2 2 11" xfId="27930" xr:uid="{BA082347-37F5-496A-A6A9-E82E6A80E54F}"/>
    <cellStyle name="Total 2 2 12" xfId="28578" xr:uid="{68596446-CAA9-40F9-95D4-30C27DC9D897}"/>
    <cellStyle name="Total 2 2 2" xfId="5066" xr:uid="{15F74226-4553-49A3-A446-91900132BB1D}"/>
    <cellStyle name="Total 2 2 2 10" xfId="28534" xr:uid="{F47D8B0B-381B-42A1-9548-879A046D829A}"/>
    <cellStyle name="Total 2 2 2 2" xfId="7072" xr:uid="{3818046E-E7F8-403E-B7FC-0D9F2736C7E9}"/>
    <cellStyle name="Total 2 2 2 2 2" xfId="7740" xr:uid="{09D9E6CB-178D-45AE-8BA2-FFCF6DE67DC9}"/>
    <cellStyle name="Total 2 2 2 2 2 2" xfId="11470" xr:uid="{84D0F285-7BC3-4A3E-8094-06A580DEE147}"/>
    <cellStyle name="Total 2 2 2 2 2 2 2" xfId="20917" xr:uid="{DC209218-39D3-4402-96BB-80574FBE98AD}"/>
    <cellStyle name="Total 2 2 2 2 2 3" xfId="17188" xr:uid="{D82891C9-C8DB-44BE-8073-E3A830174DEB}"/>
    <cellStyle name="Total 2 2 2 2 3" xfId="10801" xr:uid="{814A6DD6-E4AA-4D78-A77B-46506AF4F6E8}"/>
    <cellStyle name="Total 2 2 2 2 3 2" xfId="20247" xr:uid="{CAD47CC9-9EFD-41F0-B572-2BE059AB33C7}"/>
    <cellStyle name="Total 2 2 2 2 4" xfId="16518" xr:uid="{84BB6977-2F34-4542-828F-83A637693A37}"/>
    <cellStyle name="Total 2 2 2 2 5" xfId="29080" xr:uid="{550412DD-87FB-46C8-83BF-868F1F405EB7}"/>
    <cellStyle name="Total 2 2 2 2 6" xfId="29244" xr:uid="{212F1BEC-F1F6-4D65-AB8C-B157DE2C2488}"/>
    <cellStyle name="Total 2 2 2 2 7" xfId="28176" xr:uid="{CB321C98-0743-4E78-BB34-5FAEC4A3EC44}"/>
    <cellStyle name="Total 2 2 2 2 8" xfId="29588" xr:uid="{9493D1FE-C5F4-43A1-BBDC-B8B0B79D5826}"/>
    <cellStyle name="Total 2 2 2 3" xfId="7914" xr:uid="{A1E476E0-960E-45DD-8FE9-4E8805B2E5DE}"/>
    <cellStyle name="Total 2 2 2 3 2" xfId="11643" xr:uid="{C9DB5791-61AF-4DF8-A5A1-DE949A992B17}"/>
    <cellStyle name="Total 2 2 2 3 2 2" xfId="21090" xr:uid="{B89A1B4D-34AB-4D12-AE12-AE73154574E2}"/>
    <cellStyle name="Total 2 2 2 3 2 3" xfId="25514" xr:uid="{0391993C-E844-432A-9FDF-0A3167A45F35}"/>
    <cellStyle name="Total 2 2 2 3 3" xfId="13649" xr:uid="{7DC12A88-BAAF-4566-B6A2-DF9A8043233B}"/>
    <cellStyle name="Total 2 2 2 3 3 2" xfId="23096" xr:uid="{F82A752B-8E09-4BDC-90A5-61A367AF294F}"/>
    <cellStyle name="Total 2 2 2 3 4" xfId="17361" xr:uid="{4E0A7A76-FB22-440E-BB5E-1EAEC8CC1F8E}"/>
    <cellStyle name="Total 2 2 2 4" xfId="8410" xr:uid="{2A3296FB-848D-412E-93ED-ED6033E6BE51}"/>
    <cellStyle name="Total 2 2 2 4 2" xfId="12107" xr:uid="{7F9F865E-F3F0-4683-9621-4241F50F96F7}"/>
    <cellStyle name="Total 2 2 2 4 2 2" xfId="21554" xr:uid="{677A2440-A1E2-463C-9DD7-7F1DB00B0075}"/>
    <cellStyle name="Total 2 2 2 4 2 3" xfId="25973" xr:uid="{882414F5-5774-4B45-838F-5A9AA8E0764F}"/>
    <cellStyle name="Total 2 2 2 4 3" xfId="14138" xr:uid="{33E4FB15-C0B4-494E-8D82-782C014ECB01}"/>
    <cellStyle name="Total 2 2 2 4 3 2" xfId="23585" xr:uid="{7CCCACDF-C137-4B5E-9E2E-4594E059F08F}"/>
    <cellStyle name="Total 2 2 2 4 4" xfId="17855" xr:uid="{6A8CF8A9-FD09-4650-A1E6-2CF4EBA0CCD4}"/>
    <cellStyle name="Total 2 2 2 5" xfId="8371" xr:uid="{92C42ABD-BD8D-4303-8066-00D07541F388}"/>
    <cellStyle name="Total 2 2 2 5 2" xfId="12080" xr:uid="{23BF53FF-C118-4916-A88C-59A3265E0561}"/>
    <cellStyle name="Total 2 2 2 5 2 2" xfId="21527" xr:uid="{C5E7A413-35FF-4E48-B171-B132A573E171}"/>
    <cellStyle name="Total 2 2 2 5 2 3" xfId="25946" xr:uid="{A8B670CB-7F22-49CA-86B8-F64606CA99A1}"/>
    <cellStyle name="Total 2 2 2 5 3" xfId="14099" xr:uid="{B33FFBAF-0A25-4466-A341-E9A2D1FF06D9}"/>
    <cellStyle name="Total 2 2 2 5 3 2" xfId="23546" xr:uid="{381E761D-D51D-42F6-A3C9-C5E45547876C}"/>
    <cellStyle name="Total 2 2 2 5 4" xfId="17816" xr:uid="{5FF0F615-CF4E-482E-8A5F-108583DA636E}"/>
    <cellStyle name="Total 2 2 2 6" xfId="9245" xr:uid="{08060129-703C-4798-8ADA-19B78F870D01}"/>
    <cellStyle name="Total 2 2 2 6 2" xfId="12804" xr:uid="{BDD92932-3D1D-4566-AF70-F49E5C28237A}"/>
    <cellStyle name="Total 2 2 2 6 2 2" xfId="22251" xr:uid="{A91358EE-F1FE-4922-AD5D-9D663C41A320}"/>
    <cellStyle name="Total 2 2 2 6 2 3" xfId="26646" xr:uid="{68560F09-5359-4CFB-AF14-3B96C4210C63}"/>
    <cellStyle name="Total 2 2 2 6 3" xfId="14949" xr:uid="{6CFBB94C-AADD-43CF-88B7-985FBC7C1E52}"/>
    <cellStyle name="Total 2 2 2 6 3 2" xfId="24396" xr:uid="{EF5148B3-CBB6-47FC-AFB5-5C3519A78B10}"/>
    <cellStyle name="Total 2 2 2 6 4" xfId="18690" xr:uid="{967A07A7-0524-49B7-B85D-45F966713AE7}"/>
    <cellStyle name="Total 2 2 2 7" xfId="10129" xr:uid="{A8CFBDEA-ABA2-445A-90F3-19880E7D2FD0}"/>
    <cellStyle name="Total 2 2 2 7 2" xfId="13552" xr:uid="{AEC1197A-6DF1-448C-8E4D-B41B1BC699AA}"/>
    <cellStyle name="Total 2 2 2 7 2 2" xfId="22999" xr:uid="{8625E969-C12A-4E35-8FAC-5C0814402D13}"/>
    <cellStyle name="Total 2 2 2 7 2 3" xfId="27389" xr:uid="{687DDD2F-064E-4844-BEC5-625705E96B38}"/>
    <cellStyle name="Total 2 2 2 7 3" xfId="15828" xr:uid="{8FFE6DF9-7D95-4547-85EE-0FF8674B1486}"/>
    <cellStyle name="Total 2 2 2 7 3 2" xfId="25275" xr:uid="{50BCABE6-4711-4582-A3C1-26C1E1AC6A13}"/>
    <cellStyle name="Total 2 2 2 7 4" xfId="19574" xr:uid="{55E1784C-AC2F-4507-8E9D-228F3360F05A}"/>
    <cellStyle name="Total 2 2 2 8" xfId="9660" xr:uid="{232ECFC8-FA6D-45D8-ABD7-A8FE6B6B2154}"/>
    <cellStyle name="Total 2 2 2 8 2" xfId="15361" xr:uid="{ABE44C9C-738E-4899-AD89-DB8A2D93FB9B}"/>
    <cellStyle name="Total 2 2 2 8 2 2" xfId="24808" xr:uid="{23F1B065-59AC-4E2A-848C-A20DDE7649CB}"/>
    <cellStyle name="Total 2 2 2 8 3" xfId="19105" xr:uid="{1496BAD7-63A0-4095-910F-8997A1B12B11}"/>
    <cellStyle name="Total 2 2 2 9" xfId="28445" xr:uid="{1CC0AAD0-8F01-4D7C-AFBC-7182A083455E}"/>
    <cellStyle name="Total 2 2 3" xfId="6398" xr:uid="{2D4E414A-C93B-43F9-98D6-89C6B5B14F9C}"/>
    <cellStyle name="Total 2 2 3 10" xfId="27978" xr:uid="{F04BE61B-E008-4958-8583-29B944B9B76D}"/>
    <cellStyle name="Total 2 2 3 2" xfId="7195" xr:uid="{4AE7943F-C111-4485-BD85-E7F0BB299BB6}"/>
    <cellStyle name="Total 2 2 3 2 2" xfId="7864" xr:uid="{6E3359C4-CEF3-4D3F-A504-B66B1D267E7D}"/>
    <cellStyle name="Total 2 2 3 2 2 2" xfId="11594" xr:uid="{9B690A5D-E69F-4B4F-923F-129D819B5CE0}"/>
    <cellStyle name="Total 2 2 3 2 2 2 2" xfId="21041" xr:uid="{79159C7A-318C-4121-A9BE-E67195B9ABA7}"/>
    <cellStyle name="Total 2 2 3 2 2 3" xfId="17312" xr:uid="{0DFC4140-CC6E-4709-A475-E1077C6275B7}"/>
    <cellStyle name="Total 2 2 3 2 3" xfId="10925" xr:uid="{61AD0D3C-01A7-4DC8-ACD5-CB988A0A5AAC}"/>
    <cellStyle name="Total 2 2 3 2 3 2" xfId="20371" xr:uid="{893D951F-BED2-4D8B-B4AE-A1C0258B8F5F}"/>
    <cellStyle name="Total 2 2 3 2 4" xfId="16642" xr:uid="{DA88A91C-011E-43AB-822D-90643790B3C6}"/>
    <cellStyle name="Total 2 2 3 2 5" xfId="29165" xr:uid="{C23A1148-3D6F-4F11-A122-F6DE6B2767EA}"/>
    <cellStyle name="Total 2 2 3 2 6" xfId="29292" xr:uid="{82733FA7-6598-4CB0-A75C-24DFE325ECA3}"/>
    <cellStyle name="Total 2 2 3 2 7" xfId="27645" xr:uid="{0C46A414-2A3C-4102-A50F-EFAB60C667C8}"/>
    <cellStyle name="Total 2 2 3 2 8" xfId="29671" xr:uid="{CF2A37FE-38CB-4EF8-B0F7-A9FE79F91AFE}"/>
    <cellStyle name="Total 2 2 3 3" xfId="7882" xr:uid="{4B36DE5A-A413-414D-9F86-1E60EFDDA762}"/>
    <cellStyle name="Total 2 2 3 3 2" xfId="11611" xr:uid="{A77CE8EE-6963-4E03-B24A-295F46C27A32}"/>
    <cellStyle name="Total 2 2 3 3 2 2" xfId="21058" xr:uid="{E8CB51F3-FC8B-4DBA-9066-F42E2D55B319}"/>
    <cellStyle name="Total 2 2 3 3 2 3" xfId="25482" xr:uid="{9144B567-5FFB-47B6-B360-7B8B07A5B751}"/>
    <cellStyle name="Total 2 2 3 3 3" xfId="13617" xr:uid="{6C3D090C-9D80-4CFB-989B-6CFA0AC00A9C}"/>
    <cellStyle name="Total 2 2 3 3 3 2" xfId="23064" xr:uid="{B863C899-AFFE-42DF-8AC3-78DA42670011}"/>
    <cellStyle name="Total 2 2 3 3 4" xfId="17329" xr:uid="{D540BF36-5068-494E-B1C7-E23D3ED111A6}"/>
    <cellStyle name="Total 2 2 3 4" xfId="8282" xr:uid="{112C016F-65C5-4525-9753-CC96C631CC26}"/>
    <cellStyle name="Total 2 2 3 4 2" xfId="12006" xr:uid="{8D101F93-2F5F-4861-AAAF-197ACCAE48CA}"/>
    <cellStyle name="Total 2 2 3 4 2 2" xfId="21453" xr:uid="{C70A22AA-E11D-425B-A8ED-79ABB5D81C32}"/>
    <cellStyle name="Total 2 2 3 4 2 3" xfId="25873" xr:uid="{0E8E1D0C-312C-496C-82E5-7A253AF7BEDE}"/>
    <cellStyle name="Total 2 2 3 4 3" xfId="14011" xr:uid="{B3526508-F251-469A-A48A-368A12805772}"/>
    <cellStyle name="Total 2 2 3 4 3 2" xfId="23458" xr:uid="{5D31D3FD-5960-44BB-9C38-3C96637FAB87}"/>
    <cellStyle name="Total 2 2 3 4 4" xfId="17727" xr:uid="{280E7A31-0989-4BDB-B396-70419616932C}"/>
    <cellStyle name="Total 2 2 3 5" xfId="10021" xr:uid="{83E460DE-4447-4D38-8FF8-8903852AB8EA}"/>
    <cellStyle name="Total 2 2 3 5 2" xfId="13468" xr:uid="{A6EDB3B3-6080-4D89-A2CF-F65014A01077}"/>
    <cellStyle name="Total 2 2 3 5 2 2" xfId="22915" xr:uid="{74D36E2B-667D-4FD2-B873-A68C88B49709}"/>
    <cellStyle name="Total 2 2 3 5 2 3" xfId="27305" xr:uid="{87A1E50E-B350-4362-93FE-B16169E86D7C}"/>
    <cellStyle name="Total 2 2 3 5 3" xfId="15720" xr:uid="{3C853B4F-F128-4D1A-929F-85FB8F9E2E53}"/>
    <cellStyle name="Total 2 2 3 5 3 2" xfId="25167" xr:uid="{C66BC66C-DE11-439F-99E0-3DCEDF9EB1D3}"/>
    <cellStyle name="Total 2 2 3 5 4" xfId="19466" xr:uid="{CA6839AC-CF8F-4382-9C54-C12693B093C2}"/>
    <cellStyle name="Total 2 2 3 6" xfId="10119" xr:uid="{6029F559-FCC1-4673-A24D-CD759A45173B}"/>
    <cellStyle name="Total 2 2 3 6 2" xfId="13547" xr:uid="{15DE9B5B-E8D1-4C39-ABAC-F731E9FB03C5}"/>
    <cellStyle name="Total 2 2 3 6 2 2" xfId="22994" xr:uid="{06D1BC4A-6F58-4F72-8B5B-054245D7632C}"/>
    <cellStyle name="Total 2 2 3 6 2 3" xfId="27384" xr:uid="{7B5E67C5-280E-4311-8D09-E4B5349100F3}"/>
    <cellStyle name="Total 2 2 3 6 3" xfId="15818" xr:uid="{5217F15E-0815-42E0-B15E-B6F6DC444D4B}"/>
    <cellStyle name="Total 2 2 3 6 3 2" xfId="25265" xr:uid="{39C6ADA4-9A29-46D5-A1EA-1A1A32700172}"/>
    <cellStyle name="Total 2 2 3 6 4" xfId="19564" xr:uid="{A2FB2304-F58A-4DB5-8DCF-8653A50526B2}"/>
    <cellStyle name="Total 2 2 3 7" xfId="9859" xr:uid="{6E0DF1A1-E7A8-4C30-8E36-87F3BAE0A274}"/>
    <cellStyle name="Total 2 2 3 7 2" xfId="13331" xr:uid="{71126DFD-7714-409B-81B5-9D6C67A99D7F}"/>
    <cellStyle name="Total 2 2 3 7 2 2" xfId="22778" xr:uid="{C8C24E33-6B9D-4A69-AE6F-FFA1FF9EB3AE}"/>
    <cellStyle name="Total 2 2 3 7 2 3" xfId="27170" xr:uid="{876312DD-27DF-46FD-B547-89D440B3CB5F}"/>
    <cellStyle name="Total 2 2 3 7 3" xfId="15560" xr:uid="{0CFFC253-8002-4E5B-BCFE-141B18C400DA}"/>
    <cellStyle name="Total 2 2 3 7 3 2" xfId="25007" xr:uid="{ED50A462-8D08-433A-A542-32DF05F28DC0}"/>
    <cellStyle name="Total 2 2 3 7 4" xfId="19304" xr:uid="{AEFFC9E3-26B5-47DC-8906-E460A11578DB}"/>
    <cellStyle name="Total 2 2 3 8" xfId="10234" xr:uid="{7257B519-E483-4ABF-8076-EF1D9D4244C1}"/>
    <cellStyle name="Total 2 2 3 8 2" xfId="15932" xr:uid="{077F134C-DDA6-4C71-AD09-5E54CA65ECFD}"/>
    <cellStyle name="Total 2 2 3 8 2 2" xfId="25379" xr:uid="{8979A16F-ED16-4E22-805C-AD79F8570262}"/>
    <cellStyle name="Total 2 2 3 8 3" xfId="19679" xr:uid="{0208D2D7-519A-4DE5-9A40-4D91B8AB0516}"/>
    <cellStyle name="Total 2 2 3 9" xfId="28722" xr:uid="{7CDB9D7E-CDC9-471D-AF12-897E795302AF}"/>
    <cellStyle name="Total 2 2 4" xfId="6750" xr:uid="{54ACEC4B-7892-4AA6-936D-8183A3F576F8}"/>
    <cellStyle name="Total 2 2 4 2" xfId="7418" xr:uid="{874E27AF-6D79-47CE-9E37-433AC34D0E77}"/>
    <cellStyle name="Total 2 2 4 2 2" xfId="11148" xr:uid="{BC8EE812-2E87-4F1B-8522-B3A6155BDD4F}"/>
    <cellStyle name="Total 2 2 4 2 2 2" xfId="20594" xr:uid="{03776834-7D05-40E3-B3BF-008CB6497790}"/>
    <cellStyle name="Total 2 2 4 2 3" xfId="16865" xr:uid="{7CB4F151-6096-4A35-858C-40D3C19C171F}"/>
    <cellStyle name="Total 2 2 4 3" xfId="10479" xr:uid="{A6818066-8E5B-40D5-9A1E-BE9D7A909E57}"/>
    <cellStyle name="Total 2 2 4 3 2" xfId="19924" xr:uid="{B6226668-D738-4057-B83D-FC0954B816A8}"/>
    <cellStyle name="Total 2 2 4 4" xfId="16195" xr:uid="{FB03E4AA-8192-456C-9AA5-386DE5B9F461}"/>
    <cellStyle name="Total 2 2 4 5" xfId="28928" xr:uid="{82E9DDD5-FD1C-49A4-90C8-29F7757F638A}"/>
    <cellStyle name="Total 2 2 4 6" xfId="28473" xr:uid="{2F4E8860-87BE-4BBD-A331-66C95C047E3D}"/>
    <cellStyle name="Total 2 2 4 7" xfId="29200" xr:uid="{2D714DA4-B163-4477-BE75-AF51D19CB580}"/>
    <cellStyle name="Total 2 2 4 8" xfId="29462" xr:uid="{74D2D8B1-EFF0-4877-807A-E7B9E3C72A5A}"/>
    <cellStyle name="Total 2 2 5" xfId="8095" xr:uid="{43D968EA-B8C3-4811-A36E-590AA63DE165}"/>
    <cellStyle name="Total 2 2 5 2" xfId="11824" xr:uid="{3187CA69-7A11-4E9B-A24E-A7A0978FE23E}"/>
    <cellStyle name="Total 2 2 5 2 2" xfId="21271" xr:uid="{9B806A4E-3F14-4E89-BE59-C00EBA3C63F9}"/>
    <cellStyle name="Total 2 2 5 2 3" xfId="25695" xr:uid="{47D53FD0-E0DA-4C42-BB59-72EBC00CC206}"/>
    <cellStyle name="Total 2 2 5 3" xfId="13830" xr:uid="{A3769B78-7A75-4C43-8F5A-AE11F832DFA6}"/>
    <cellStyle name="Total 2 2 5 3 2" xfId="23277" xr:uid="{A32E9942-C5ED-47D1-B656-4FC45332FCD5}"/>
    <cellStyle name="Total 2 2 5 4" xfId="17542" xr:uid="{F0CE0510-8EA6-414E-B367-37E151C9C462}"/>
    <cellStyle name="Total 2 2 6" xfId="9278" xr:uid="{E12C07FC-49AD-4BA6-B8D1-98EC79ECD3F2}"/>
    <cellStyle name="Total 2 2 6 2" xfId="12830" xr:uid="{9F45E338-4A8C-4C3B-824E-819326E90BF0}"/>
    <cellStyle name="Total 2 2 6 2 2" xfId="22277" xr:uid="{214136B7-36BB-45AC-845C-3A3DB1617EE9}"/>
    <cellStyle name="Total 2 2 6 2 3" xfId="26671" xr:uid="{CA406CA1-287D-4DF9-A1A9-CEB5F603E850}"/>
    <cellStyle name="Total 2 2 6 3" xfId="14981" xr:uid="{27DE094C-F5BF-4452-A2A1-D97D7B7B957C}"/>
    <cellStyle name="Total 2 2 6 3 2" xfId="24428" xr:uid="{07E84820-F92C-4F68-88FE-9D84D58ED948}"/>
    <cellStyle name="Total 2 2 6 4" xfId="18723" xr:uid="{BC52F09D-E48D-4562-9CC3-6583D794221F}"/>
    <cellStyle name="Total 2 2 7" xfId="8868" xr:uid="{271A7F8A-4978-4244-B0FA-85439593807D}"/>
    <cellStyle name="Total 2 2 7 2" xfId="12498" xr:uid="{BD543FC9-F494-47BB-861B-1B2CBA2D7DDA}"/>
    <cellStyle name="Total 2 2 7 2 2" xfId="21945" xr:uid="{DBAAD702-F5B0-4943-9A05-091F7049FBF3}"/>
    <cellStyle name="Total 2 2 7 2 3" xfId="26361" xr:uid="{646763E1-2DDC-40EE-970B-2B386B59FCE8}"/>
    <cellStyle name="Total 2 2 7 3" xfId="14593" xr:uid="{72719857-47B0-42CF-A116-BDFD6C4E3CC6}"/>
    <cellStyle name="Total 2 2 7 3 2" xfId="24040" xr:uid="{E9FD0345-B7BD-498E-8049-3BF0339376F2}"/>
    <cellStyle name="Total 2 2 7 4" xfId="18313" xr:uid="{D0FE7378-0801-447E-A500-9ADE8712D718}"/>
    <cellStyle name="Total 2 2 8" xfId="9472" xr:uid="{5ABA8260-5FD5-489D-9405-62250A9667AE}"/>
    <cellStyle name="Total 2 2 8 2" xfId="12992" xr:uid="{F5513B51-3EE1-4752-B82F-4D3941C3A165}"/>
    <cellStyle name="Total 2 2 8 2 2" xfId="22439" xr:uid="{331EE20B-F77E-4A6D-8730-403FFE641CBC}"/>
    <cellStyle name="Total 2 2 8 2 3" xfId="26833" xr:uid="{6D71DA27-DC44-4A3B-9D8D-4711FCA4D54B}"/>
    <cellStyle name="Total 2 2 8 3" xfId="15175" xr:uid="{CCEE5E46-5F47-446E-BEA2-857829497E90}"/>
    <cellStyle name="Total 2 2 8 3 2" xfId="24622" xr:uid="{656E0078-1AF1-4DBE-BB33-768894A63E97}"/>
    <cellStyle name="Total 2 2 8 4" xfId="18917" xr:uid="{0EA84121-F816-4FC7-B395-B6472C2853A2}"/>
    <cellStyle name="Total 2 2 9" xfId="9297" xr:uid="{23CA5DC8-62B4-4AB7-A150-71D1F5C9A50C}"/>
    <cellStyle name="Total 2 2 9 2" xfId="12847" xr:uid="{4DDE6DF3-3C64-4932-8FFA-30528EF4A3B6}"/>
    <cellStyle name="Total 2 2 9 2 2" xfId="22294" xr:uid="{4A7394C5-7CA4-4018-B356-8D6A1DF41C95}"/>
    <cellStyle name="Total 2 2 9 2 3" xfId="26688" xr:uid="{2605FE3F-126F-41E7-846D-B13F48BEA549}"/>
    <cellStyle name="Total 2 2 9 3" xfId="15000" xr:uid="{0869E7EE-0F98-4755-9E71-8A88011600AE}"/>
    <cellStyle name="Total 2 2 9 3 2" xfId="24447" xr:uid="{98F9BF2F-9847-4434-A054-5FF504AFD212}"/>
    <cellStyle name="Total 2 2 9 4" xfId="18742" xr:uid="{0A5993E7-FCDC-4C94-BFA5-A3F965C1599A}"/>
    <cellStyle name="Total 2 20" xfId="9857" xr:uid="{ED14943F-8D28-423B-9559-33EC8FC140AF}"/>
    <cellStyle name="Total 2 20 2" xfId="13329" xr:uid="{0C54FB4A-D3DD-4C1D-BB3A-A3EBF01E3124}"/>
    <cellStyle name="Total 2 20 2 2" xfId="22776" xr:uid="{31E5955B-B4FE-4174-AEC1-D72CED482C27}"/>
    <cellStyle name="Total 2 20 2 3" xfId="27168" xr:uid="{DB190B94-B2B1-412E-BC19-DF01CA7F7CE1}"/>
    <cellStyle name="Total 2 20 3" xfId="15558" xr:uid="{DA6F6BAA-3176-471B-8EEF-BFF232690358}"/>
    <cellStyle name="Total 2 20 3 2" xfId="25005" xr:uid="{CC614576-09F1-4B7D-BB0D-E5FB3ABF217E}"/>
    <cellStyle name="Total 2 20 4" xfId="19302" xr:uid="{92A11785-9517-4603-B7CE-DA0A6DAB67A7}"/>
    <cellStyle name="Total 2 21" xfId="8285" xr:uid="{E3F8986D-AC6B-450B-B6F4-29645799646D}"/>
    <cellStyle name="Total 2 21 2" xfId="14014" xr:uid="{E98B7218-60EF-4BB1-8FF3-2F25D858A6CF}"/>
    <cellStyle name="Total 2 21 2 2" xfId="23461" xr:uid="{6FF74403-1F5B-44B0-85EC-A72BEEC6F084}"/>
    <cellStyle name="Total 2 21 3" xfId="17730" xr:uid="{AA80C186-73B0-4BA7-AF56-33F48AEEC531}"/>
    <cellStyle name="Total 2 22" xfId="27927" xr:uid="{B4744828-C2DD-4EA1-86B1-A039E25C5B53}"/>
    <cellStyle name="Total 2 23" xfId="28231" xr:uid="{2A801360-0A6C-4E72-AA87-9E3531CCCFC2}"/>
    <cellStyle name="Total 2 24" xfId="29788" xr:uid="{64582908-8EA3-4556-BB43-762D4F99103F}"/>
    <cellStyle name="Total 2 25" xfId="2636" xr:uid="{F6BE3E96-315F-4DFD-9E41-920200613310}"/>
    <cellStyle name="Total 2 26" xfId="30734" xr:uid="{8D6F4F2D-47F9-4AB0-8689-48230E408D78}"/>
    <cellStyle name="Total 2 3" xfId="2640" xr:uid="{ACAB7FF2-8A7D-4D65-AC66-203343F42FFF}"/>
    <cellStyle name="Total 2 3 10" xfId="9408" xr:uid="{D150DAE1-5E78-4472-BEB9-20D907CE867E}"/>
    <cellStyle name="Total 2 3 10 2" xfId="15111" xr:uid="{093621C1-A26A-4E7F-B2F7-2A8B40E04522}"/>
    <cellStyle name="Total 2 3 10 2 2" xfId="24558" xr:uid="{66EE2E77-B64C-457B-8502-F0AC4A42CC5B}"/>
    <cellStyle name="Total 2 3 10 3" xfId="18853" xr:uid="{2BAABD73-0122-44B9-A67A-F8DCC13DA531}"/>
    <cellStyle name="Total 2 3 11" xfId="27931" xr:uid="{304B6124-0607-4F90-BA45-5844BA995DF2}"/>
    <cellStyle name="Total 2 3 12" xfId="28229" xr:uid="{1271BFFF-1345-4875-B3C4-E7D69AC0DFFE}"/>
    <cellStyle name="Total 2 3 2" xfId="5067" xr:uid="{3607FF05-AC0E-4B70-98B5-716FCB682652}"/>
    <cellStyle name="Total 2 3 2 10" xfId="28065" xr:uid="{5CFF04BB-7E2C-4708-B964-61C14693BBCF}"/>
    <cellStyle name="Total 2 3 2 2" xfId="7073" xr:uid="{3A5568B4-3F3A-42D0-B00B-C2C02B53FC43}"/>
    <cellStyle name="Total 2 3 2 2 2" xfId="7741" xr:uid="{193398B1-3072-47A0-A6EF-8FF7588F06F7}"/>
    <cellStyle name="Total 2 3 2 2 2 2" xfId="11471" xr:uid="{0CE3B5DC-CA9D-4661-B66A-19E88F274CEC}"/>
    <cellStyle name="Total 2 3 2 2 2 2 2" xfId="20918" xr:uid="{4A2142EC-A5B0-42F6-B9C9-C7C6F697F0F5}"/>
    <cellStyle name="Total 2 3 2 2 2 3" xfId="17189" xr:uid="{9BAF4366-F7AF-4ED3-A515-39FDAC868FD4}"/>
    <cellStyle name="Total 2 3 2 2 3" xfId="10802" xr:uid="{10FE5DD6-A72F-489C-95E0-64B7CD0CB0BB}"/>
    <cellStyle name="Total 2 3 2 2 3 2" xfId="20248" xr:uid="{913FCFE7-2566-4348-B4DA-297F32E3C17F}"/>
    <cellStyle name="Total 2 3 2 2 4" xfId="16519" xr:uid="{01B9C7E1-6C55-4173-87F2-C0BD2E558F5B}"/>
    <cellStyle name="Total 2 3 2 2 5" xfId="29081" xr:uid="{E55445BE-34CD-4F7C-A8A3-AEB313F08D74}"/>
    <cellStyle name="Total 2 3 2 2 6" xfId="29245" xr:uid="{E1542A40-809B-4D55-8A6A-27CB8A91BB7D}"/>
    <cellStyle name="Total 2 3 2 2 7" xfId="28322" xr:uid="{9BC0ECFA-CA9E-4DD1-BA0C-FC4CA22D30A7}"/>
    <cellStyle name="Total 2 3 2 2 8" xfId="29589" xr:uid="{7C30F16A-4125-4867-9ACA-457CAE254933}"/>
    <cellStyle name="Total 2 3 2 3" xfId="8039" xr:uid="{EEAA1FBD-7CFC-4A6F-8205-91FC4E85E0F1}"/>
    <cellStyle name="Total 2 3 2 3 2" xfId="11768" xr:uid="{7BCCDE7B-D3AA-4F9E-B72F-910B2ADBC870}"/>
    <cellStyle name="Total 2 3 2 3 2 2" xfId="21215" xr:uid="{D1760D50-7D7A-41C9-84BE-936712AAD5F1}"/>
    <cellStyle name="Total 2 3 2 3 2 3" xfId="25639" xr:uid="{67414280-DA90-4554-B394-024AE5BFC5F3}"/>
    <cellStyle name="Total 2 3 2 3 3" xfId="13774" xr:uid="{53E88C79-9805-4720-A9D8-E5F67960EE36}"/>
    <cellStyle name="Total 2 3 2 3 3 2" xfId="23221" xr:uid="{79795CFB-1C44-4C1C-9692-69577DB12C28}"/>
    <cellStyle name="Total 2 3 2 3 4" xfId="17486" xr:uid="{60110E90-F11C-4203-984F-BF1434473F99}"/>
    <cellStyle name="Total 2 3 2 4" xfId="8965" xr:uid="{EFC6C724-5C54-4945-8487-D3264C98C393}"/>
    <cellStyle name="Total 2 3 2 4 2" xfId="12573" xr:uid="{5CE1D9BF-D47E-45C2-A264-4D9094F8C322}"/>
    <cellStyle name="Total 2 3 2 4 2 2" xfId="22020" xr:uid="{D7985AA7-9395-491F-B3A6-BF05EB71CE46}"/>
    <cellStyle name="Total 2 3 2 4 2 3" xfId="26434" xr:uid="{A1CD5811-8420-46EA-B4BD-F136F757B739}"/>
    <cellStyle name="Total 2 3 2 4 3" xfId="14688" xr:uid="{F9CA1C48-DADF-4AF9-AAB3-D136978F5ADA}"/>
    <cellStyle name="Total 2 3 2 4 3 2" xfId="24135" xr:uid="{F7BDC750-82DC-4F1A-A268-39F599D8C4A3}"/>
    <cellStyle name="Total 2 3 2 4 4" xfId="18410" xr:uid="{37943E36-E716-453A-ACB6-C0E21BA800D0}"/>
    <cellStyle name="Total 2 3 2 5" xfId="9228" xr:uid="{4D4F0B54-08B2-45F8-A06A-4FE1286F3D2E}"/>
    <cellStyle name="Total 2 3 2 5 2" xfId="12792" xr:uid="{71EAE03F-3E3D-4C2A-A0C0-8DC6FB7CAFB0}"/>
    <cellStyle name="Total 2 3 2 5 2 2" xfId="22239" xr:uid="{17045744-C0A6-4EBE-80C3-ED521029A967}"/>
    <cellStyle name="Total 2 3 2 5 2 3" xfId="26634" xr:uid="{60021000-690D-4F48-8B29-5A55BF3480B4}"/>
    <cellStyle name="Total 2 3 2 5 3" xfId="14932" xr:uid="{0D88FD6A-F50E-4A46-8971-034348373811}"/>
    <cellStyle name="Total 2 3 2 5 3 2" xfId="24379" xr:uid="{502480AE-3EB4-4268-B961-6DBACFA1F528}"/>
    <cellStyle name="Total 2 3 2 5 4" xfId="18673" xr:uid="{1460D0BE-E92D-4F2D-9696-AD1F54A15CE5}"/>
    <cellStyle name="Total 2 3 2 6" xfId="9600" xr:uid="{B9DC4A42-4573-4B0D-AD5E-8FC33131C9F1}"/>
    <cellStyle name="Total 2 3 2 6 2" xfId="13103" xr:uid="{DFFB0FCB-3429-4647-82F9-45CE2ACE6E11}"/>
    <cellStyle name="Total 2 3 2 6 2 2" xfId="22550" xr:uid="{06F4C6FB-B864-443D-B36A-3E18F785E446}"/>
    <cellStyle name="Total 2 3 2 6 2 3" xfId="26942" xr:uid="{B287EE76-328B-4C61-A03C-7EFAE2CF6DE7}"/>
    <cellStyle name="Total 2 3 2 6 3" xfId="15301" xr:uid="{68EA641D-9274-4038-9F10-FEFDE29E1AB8}"/>
    <cellStyle name="Total 2 3 2 6 3 2" xfId="24748" xr:uid="{AF843AEA-E65A-4D19-8531-D1DCE056D66F}"/>
    <cellStyle name="Total 2 3 2 6 4" xfId="19045" xr:uid="{5CC5EBF9-BD1D-4AEE-90BC-532F0408CC87}"/>
    <cellStyle name="Total 2 3 2 7" xfId="8939" xr:uid="{45A37D23-D2D0-44CA-94E6-FF4356286F7C}"/>
    <cellStyle name="Total 2 3 2 7 2" xfId="12552" xr:uid="{CA353BC2-CCAD-43F0-B65B-153EFF411832}"/>
    <cellStyle name="Total 2 3 2 7 2 2" xfId="21999" xr:uid="{8E37F5CE-9720-40C0-AF2D-F24C5BD27663}"/>
    <cellStyle name="Total 2 3 2 7 2 3" xfId="26413" xr:uid="{E5B5DC28-33D9-40CF-B5FD-13A6A8512A3D}"/>
    <cellStyle name="Total 2 3 2 7 3" xfId="14662" xr:uid="{72ED0360-DCBC-463D-A29A-A135142F3503}"/>
    <cellStyle name="Total 2 3 2 7 3 2" xfId="24109" xr:uid="{3AB88474-4B54-44B8-8C1A-A82C559B0597}"/>
    <cellStyle name="Total 2 3 2 7 4" xfId="18384" xr:uid="{2357DCD9-FF46-40D6-942F-91F4B7A5C28B}"/>
    <cellStyle name="Total 2 3 2 8" xfId="8382" xr:uid="{D082240C-7B3C-4E84-9924-16260D27257E}"/>
    <cellStyle name="Total 2 3 2 8 2" xfId="14110" xr:uid="{0C3CB94B-BC93-47BC-8E44-C7290B943734}"/>
    <cellStyle name="Total 2 3 2 8 2 2" xfId="23557" xr:uid="{442097B4-E24D-4380-9BE0-D98C395F3506}"/>
    <cellStyle name="Total 2 3 2 8 3" xfId="17827" xr:uid="{3C5A53A1-039C-4DF7-94D5-BE3E60E23BD0}"/>
    <cellStyle name="Total 2 3 2 9" xfId="28446" xr:uid="{1C41D157-13DF-4759-9616-97726B6CE8CA}"/>
    <cellStyle name="Total 2 3 3" xfId="6399" xr:uid="{4E1F9F33-5E0D-4909-84A1-FC2787A150ED}"/>
    <cellStyle name="Total 2 3 3 10" xfId="27977" xr:uid="{957430AC-35B3-4A65-A5A9-2CD1FB2752B6}"/>
    <cellStyle name="Total 2 3 3 2" xfId="7196" xr:uid="{74B31B4B-4090-474A-B3E4-716156C9C291}"/>
    <cellStyle name="Total 2 3 3 2 2" xfId="7865" xr:uid="{8816A24F-2CC7-48A0-89A6-D274918D77F1}"/>
    <cellStyle name="Total 2 3 3 2 2 2" xfId="11595" xr:uid="{F964FE08-23E9-4B31-8DAB-3317F5FCD8F9}"/>
    <cellStyle name="Total 2 3 3 2 2 2 2" xfId="21042" xr:uid="{9E2DC0F9-C376-4192-91FD-107DFC4C3F22}"/>
    <cellStyle name="Total 2 3 3 2 2 3" xfId="17313" xr:uid="{3A9F18AF-E936-48C0-A8AD-58FF9AFE2322}"/>
    <cellStyle name="Total 2 3 3 2 3" xfId="10926" xr:uid="{0FF65409-8748-4B95-877E-7EE72C3D44EF}"/>
    <cellStyle name="Total 2 3 3 2 3 2" xfId="20372" xr:uid="{01B8FA45-FB8E-4B39-8FE6-AC93185E56D1}"/>
    <cellStyle name="Total 2 3 3 2 4" xfId="16643" xr:uid="{AC666C8F-641E-4AC3-8A72-C944A73D1A2D}"/>
    <cellStyle name="Total 2 3 3 2 5" xfId="29166" xr:uid="{DA9E7625-A488-4BA8-814E-D41F343FBB87}"/>
    <cellStyle name="Total 2 3 3 2 6" xfId="29293" xr:uid="{E07950BE-9994-435A-B45B-3A53D534C265}"/>
    <cellStyle name="Total 2 3 3 2 7" xfId="28030" xr:uid="{2048DED0-5205-4254-BB10-3981504FCD6F}"/>
    <cellStyle name="Total 2 3 3 2 8" xfId="29672" xr:uid="{23A8005B-98AE-49D7-BB36-A8E37FD1476A}"/>
    <cellStyle name="Total 2 3 3 3" xfId="8253" xr:uid="{19624CC3-249C-4534-B33E-7BB26BCA3B4D}"/>
    <cellStyle name="Total 2 3 3 3 2" xfId="11982" xr:uid="{F47EBFFA-7034-4441-B90F-4C65880E5C54}"/>
    <cellStyle name="Total 2 3 3 3 2 2" xfId="21429" xr:uid="{D0C8AC15-C32B-4F5F-84DE-F273C9F6E9AD}"/>
    <cellStyle name="Total 2 3 3 3 2 3" xfId="25853" xr:uid="{A90EBCC6-9003-4759-AA94-DDA8A5874BFC}"/>
    <cellStyle name="Total 2 3 3 3 3" xfId="13988" xr:uid="{37766DE1-68BD-4314-9552-2A35333FE943}"/>
    <cellStyle name="Total 2 3 3 3 3 2" xfId="23435" xr:uid="{2E1B70FB-13A5-429B-B193-8AC0B3E90C84}"/>
    <cellStyle name="Total 2 3 3 3 4" xfId="17700" xr:uid="{9619FC10-D108-4EC9-9E89-DBD36D2CB5F3}"/>
    <cellStyle name="Total 2 3 3 4" xfId="9559" xr:uid="{9FF2E12C-2FD8-45B1-950A-C1440FAC25B3}"/>
    <cellStyle name="Total 2 3 3 4 2" xfId="13069" xr:uid="{20FA2A49-0C09-45D3-9A30-30B317E31EBA}"/>
    <cellStyle name="Total 2 3 3 4 2 2" xfId="22516" xr:uid="{E6D367F6-4F5B-46F8-9F81-004ED1FDA099}"/>
    <cellStyle name="Total 2 3 3 4 2 3" xfId="26908" xr:uid="{A95E9311-B06E-4B84-8123-CD078E51220D}"/>
    <cellStyle name="Total 2 3 3 4 3" xfId="15260" xr:uid="{C62E276D-EEFB-4B49-820D-90ADB9BAD128}"/>
    <cellStyle name="Total 2 3 3 4 3 2" xfId="24707" xr:uid="{4ADCDD9F-5F21-4668-A194-B59C3D136383}"/>
    <cellStyle name="Total 2 3 3 4 4" xfId="19004" xr:uid="{1245FC43-F1D6-43E3-9D13-0FBC1F386533}"/>
    <cellStyle name="Total 2 3 3 5" xfId="10022" xr:uid="{D1C0167F-7C23-4910-BB36-D14CAA8EB9DE}"/>
    <cellStyle name="Total 2 3 3 5 2" xfId="13469" xr:uid="{B3CDA1EA-9C84-495D-A3C2-81FBABE19A9C}"/>
    <cellStyle name="Total 2 3 3 5 2 2" xfId="22916" xr:uid="{8B4C6D83-E4B5-477E-BA2D-E6AAAD6D3623}"/>
    <cellStyle name="Total 2 3 3 5 2 3" xfId="27306" xr:uid="{1620B199-1FE1-484A-ABB8-1C219A342CC0}"/>
    <cellStyle name="Total 2 3 3 5 3" xfId="15721" xr:uid="{E9C3E1B2-EFAB-4966-BCA6-C7B14E65D474}"/>
    <cellStyle name="Total 2 3 3 5 3 2" xfId="25168" xr:uid="{869277BF-F3C8-4151-BEBE-D1402199DAA7}"/>
    <cellStyle name="Total 2 3 3 5 4" xfId="19467" xr:uid="{E4DB699B-F3F7-4F76-B63C-5DFD27853D14}"/>
    <cellStyle name="Total 2 3 3 6" xfId="10120" xr:uid="{F4DCE30F-1EC8-479D-807E-049F23C53EDC}"/>
    <cellStyle name="Total 2 3 3 6 2" xfId="13548" xr:uid="{6BC94B4F-AE4D-4CF0-BFCA-EC21805DBC2B}"/>
    <cellStyle name="Total 2 3 3 6 2 2" xfId="22995" xr:uid="{224E20A7-FA03-4836-B7E3-4BE96C62CFA1}"/>
    <cellStyle name="Total 2 3 3 6 2 3" xfId="27385" xr:uid="{9CF08339-B580-42A1-9F79-3D6F2E4181FA}"/>
    <cellStyle name="Total 2 3 3 6 3" xfId="15819" xr:uid="{C352F0DE-9A04-4B16-9A8B-6AE192A0CF02}"/>
    <cellStyle name="Total 2 3 3 6 3 2" xfId="25266" xr:uid="{33F62A93-1348-4930-8965-94D68C379B92}"/>
    <cellStyle name="Total 2 3 3 6 4" xfId="19565" xr:uid="{BAFFCA9C-63F4-4EDC-A0E1-DC26C28A29FB}"/>
    <cellStyle name="Total 2 3 3 7" xfId="9038" xr:uid="{E6D04EB2-BF66-454C-9AB2-D3F9D116E065}"/>
    <cellStyle name="Total 2 3 3 7 2" xfId="12635" xr:uid="{C86FBE73-D144-4AC8-A025-972E9F58FBE1}"/>
    <cellStyle name="Total 2 3 3 7 2 2" xfId="22082" xr:uid="{0E8F8EFB-C7F9-4C48-A245-6E4FBC9294D9}"/>
    <cellStyle name="Total 2 3 3 7 2 3" xfId="26496" xr:uid="{25C8FD48-2E22-4F1D-AF02-E3246EB7B68E}"/>
    <cellStyle name="Total 2 3 3 7 3" xfId="14761" xr:uid="{4E4CBCDB-FEFE-407A-8C90-951FC804EEDC}"/>
    <cellStyle name="Total 2 3 3 7 3 2" xfId="24208" xr:uid="{5C021A1D-6D26-4291-BF2E-74AFF47E890E}"/>
    <cellStyle name="Total 2 3 3 7 4" xfId="18483" xr:uid="{C52FE225-183E-40EC-835A-A769A851C3EA}"/>
    <cellStyle name="Total 2 3 3 8" xfId="10235" xr:uid="{4C6AE10A-1B1B-4FD1-8E99-FB7CD3C50F20}"/>
    <cellStyle name="Total 2 3 3 8 2" xfId="15933" xr:uid="{7B0582C7-7C4C-4EA9-AB4C-2EC9F8EAF18A}"/>
    <cellStyle name="Total 2 3 3 8 2 2" xfId="25380" xr:uid="{32071E89-637F-4541-8878-2D14A9C39459}"/>
    <cellStyle name="Total 2 3 3 8 3" xfId="19680" xr:uid="{6E16C71D-5FA9-4617-9445-70B6584B41B0}"/>
    <cellStyle name="Total 2 3 3 9" xfId="28723" xr:uid="{694738B0-009D-4C0A-9080-A2C9E2A6BF44}"/>
    <cellStyle name="Total 2 3 4" xfId="6751" xr:uid="{19976F92-AEFE-4FEC-AF9B-89D6A6FDAE0A}"/>
    <cellStyle name="Total 2 3 4 2" xfId="7419" xr:uid="{D6D4F477-4FE7-4292-9A7D-9A691D41C53E}"/>
    <cellStyle name="Total 2 3 4 2 2" xfId="11149" xr:uid="{D28F298E-7C83-4EB4-9B26-61324DFCB8B8}"/>
    <cellStyle name="Total 2 3 4 2 2 2" xfId="20595" xr:uid="{B8169B9A-81BE-43FA-B42D-6DF10AB8ED21}"/>
    <cellStyle name="Total 2 3 4 2 3" xfId="16866" xr:uid="{0F412BF8-6BCE-4351-94FC-B349929FD629}"/>
    <cellStyle name="Total 2 3 4 3" xfId="10480" xr:uid="{90E97322-5876-407E-8052-26BA35F986DA}"/>
    <cellStyle name="Total 2 3 4 3 2" xfId="19925" xr:uid="{987B55FB-EF57-4CEA-872B-DFAD975F8561}"/>
    <cellStyle name="Total 2 3 4 4" xfId="16196" xr:uid="{F7DBB2B6-BE71-4B09-BE49-3A98250104D2}"/>
    <cellStyle name="Total 2 3 4 5" xfId="28929" xr:uid="{71E1590C-E421-4C57-BF4F-3C01C63A5EA6}"/>
    <cellStyle name="Total 2 3 4 6" xfId="27970" xr:uid="{8D894DED-695F-4774-A2CB-A30EB2F9E3D2}"/>
    <cellStyle name="Total 2 3 4 7" xfId="28345" xr:uid="{32E3188D-B948-47BD-965D-EACC246471CB}"/>
    <cellStyle name="Total 2 3 4 8" xfId="29463" xr:uid="{069CFEAF-99D3-4258-A834-A0D106FC56A1}"/>
    <cellStyle name="Total 2 3 5" xfId="7966" xr:uid="{53C7FE8A-94C1-436A-B4D8-7280FC389EA3}"/>
    <cellStyle name="Total 2 3 5 2" xfId="11695" xr:uid="{82808A06-71A4-4BE0-8330-24FDC09126D5}"/>
    <cellStyle name="Total 2 3 5 2 2" xfId="21142" xr:uid="{5FFE3730-FFC9-4571-832D-BDC406483FF3}"/>
    <cellStyle name="Total 2 3 5 2 3" xfId="25566" xr:uid="{A3E38188-1BC4-4F7D-9E8F-483074D32C7C}"/>
    <cellStyle name="Total 2 3 5 3" xfId="13701" xr:uid="{AFAED56D-ADDD-4CC4-A05E-2E8A85B00D9B}"/>
    <cellStyle name="Total 2 3 5 3 2" xfId="23148" xr:uid="{0CB62AD5-5764-48DA-BE4E-D6F1249FBE39}"/>
    <cellStyle name="Total 2 3 5 4" xfId="17413" xr:uid="{903A8A25-E57D-4985-ABB5-BDCEEF53752E}"/>
    <cellStyle name="Total 2 3 6" xfId="9292" xr:uid="{90F8CC49-D50C-44D1-958C-82E5519E9E58}"/>
    <cellStyle name="Total 2 3 6 2" xfId="12843" xr:uid="{9E9DCBA3-50C5-4378-B637-9D3F909FF631}"/>
    <cellStyle name="Total 2 3 6 2 2" xfId="22290" xr:uid="{97337DDF-F991-4B5E-AF54-3D78BE13BE1A}"/>
    <cellStyle name="Total 2 3 6 2 3" xfId="26684" xr:uid="{EEC4F34F-E010-46B8-869A-7CC678ECDA4A}"/>
    <cellStyle name="Total 2 3 6 3" xfId="14995" xr:uid="{73EEBFCA-4E9D-43F7-97E8-E9F6E2FD7454}"/>
    <cellStyle name="Total 2 3 6 3 2" xfId="24442" xr:uid="{7A4204BA-4FE0-45D8-9441-63A5FBD06CCC}"/>
    <cellStyle name="Total 2 3 6 4" xfId="18737" xr:uid="{65F46DBB-9851-49C2-A752-DA5D2EB4C50F}"/>
    <cellStyle name="Total 2 3 7" xfId="9652" xr:uid="{10A9502B-0E78-4F11-AFB8-27E6E5C59CAD}"/>
    <cellStyle name="Total 2 3 7 2" xfId="13145" xr:uid="{A59C7E6F-9A21-492A-A1E5-6A806F198C78}"/>
    <cellStyle name="Total 2 3 7 2 2" xfId="22592" xr:uid="{24952BEE-7114-4E24-A21B-87F0F772E0F0}"/>
    <cellStyle name="Total 2 3 7 2 3" xfId="26984" xr:uid="{1B9ADF76-39FE-466F-A385-6DDE7BAB0251}"/>
    <cellStyle name="Total 2 3 7 3" xfId="15353" xr:uid="{32214921-8F93-4CE8-981B-8C7D142E7CE7}"/>
    <cellStyle name="Total 2 3 7 3 2" xfId="24800" xr:uid="{5A941967-17A1-4DEA-9986-E63B7D8D6174}"/>
    <cellStyle name="Total 2 3 7 4" xfId="19097" xr:uid="{D52AF93B-0E37-485A-B3BE-703BDB50DD37}"/>
    <cellStyle name="Total 2 3 8" xfId="9679" xr:uid="{F81C5738-D283-42FD-8B12-0BA291BA5A2B}"/>
    <cellStyle name="Total 2 3 8 2" xfId="13170" xr:uid="{B41E01AC-EC82-418E-B23D-715A88CB169E}"/>
    <cellStyle name="Total 2 3 8 2 2" xfId="22617" xr:uid="{BDFA2C9E-BD09-4F8A-87E0-1FE672279BED}"/>
    <cellStyle name="Total 2 3 8 2 3" xfId="27009" xr:uid="{9B78FF53-0634-4433-8A41-67F5625BF192}"/>
    <cellStyle name="Total 2 3 8 3" xfId="15380" xr:uid="{91EE46D5-BC02-473E-AC93-E414FA2E97CC}"/>
    <cellStyle name="Total 2 3 8 3 2" xfId="24827" xr:uid="{22722A0C-7ADA-4A90-87CF-1E95294FE1B1}"/>
    <cellStyle name="Total 2 3 8 4" xfId="19124" xr:uid="{BE28888F-E14A-47CD-AB20-D63FAE3C6D12}"/>
    <cellStyle name="Total 2 3 9" xfId="9097" xr:uid="{809EEBBB-F6FE-43F5-AD0F-168F0C94A00E}"/>
    <cellStyle name="Total 2 3 9 2" xfId="12687" xr:uid="{7A811B1E-D3C4-41A2-84A1-3D6281635F61}"/>
    <cellStyle name="Total 2 3 9 2 2" xfId="22134" xr:uid="{4C344EDD-6FC5-4D76-9C6F-179554946C87}"/>
    <cellStyle name="Total 2 3 9 2 3" xfId="26547" xr:uid="{00536395-555B-4519-B7E7-D3563A14E5B5}"/>
    <cellStyle name="Total 2 3 9 3" xfId="14819" xr:uid="{7BA8E9A0-821C-4F7A-B33E-2820470CA093}"/>
    <cellStyle name="Total 2 3 9 3 2" xfId="24266" xr:uid="{F35CE987-048B-4E0A-A96B-058F8E4970AD}"/>
    <cellStyle name="Total 2 3 9 4" xfId="18542" xr:uid="{3EB05F4D-1999-4386-AFC2-23F031646FCF}"/>
    <cellStyle name="Total 2 4" xfId="2641" xr:uid="{00E1CB36-BFA4-4497-8033-B7CB244BE470}"/>
    <cellStyle name="Total 2 4 10" xfId="9528" xr:uid="{7EE103B9-A867-464F-A0E7-C14094D9376D}"/>
    <cellStyle name="Total 2 4 10 2" xfId="13041" xr:uid="{E76FF9DB-CA34-4D98-9210-639527E41982}"/>
    <cellStyle name="Total 2 4 10 2 2" xfId="22488" xr:uid="{69CCD669-172E-4FE0-A220-295D711F1718}"/>
    <cellStyle name="Total 2 4 10 2 3" xfId="26880" xr:uid="{8EB20CD1-21B5-49D9-BF7E-4D83B22778B3}"/>
    <cellStyle name="Total 2 4 10 3" xfId="15229" xr:uid="{FE85C575-590B-483F-8DC1-1D8EBD4ACFC7}"/>
    <cellStyle name="Total 2 4 10 3 2" xfId="24676" xr:uid="{78B0C289-2478-442B-8F2C-BB09C0CD4C2D}"/>
    <cellStyle name="Total 2 4 10 4" xfId="18973" xr:uid="{64ACD249-A566-419E-89FC-358003F31AF2}"/>
    <cellStyle name="Total 2 4 11" xfId="9595" xr:uid="{B55E877E-90D5-429F-8EC6-17DCF61B91D0}"/>
    <cellStyle name="Total 2 4 11 2" xfId="15296" xr:uid="{E5CBCFB0-8591-42ED-844E-0253F34FC7F9}"/>
    <cellStyle name="Total 2 4 11 2 2" xfId="24743" xr:uid="{0E4B20F2-372C-44EB-B53C-4B365620A546}"/>
    <cellStyle name="Total 2 4 11 3" xfId="19040" xr:uid="{465E841A-DB6F-4054-9D40-ED9B3FF0056A}"/>
    <cellStyle name="Total 2 4 12" xfId="27932" xr:uid="{2E8CC788-17FA-4E1A-94D7-0769FB5713AB}"/>
    <cellStyle name="Total 2 4 13" xfId="28577" xr:uid="{56271282-F3DA-4C46-93C8-A5E5A1379178}"/>
    <cellStyle name="Total 2 4 2" xfId="5069" xr:uid="{64609CAF-436D-4144-9208-D3422DFC7DD9}"/>
    <cellStyle name="Total 2 4 2 10" xfId="27598" xr:uid="{4326187F-83A3-4D2F-8DAD-944BD71D1DA1}"/>
    <cellStyle name="Total 2 4 2 2" xfId="7074" xr:uid="{1C07611D-3E43-47A0-B207-EC5AB79C76BF}"/>
    <cellStyle name="Total 2 4 2 2 2" xfId="7742" xr:uid="{63C34F47-8E35-44D8-B676-CC7C99C4400F}"/>
    <cellStyle name="Total 2 4 2 2 2 2" xfId="11472" xr:uid="{8AD75DCE-8D9E-40A8-A0F9-E875EDB815F9}"/>
    <cellStyle name="Total 2 4 2 2 2 2 2" xfId="20919" xr:uid="{573C1B8F-0FDB-4694-9D97-4BD180D34249}"/>
    <cellStyle name="Total 2 4 2 2 2 3" xfId="17190" xr:uid="{B2465130-59FA-4D0E-BB17-18209BFCFCED}"/>
    <cellStyle name="Total 2 4 2 2 3" xfId="10803" xr:uid="{C4EE8B73-6A2A-42B7-8120-639A9D3F8887}"/>
    <cellStyle name="Total 2 4 2 2 3 2" xfId="20249" xr:uid="{AA2FA4EB-A159-47B2-AA1F-61018462F69E}"/>
    <cellStyle name="Total 2 4 2 2 4" xfId="16520" xr:uid="{36FD2998-2A03-4A35-B7E1-231A9331B3E2}"/>
    <cellStyle name="Total 2 4 2 2 5" xfId="29082" xr:uid="{70F218C7-85AF-4DCC-99EF-ED8727206898}"/>
    <cellStyle name="Total 2 4 2 2 6" xfId="29246" xr:uid="{A9467169-4AC3-4DED-B509-D0CB4A8CCBA3}"/>
    <cellStyle name="Total 2 4 2 2 7" xfId="28136" xr:uid="{AD86CBEC-2615-46DC-8949-5E1779FD36F0}"/>
    <cellStyle name="Total 2 4 2 2 8" xfId="29590" xr:uid="{3899CB9A-BDC1-40D6-890A-30A3A8E9BC83}"/>
    <cellStyle name="Total 2 4 2 3" xfId="7913" xr:uid="{409F98D9-C481-4E74-86A7-D74CA584A5AD}"/>
    <cellStyle name="Total 2 4 2 3 2" xfId="11642" xr:uid="{ED280CA8-F62A-445B-961A-E480718BE1BC}"/>
    <cellStyle name="Total 2 4 2 3 2 2" xfId="21089" xr:uid="{1B863F88-C75F-474E-A657-77C471CC1EDD}"/>
    <cellStyle name="Total 2 4 2 3 2 3" xfId="25513" xr:uid="{2F52C1D2-02A6-4E8C-89E3-4BE8BAA096DE}"/>
    <cellStyle name="Total 2 4 2 3 3" xfId="13648" xr:uid="{3E215CB8-4AB2-4023-A1D9-FB4E43DA3A01}"/>
    <cellStyle name="Total 2 4 2 3 3 2" xfId="23095" xr:uid="{9A3813CC-8B42-4737-90C8-28F417849FFD}"/>
    <cellStyle name="Total 2 4 2 3 4" xfId="17360" xr:uid="{53F6AEC3-B7E6-4BAE-885D-F80E312DC88E}"/>
    <cellStyle name="Total 2 4 2 4" xfId="8964" xr:uid="{44244125-5976-4E8E-A47F-500E64EF99BC}"/>
    <cellStyle name="Total 2 4 2 4 2" xfId="12572" xr:uid="{9F4059B3-D452-41DD-A8EB-076C2D2448F2}"/>
    <cellStyle name="Total 2 4 2 4 2 2" xfId="22019" xr:uid="{882B9D3E-82AD-4A71-869E-A4120E790158}"/>
    <cellStyle name="Total 2 4 2 4 2 3" xfId="26433" xr:uid="{8D8A6704-7E8E-41B3-AD9D-1F1140709EC6}"/>
    <cellStyle name="Total 2 4 2 4 3" xfId="14687" xr:uid="{3B099A67-DFBA-4310-9C18-D825B258811F}"/>
    <cellStyle name="Total 2 4 2 4 3 2" xfId="24134" xr:uid="{B510C4C7-7D94-423C-9214-8805D471EEB2}"/>
    <cellStyle name="Total 2 4 2 4 4" xfId="18409" xr:uid="{285DAAA0-EA02-4D9C-A304-FDF695E0BFD0}"/>
    <cellStyle name="Total 2 4 2 5" xfId="8905" xr:uid="{31ED2000-2794-4B34-8FB5-3444FE43FEC9}"/>
    <cellStyle name="Total 2 4 2 5 2" xfId="12527" xr:uid="{7AAAA85A-A257-4522-9BAB-C47B48825D31}"/>
    <cellStyle name="Total 2 4 2 5 2 2" xfId="21974" xr:uid="{67CA9D2E-630A-429B-A5C1-D816B9A261A7}"/>
    <cellStyle name="Total 2 4 2 5 2 3" xfId="26388" xr:uid="{7A61EE42-EF02-42A9-BAB5-BF3DF8C8D1FD}"/>
    <cellStyle name="Total 2 4 2 5 3" xfId="14628" xr:uid="{37968AEF-6EA6-4E24-8F7B-523FBC9DF83D}"/>
    <cellStyle name="Total 2 4 2 5 3 2" xfId="24075" xr:uid="{06C931A5-8CAD-4098-A2D6-954BEF4D4318}"/>
    <cellStyle name="Total 2 4 2 5 4" xfId="18350" xr:uid="{34FCF662-C647-4AD3-A803-69905B039721}"/>
    <cellStyle name="Total 2 4 2 6" xfId="8377" xr:uid="{EAE2346F-6C27-4BF6-84FA-5CA7673CF73E}"/>
    <cellStyle name="Total 2 4 2 6 2" xfId="12086" xr:uid="{1985DD66-0C49-479B-9089-A5BE9AD94387}"/>
    <cellStyle name="Total 2 4 2 6 2 2" xfId="21533" xr:uid="{56EF0D28-6262-4FA9-A9A8-A05EBB3B19C5}"/>
    <cellStyle name="Total 2 4 2 6 2 3" xfId="25952" xr:uid="{2DE75F63-67F1-4FE7-BCB8-804542D0BA38}"/>
    <cellStyle name="Total 2 4 2 6 3" xfId="14105" xr:uid="{1752C73B-A23D-4A86-B773-FE9B55683849}"/>
    <cellStyle name="Total 2 4 2 6 3 2" xfId="23552" xr:uid="{A3CD32D6-A124-4B79-9C41-69F3B28BF6E1}"/>
    <cellStyle name="Total 2 4 2 6 4" xfId="17822" xr:uid="{DB488591-D54C-4BC3-BB83-274195B90F53}"/>
    <cellStyle name="Total 2 4 2 7" xfId="9718" xr:uid="{A3FAED49-4D79-43F0-98FE-092C5E2AA489}"/>
    <cellStyle name="Total 2 4 2 7 2" xfId="13202" xr:uid="{A1B39709-D5E1-4C32-B86D-0595F8D8D13E}"/>
    <cellStyle name="Total 2 4 2 7 2 2" xfId="22649" xr:uid="{33060F64-56F5-4AE1-BB17-500957489A94}"/>
    <cellStyle name="Total 2 4 2 7 2 3" xfId="27041" xr:uid="{1AB2E184-2432-4ECE-B153-A260EA8D3F45}"/>
    <cellStyle name="Total 2 4 2 7 3" xfId="15419" xr:uid="{675D1F3D-1935-4BC0-A30E-31FA44750507}"/>
    <cellStyle name="Total 2 4 2 7 3 2" xfId="24866" xr:uid="{7B1BB225-305F-4125-9F11-607BA5D285A4}"/>
    <cellStyle name="Total 2 4 2 7 4" xfId="19163" xr:uid="{9CB64CDF-16C7-40AE-AC41-1B5797A05A2E}"/>
    <cellStyle name="Total 2 4 2 8" xfId="10170" xr:uid="{64BFE88B-77E5-4E98-A7C5-79A848CFF3B9}"/>
    <cellStyle name="Total 2 4 2 8 2" xfId="15869" xr:uid="{B9448C2F-B531-441B-8E40-453EB94C23F8}"/>
    <cellStyle name="Total 2 4 2 8 2 2" xfId="25316" xr:uid="{0A4B8140-CF6D-4B36-883A-4A340FA478A6}"/>
    <cellStyle name="Total 2 4 2 8 3" xfId="19615" xr:uid="{50640FDE-AE2C-4472-84EB-D549877C82D8}"/>
    <cellStyle name="Total 2 4 2 9" xfId="28447" xr:uid="{78CF22AF-8C33-4F7A-8D01-8E988197C299}"/>
    <cellStyle name="Total 2 4 3" xfId="5068" xr:uid="{DFE2F1F8-DDE9-4DD4-8DE7-61FA78CE6A35}"/>
    <cellStyle name="Total 2 4 4" xfId="6400" xr:uid="{EF3F5561-9AF3-40DB-8468-8E67821F0A2C}"/>
    <cellStyle name="Total 2 4 5" xfId="6752" xr:uid="{6A29C0EB-7126-4769-A681-EC09E7988D41}"/>
    <cellStyle name="Total 2 4 5 2" xfId="7420" xr:uid="{BB61311D-7CFD-4263-8334-5E5F7D3998E5}"/>
    <cellStyle name="Total 2 4 5 2 2" xfId="11150" xr:uid="{E36D9883-1501-44B9-9B05-10A02DB7DA3D}"/>
    <cellStyle name="Total 2 4 5 2 2 2" xfId="20596" xr:uid="{F0FAF158-1D7D-44FC-BCD3-F2F9DA9F852E}"/>
    <cellStyle name="Total 2 4 5 2 3" xfId="16867" xr:uid="{1A94CA5A-68DF-4271-865A-96B9D68E55F3}"/>
    <cellStyle name="Total 2 4 5 3" xfId="10481" xr:uid="{33EACD3E-5CD8-44A4-A7F3-68F37F7E8744}"/>
    <cellStyle name="Total 2 4 5 3 2" xfId="19926" xr:uid="{D74BEDCF-77E6-4071-8F18-FC46EEE45B4D}"/>
    <cellStyle name="Total 2 4 5 4" xfId="16197" xr:uid="{62A7D5C2-DCF7-410A-BCB3-2C61474BF8FF}"/>
    <cellStyle name="Total 2 4 5 5" xfId="28930" xr:uid="{5A400EBE-A255-44A1-B86A-7F711C836AF5}"/>
    <cellStyle name="Total 2 4 5 6" xfId="29175" xr:uid="{E7DD7375-6F50-4DE5-9EED-9632E5DF2984}"/>
    <cellStyle name="Total 2 4 5 7" xfId="28425" xr:uid="{9345142C-2316-4DB3-9403-4FBDEDE8B0E5}"/>
    <cellStyle name="Total 2 4 5 8" xfId="29464" xr:uid="{A7316CD3-113F-437C-AC6C-3A8BB1B2D33F}"/>
    <cellStyle name="Total 2 4 6" xfId="7965" xr:uid="{4387DEE6-C332-43CB-A7AA-A7ED96501AFE}"/>
    <cellStyle name="Total 2 4 6 2" xfId="11694" xr:uid="{9D7EAF54-BB15-4DCA-BA01-B5EB6425C0A2}"/>
    <cellStyle name="Total 2 4 6 2 2" xfId="21141" xr:uid="{9B5E3891-CE71-4730-AF43-71107BD435E2}"/>
    <cellStyle name="Total 2 4 6 2 3" xfId="25565" xr:uid="{FEBD6670-1CF0-4EBA-8F73-952D71C76CCD}"/>
    <cellStyle name="Total 2 4 6 3" xfId="13700" xr:uid="{A34E066C-BB70-44DA-821C-73BA7AF3C800}"/>
    <cellStyle name="Total 2 4 6 3 2" xfId="23147" xr:uid="{ABA6E379-20BB-4772-9D25-07501D335669}"/>
    <cellStyle name="Total 2 4 6 4" xfId="17412" xr:uid="{62FEED9A-20A9-4F20-8FE5-0C6E2CF0833D}"/>
    <cellStyle name="Total 2 4 7" xfId="9291" xr:uid="{6C54CD1E-1FF1-44DB-A01A-846577038240}"/>
    <cellStyle name="Total 2 4 7 2" xfId="12842" xr:uid="{7CD0D4A9-18E8-4D8E-8676-07DF272A139B}"/>
    <cellStyle name="Total 2 4 7 2 2" xfId="22289" xr:uid="{8ACDFD50-DCD9-4C8B-A824-A76ABB6C967A}"/>
    <cellStyle name="Total 2 4 7 2 3" xfId="26683" xr:uid="{7B449912-A36F-4802-B0A4-9767F35AF864}"/>
    <cellStyle name="Total 2 4 7 3" xfId="14994" xr:uid="{5BFF9C2F-3071-4002-BE44-56720088BBD9}"/>
    <cellStyle name="Total 2 4 7 3 2" xfId="24441" xr:uid="{8EA43E48-BD3F-4C33-BE2D-E78D2366EDB6}"/>
    <cellStyle name="Total 2 4 7 4" xfId="18736" xr:uid="{65E13890-28F5-4C18-B0CF-B8B17CC0A389}"/>
    <cellStyle name="Total 2 4 8" xfId="9593" xr:uid="{1FB8FD5D-A599-488E-8EC4-0D0FBB1A0EF9}"/>
    <cellStyle name="Total 2 4 8 2" xfId="13099" xr:uid="{A84DD486-2742-4313-BB5F-221F7621D90A}"/>
    <cellStyle name="Total 2 4 8 2 2" xfId="22546" xr:uid="{2CCBC77B-5638-4BEB-9BE9-8F87CF1FC460}"/>
    <cellStyle name="Total 2 4 8 2 3" xfId="26938" xr:uid="{A943B977-60F3-4FB5-9C8A-4353A02CBC14}"/>
    <cellStyle name="Total 2 4 8 3" xfId="15294" xr:uid="{193B29CC-07E0-4152-89A5-5A1595B560F3}"/>
    <cellStyle name="Total 2 4 8 3 2" xfId="24741" xr:uid="{A2F12B5E-5820-4EFB-BB52-2B3CDF614165}"/>
    <cellStyle name="Total 2 4 8 4" xfId="19038" xr:uid="{F73DA5D3-EC07-4EE1-B1B5-E51D49B96FFC}"/>
    <cellStyle name="Total 2 4 9" xfId="9255" xr:uid="{F9DA46B6-32D1-4AEA-A756-14C245529625}"/>
    <cellStyle name="Total 2 4 9 2" xfId="12811" xr:uid="{9915979D-9D94-46C8-8852-F27E68C41569}"/>
    <cellStyle name="Total 2 4 9 2 2" xfId="22258" xr:uid="{67077570-32AE-4732-8911-25A787BFF6CE}"/>
    <cellStyle name="Total 2 4 9 2 3" xfId="26653" xr:uid="{C0E49408-8AE5-4575-AD67-1E98DF03F3B7}"/>
    <cellStyle name="Total 2 4 9 3" xfId="14959" xr:uid="{C1819E63-2769-44F9-8FF0-17263C056E46}"/>
    <cellStyle name="Total 2 4 9 3 2" xfId="24406" xr:uid="{4B0FCA6E-AA04-4A76-919D-38B026C75EDC}"/>
    <cellStyle name="Total 2 4 9 4" xfId="18700" xr:uid="{4A8F27B3-6D54-4A61-9F34-5D29BBCB268B}"/>
    <cellStyle name="Total 2 5" xfId="2642" xr:uid="{46742BF4-C141-48D3-9D4A-9E2A1E6FF735}"/>
    <cellStyle name="Total 2 5 10" xfId="8796" xr:uid="{C59490EA-209A-4580-93F2-092314DE651F}"/>
    <cellStyle name="Total 2 5 10 2" xfId="14521" xr:uid="{0CCB76E7-6275-4FE2-86E0-FD82DD5A6739}"/>
    <cellStyle name="Total 2 5 10 2 2" xfId="23968" xr:uid="{44365E08-6BB8-4AA3-A2D2-F9FFE27CACC4}"/>
    <cellStyle name="Total 2 5 10 3" xfId="18241" xr:uid="{EF81CDC4-142B-4BFD-B975-18E742A8C380}"/>
    <cellStyle name="Total 2 5 11" xfId="27933" xr:uid="{8D3FCF50-1CE1-4B09-B31D-A89A514A6D3A}"/>
    <cellStyle name="Total 2 5 12" xfId="28228" xr:uid="{52FF2AD6-2097-4AE6-B96D-220ADDC1BDEC}"/>
    <cellStyle name="Total 2 5 2" xfId="5070" xr:uid="{1F9CB573-4B67-4C24-84F9-D104359042A0}"/>
    <cellStyle name="Total 2 5 2 10" xfId="27597" xr:uid="{46956F59-5837-41BC-B3DD-EA9EEE99C015}"/>
    <cellStyle name="Total 2 5 2 2" xfId="7075" xr:uid="{226C6A43-1071-4C74-91B0-213540E3521D}"/>
    <cellStyle name="Total 2 5 2 2 2" xfId="7743" xr:uid="{2818FA94-6E9D-4764-A3CF-F4C4BC7EAED2}"/>
    <cellStyle name="Total 2 5 2 2 2 2" xfId="11473" xr:uid="{A92A078C-CB11-4DB5-99E6-5A89E5ACD87F}"/>
    <cellStyle name="Total 2 5 2 2 2 2 2" xfId="20920" xr:uid="{A8A252EA-449E-45AE-AE3B-7EB83C10D87C}"/>
    <cellStyle name="Total 2 5 2 2 2 3" xfId="17191" xr:uid="{960505FB-C662-4571-934D-582C5D9EF910}"/>
    <cellStyle name="Total 2 5 2 2 3" xfId="10804" xr:uid="{240E9CA8-72ED-4211-ABB4-7E819539404C}"/>
    <cellStyle name="Total 2 5 2 2 3 2" xfId="20250" xr:uid="{446A267F-4273-4359-8037-90A0B37F6FC2}"/>
    <cellStyle name="Total 2 5 2 2 4" xfId="16521" xr:uid="{5DDB3A7E-4345-4FD5-8DBF-6DA2D0DC639F}"/>
    <cellStyle name="Total 2 5 2 2 5" xfId="29083" xr:uid="{28FE9BAF-149A-44F0-BEF8-0987A8DF2031}"/>
    <cellStyle name="Total 2 5 2 2 6" xfId="29247" xr:uid="{EB749FDC-24F6-4B7D-919B-02F71C2C34AD}"/>
    <cellStyle name="Total 2 5 2 2 7" xfId="29197" xr:uid="{D86C2700-14FC-43AE-9717-866767820F8B}"/>
    <cellStyle name="Total 2 5 2 2 8" xfId="29591" xr:uid="{87FE1F8A-6B10-4B93-8751-97A15FFB6BB9}"/>
    <cellStyle name="Total 2 5 2 3" xfId="7909" xr:uid="{E256A6C6-D0CE-40DA-935A-DBC4CC8E8093}"/>
    <cellStyle name="Total 2 5 2 3 2" xfId="11638" xr:uid="{A9194066-AC80-4991-9F7D-8AA3F7536ACF}"/>
    <cellStyle name="Total 2 5 2 3 2 2" xfId="21085" xr:uid="{F59D3C68-40C4-4044-8F6A-3BA829D81A8C}"/>
    <cellStyle name="Total 2 5 2 3 2 3" xfId="25509" xr:uid="{31814B15-0630-4DAA-BEC6-5266B51A494B}"/>
    <cellStyle name="Total 2 5 2 3 3" xfId="13644" xr:uid="{86D97783-9E38-4907-A75D-89AC51B9D011}"/>
    <cellStyle name="Total 2 5 2 3 3 2" xfId="23091" xr:uid="{44F8010B-248B-487C-B57E-23D71C8BA9C9}"/>
    <cellStyle name="Total 2 5 2 3 4" xfId="17356" xr:uid="{D5CEEC0F-039D-477D-B2B7-80C9236436B5}"/>
    <cellStyle name="Total 2 5 2 4" xfId="8409" xr:uid="{FF57A0CF-6D1B-40D8-963A-5B4D01517431}"/>
    <cellStyle name="Total 2 5 2 4 2" xfId="12106" xr:uid="{528A44DA-AAF7-4AB9-BFAA-92BEC65A5D57}"/>
    <cellStyle name="Total 2 5 2 4 2 2" xfId="21553" xr:uid="{244FF049-C918-454E-B51E-5B4CEBA1F89F}"/>
    <cellStyle name="Total 2 5 2 4 2 3" xfId="25972" xr:uid="{BC9DF011-9DE0-42BA-98E8-626A197293CB}"/>
    <cellStyle name="Total 2 5 2 4 3" xfId="14137" xr:uid="{27C237F6-4E73-41EB-8DDC-FEE310D118FC}"/>
    <cellStyle name="Total 2 5 2 4 3 2" xfId="23584" xr:uid="{B9DD992A-1A6D-4168-9CAC-D63BFEA702C5}"/>
    <cellStyle name="Total 2 5 2 4 4" xfId="17854" xr:uid="{F392B9B5-9940-4D65-AA98-258BB4F2900E}"/>
    <cellStyle name="Total 2 5 2 5" xfId="8647" xr:uid="{A2E1CD27-790B-4D1D-A8E8-7207C01FB87F}"/>
    <cellStyle name="Total 2 5 2 5 2" xfId="12307" xr:uid="{D52766C7-90BE-4142-B506-2FF907B5FCA5}"/>
    <cellStyle name="Total 2 5 2 5 2 2" xfId="21754" xr:uid="{5A9719C7-FBD0-48F7-9DFA-F441817FDDCA}"/>
    <cellStyle name="Total 2 5 2 5 2 3" xfId="26172" xr:uid="{896F3924-073F-4B91-ACE6-649AF5AA1A8F}"/>
    <cellStyle name="Total 2 5 2 5 3" xfId="14374" xr:uid="{37F3E792-3159-47FE-955D-522E2C5C757E}"/>
    <cellStyle name="Total 2 5 2 5 3 2" xfId="23821" xr:uid="{223B711E-B57F-4786-8B89-7A3A14D9F0CE}"/>
    <cellStyle name="Total 2 5 2 5 4" xfId="18092" xr:uid="{DBE17A8E-CC8F-4B29-8182-9B34BDC10A45}"/>
    <cellStyle name="Total 2 5 2 6" xfId="9100" xr:uid="{E22F045C-22DC-4137-9F21-E6B3297514A8}"/>
    <cellStyle name="Total 2 5 2 6 2" xfId="12688" xr:uid="{4C3F4574-C616-49B7-AE25-A73715D24102}"/>
    <cellStyle name="Total 2 5 2 6 2 2" xfId="22135" xr:uid="{96607E0A-C74C-4A10-8F29-7E6EF74C898B}"/>
    <cellStyle name="Total 2 5 2 6 2 3" xfId="26548" xr:uid="{C7860701-BBB3-47F0-9D61-2A7F46F9A67E}"/>
    <cellStyle name="Total 2 5 2 6 3" xfId="14822" xr:uid="{3FE171E0-CEE9-4ADD-BED4-E1AFFA231C6F}"/>
    <cellStyle name="Total 2 5 2 6 3 2" xfId="24269" xr:uid="{8BB330B6-B57F-4304-B0AA-39CC78975D1D}"/>
    <cellStyle name="Total 2 5 2 6 4" xfId="18545" xr:uid="{6E19C535-EE5D-4C95-8525-474FD5AC9008}"/>
    <cellStyle name="Total 2 5 2 7" xfId="8656" xr:uid="{D3EE246B-C699-4E82-AD75-70C78159382C}"/>
    <cellStyle name="Total 2 5 2 7 2" xfId="12316" xr:uid="{98D18CEF-7056-43E6-93A7-BAA20B4733EF}"/>
    <cellStyle name="Total 2 5 2 7 2 2" xfId="21763" xr:uid="{6FA730DB-4E5B-42F5-A9A7-ADC68BD1040A}"/>
    <cellStyle name="Total 2 5 2 7 2 3" xfId="26181" xr:uid="{B9280163-788F-4233-AB7D-63DB5ECD8C56}"/>
    <cellStyle name="Total 2 5 2 7 3" xfId="14383" xr:uid="{FEC2249D-0DAC-4C18-A3DF-3C4051631681}"/>
    <cellStyle name="Total 2 5 2 7 3 2" xfId="23830" xr:uid="{490BBA77-F770-4AB7-8CEF-1087E996A531}"/>
    <cellStyle name="Total 2 5 2 7 4" xfId="18101" xr:uid="{7ECDA768-CB5B-4606-B1AB-ADE62970B7ED}"/>
    <cellStyle name="Total 2 5 2 8" xfId="9241" xr:uid="{0668D89B-48FE-42F5-96F2-BB428632B7C0}"/>
    <cellStyle name="Total 2 5 2 8 2" xfId="14945" xr:uid="{110E3C82-0FF5-43E7-BFA7-1A34DB8B30EF}"/>
    <cellStyle name="Total 2 5 2 8 2 2" xfId="24392" xr:uid="{CA585F26-E924-40B9-8A65-4B3762BAAAA8}"/>
    <cellStyle name="Total 2 5 2 8 3" xfId="18686" xr:uid="{6092102B-A226-4E2E-AAC6-2641A8C72D60}"/>
    <cellStyle name="Total 2 5 2 9" xfId="28448" xr:uid="{5620829C-A852-49C8-A3AB-F1B728B09007}"/>
    <cellStyle name="Total 2 5 3" xfId="6401" xr:uid="{BAFF1D0B-26FE-4EFF-B724-A67A43BE5665}"/>
    <cellStyle name="Total 2 5 3 10" xfId="27976" xr:uid="{42E848B1-41A2-4D97-8611-62187454B757}"/>
    <cellStyle name="Total 2 5 3 2" xfId="7197" xr:uid="{9CA467B5-F567-4E4C-AD65-7A0504924799}"/>
    <cellStyle name="Total 2 5 3 2 2" xfId="7866" xr:uid="{21C4DFBB-0BCF-4144-A25D-AE3C0DEACEF9}"/>
    <cellStyle name="Total 2 5 3 2 2 2" xfId="11596" xr:uid="{E01787DB-40EE-40E0-931E-429D5E86B08D}"/>
    <cellStyle name="Total 2 5 3 2 2 2 2" xfId="21043" xr:uid="{D43183F6-310F-4ABA-A052-9E32A6B5AF20}"/>
    <cellStyle name="Total 2 5 3 2 2 3" xfId="17314" xr:uid="{D292513A-72FA-4BCD-822C-FFC86CB899A4}"/>
    <cellStyle name="Total 2 5 3 2 3" xfId="10927" xr:uid="{8016147D-1C5C-448B-A718-8F7DCCE4D54F}"/>
    <cellStyle name="Total 2 5 3 2 3 2" xfId="20373" xr:uid="{CAB6406D-CAEC-4A58-B952-2E6EE158B4AF}"/>
    <cellStyle name="Total 2 5 3 2 4" xfId="16644" xr:uid="{55492EDE-24E1-4DEB-9519-9FBE48B4F0FF}"/>
    <cellStyle name="Total 2 5 3 2 5" xfId="29167" xr:uid="{7770C163-1B30-417B-8751-D6785C333623}"/>
    <cellStyle name="Total 2 5 3 2 6" xfId="29294" xr:uid="{4F80D0C3-E699-4971-91FB-00FF33E73608}"/>
    <cellStyle name="Total 2 5 3 2 7" xfId="27817" xr:uid="{2F571568-6034-435C-9594-790F87CFD1B9}"/>
    <cellStyle name="Total 2 5 3 2 8" xfId="29673" xr:uid="{C27500ED-608F-4A8A-A30B-A0E33148674F}"/>
    <cellStyle name="Total 2 5 3 3" xfId="8002" xr:uid="{0B580BA2-3149-45C6-86EA-622271052531}"/>
    <cellStyle name="Total 2 5 3 3 2" xfId="11731" xr:uid="{B4E0E858-AD2F-49D1-B5A6-ADA6D0E0618F}"/>
    <cellStyle name="Total 2 5 3 3 2 2" xfId="21178" xr:uid="{FA8B3E73-EBDA-44E7-B337-CD7E3A271321}"/>
    <cellStyle name="Total 2 5 3 3 2 3" xfId="25602" xr:uid="{59641172-2117-47B5-9419-2C46A1114D1E}"/>
    <cellStyle name="Total 2 5 3 3 3" xfId="13737" xr:uid="{E01FFFC0-1E95-45E5-B26A-C81BF6CB33F9}"/>
    <cellStyle name="Total 2 5 3 3 3 2" xfId="23184" xr:uid="{A5860D21-E9B0-4980-8C01-68EF6ADC2636}"/>
    <cellStyle name="Total 2 5 3 3 4" xfId="17449" xr:uid="{35F152EA-482D-458B-AEE0-CBC41CE8C57D}"/>
    <cellStyle name="Total 2 5 3 4" xfId="8281" xr:uid="{C31CDF65-9F3B-45DD-AFF5-055BC3B2478E}"/>
    <cellStyle name="Total 2 5 3 4 2" xfId="12005" xr:uid="{8D2BFE1B-0FDC-499D-B05B-1FA15417F6F0}"/>
    <cellStyle name="Total 2 5 3 4 2 2" xfId="21452" xr:uid="{44A34F79-5D6F-46BE-8907-E25D04FE4E24}"/>
    <cellStyle name="Total 2 5 3 4 2 3" xfId="25872" xr:uid="{D5288CCB-0A86-40DE-88A7-680DEFE9809A}"/>
    <cellStyle name="Total 2 5 3 4 3" xfId="14010" xr:uid="{F70769B8-14F4-4E01-AD03-FD08BB508219}"/>
    <cellStyle name="Total 2 5 3 4 3 2" xfId="23457" xr:uid="{BAD748F2-13E7-4679-A4EF-A31BD1F543E9}"/>
    <cellStyle name="Total 2 5 3 4 4" xfId="17726" xr:uid="{EF46B9C7-4ADC-4AE0-A80B-75DA230576B9}"/>
    <cellStyle name="Total 2 5 3 5" xfId="10024" xr:uid="{CD28D591-C59F-4B3B-BF8D-0A8FD9B666F4}"/>
    <cellStyle name="Total 2 5 3 5 2" xfId="13471" xr:uid="{0AE42428-94CD-4A67-9DE8-CFA5E58361C5}"/>
    <cellStyle name="Total 2 5 3 5 2 2" xfId="22918" xr:uid="{A413B563-BDB0-4E96-B596-E722334A450A}"/>
    <cellStyle name="Total 2 5 3 5 2 3" xfId="27308" xr:uid="{D14AAD24-F2AF-4408-A5ED-DFAD5F546038}"/>
    <cellStyle name="Total 2 5 3 5 3" xfId="15723" xr:uid="{48C732DF-6E69-4404-BA12-79A763AC88D7}"/>
    <cellStyle name="Total 2 5 3 5 3 2" xfId="25170" xr:uid="{C44AE2B7-346B-45C3-B8EB-B71D7D7C4D8A}"/>
    <cellStyle name="Total 2 5 3 5 4" xfId="19469" xr:uid="{98989060-5E4E-4960-96DC-60F45A9E6644}"/>
    <cellStyle name="Total 2 5 3 6" xfId="10121" xr:uid="{345FC697-5FAA-4581-9393-BE0A1A69353E}"/>
    <cellStyle name="Total 2 5 3 6 2" xfId="13549" xr:uid="{36EDA401-2350-4D05-AF46-2C0F7F1CEB2D}"/>
    <cellStyle name="Total 2 5 3 6 2 2" xfId="22996" xr:uid="{C5743DAE-F382-4159-9B3D-AD2FDCBA3723}"/>
    <cellStyle name="Total 2 5 3 6 2 3" xfId="27386" xr:uid="{3ED6C941-B456-4054-BC25-F2569788B3F8}"/>
    <cellStyle name="Total 2 5 3 6 3" xfId="15820" xr:uid="{D861E980-8111-4437-8D20-3D26E3734064}"/>
    <cellStyle name="Total 2 5 3 6 3 2" xfId="25267" xr:uid="{8FA3EFDE-F4F1-4A04-8997-7980E5928753}"/>
    <cellStyle name="Total 2 5 3 6 4" xfId="19566" xr:uid="{55A11695-CAB2-4CA0-8027-D1BA4E169ADD}"/>
    <cellStyle name="Total 2 5 3 7" xfId="9438" xr:uid="{7094EDF4-CD76-4647-AA08-F066A15A41F9}"/>
    <cellStyle name="Total 2 5 3 7 2" xfId="12967" xr:uid="{3FFC66C3-7C7B-4D9C-901B-A7889645651B}"/>
    <cellStyle name="Total 2 5 3 7 2 2" xfId="22414" xr:uid="{27C4B21C-B16D-4CCD-BF1C-A52288CA886D}"/>
    <cellStyle name="Total 2 5 3 7 2 3" xfId="26808" xr:uid="{D80CF52D-4824-40D1-879C-A442F375C893}"/>
    <cellStyle name="Total 2 5 3 7 3" xfId="15141" xr:uid="{48E27C24-1B58-46FF-A677-3113D913978A}"/>
    <cellStyle name="Total 2 5 3 7 3 2" xfId="24588" xr:uid="{6EACC635-968D-4E7E-91CE-2935907FE4D6}"/>
    <cellStyle name="Total 2 5 3 7 4" xfId="18883" xr:uid="{1114AD4D-9D9D-4907-AF84-2EF9D21E3A70}"/>
    <cellStyle name="Total 2 5 3 8" xfId="10236" xr:uid="{A42357A3-6B58-4F7A-9B3D-FB40903F5689}"/>
    <cellStyle name="Total 2 5 3 8 2" xfId="15934" xr:uid="{FD506126-7B7D-4B2B-BDA0-BC99FB6DF760}"/>
    <cellStyle name="Total 2 5 3 8 2 2" xfId="25381" xr:uid="{71EBA37A-FB3E-4634-9B63-DBF3AFC5ADB2}"/>
    <cellStyle name="Total 2 5 3 8 3" xfId="19681" xr:uid="{EA3F8B05-F455-4505-9473-92C9C9C02125}"/>
    <cellStyle name="Total 2 5 3 9" xfId="28724" xr:uid="{BB3FD0E2-6C56-4387-8F58-665E73D42AC2}"/>
    <cellStyle name="Total 2 5 4" xfId="6753" xr:uid="{C671D6C6-D7D0-48FA-B403-6DDBDF067B6D}"/>
    <cellStyle name="Total 2 5 4 2" xfId="7421" xr:uid="{273A3063-86A2-4C07-B726-BDDA81B8E657}"/>
    <cellStyle name="Total 2 5 4 2 2" xfId="11151" xr:uid="{AF37B384-4DB5-4110-8F69-4E96ED4A5268}"/>
    <cellStyle name="Total 2 5 4 2 2 2" xfId="20597" xr:uid="{D1250F6B-6372-4AF4-9C2B-5E89E81FBE9B}"/>
    <cellStyle name="Total 2 5 4 2 3" xfId="16868" xr:uid="{E0CDCE65-E0A4-491B-8443-4C9BAE67A0EE}"/>
    <cellStyle name="Total 2 5 4 3" xfId="10482" xr:uid="{76719089-CA3E-4702-80CB-58C486AE6B50}"/>
    <cellStyle name="Total 2 5 4 3 2" xfId="19927" xr:uid="{AD23E3D8-D344-4255-A42B-D86FDEF1C4CD}"/>
    <cellStyle name="Total 2 5 4 4" xfId="16198" xr:uid="{49ECFB11-4913-46E8-8F56-7B73643EBAE7}"/>
    <cellStyle name="Total 2 5 4 5" xfId="28931" xr:uid="{F3F77423-85E5-4E06-9D1F-42EF06DA91B6}"/>
    <cellStyle name="Total 2 5 4 6" xfId="28472" xr:uid="{29D4CCD2-9173-4E86-8EFC-8D32280F4FFD}"/>
    <cellStyle name="Total 2 5 4 7" xfId="28483" xr:uid="{03D66E47-2A1E-48F9-AD0A-EA5B4E6EAE43}"/>
    <cellStyle name="Total 2 5 4 8" xfId="29465" xr:uid="{D19EAA73-9EF8-4931-8960-B820F8C4050E}"/>
    <cellStyle name="Total 2 5 5" xfId="8198" xr:uid="{94CC40DC-5621-426A-89BF-E3C71BAA6A12}"/>
    <cellStyle name="Total 2 5 5 2" xfId="11927" xr:uid="{AE77B5EB-7A48-4099-A097-976A5FF49260}"/>
    <cellStyle name="Total 2 5 5 2 2" xfId="21374" xr:uid="{FEE5054A-8D54-4AA8-96CD-CD33CEF7DDE5}"/>
    <cellStyle name="Total 2 5 5 2 3" xfId="25798" xr:uid="{14734202-2DF5-4275-A6BC-A57CA497ECF8}"/>
    <cellStyle name="Total 2 5 5 3" xfId="13933" xr:uid="{ABB0ECA1-DFB7-4E88-A0FB-D5F5254BE627}"/>
    <cellStyle name="Total 2 5 5 3 2" xfId="23380" xr:uid="{FEB2BF45-C92B-452E-9887-BA4AC87789D4}"/>
    <cellStyle name="Total 2 5 5 4" xfId="17645" xr:uid="{6CF88F7B-DF32-4474-AE4C-21723597448D}"/>
    <cellStyle name="Total 2 5 6" xfId="9290" xr:uid="{D62980B5-FAD5-4D26-A9CA-EF0FE34FB4DC}"/>
    <cellStyle name="Total 2 5 6 2" xfId="12841" xr:uid="{4A979246-D8EE-4D4C-AB69-531D646BB531}"/>
    <cellStyle name="Total 2 5 6 2 2" xfId="22288" xr:uid="{883F6CD5-78AE-4658-B500-B39CA9E33708}"/>
    <cellStyle name="Total 2 5 6 2 3" xfId="26682" xr:uid="{6DEA9D78-9400-4AA6-8863-55ADF11FD636}"/>
    <cellStyle name="Total 2 5 6 3" xfId="14993" xr:uid="{50C33E46-6F7B-4464-9C6E-9CA60DD78B8C}"/>
    <cellStyle name="Total 2 5 6 3 2" xfId="24440" xr:uid="{53BC67BF-F3CB-4281-91AF-AFC84ECADA49}"/>
    <cellStyle name="Total 2 5 6 4" xfId="18735" xr:uid="{7CB58FDE-7A47-4C43-BD11-0FFE9F987541}"/>
    <cellStyle name="Total 2 5 7" xfId="8530" xr:uid="{60C2DF49-C930-40B2-8736-B3B030DD0E33}"/>
    <cellStyle name="Total 2 5 7 2" xfId="12204" xr:uid="{551F02D5-195D-474A-99DB-51FB6654228C}"/>
    <cellStyle name="Total 2 5 7 2 2" xfId="21651" xr:uid="{6D8AA6A6-81DE-4C96-BC19-1145FC7287DB}"/>
    <cellStyle name="Total 2 5 7 2 3" xfId="26070" xr:uid="{0B12667E-A320-47D5-B22C-F9A9D2313879}"/>
    <cellStyle name="Total 2 5 7 3" xfId="14258" xr:uid="{81289B3D-A984-41D2-92E4-0A5A5FEB4EE7}"/>
    <cellStyle name="Total 2 5 7 3 2" xfId="23705" xr:uid="{7399AFAE-54CE-4C01-9397-5E8D43D7671A}"/>
    <cellStyle name="Total 2 5 7 4" xfId="17975" xr:uid="{D954AF38-6BC7-41F8-8C00-CCC895411D1B}"/>
    <cellStyle name="Total 2 5 8" xfId="9543" xr:uid="{CDD29F55-0746-4EF5-804A-5561077E541C}"/>
    <cellStyle name="Total 2 5 8 2" xfId="13056" xr:uid="{67E0A5DE-76BB-48E8-875B-9D9A5BB53E77}"/>
    <cellStyle name="Total 2 5 8 2 2" xfId="22503" xr:uid="{5C6A8898-ED0A-4ACC-A1CB-7A06644A8D81}"/>
    <cellStyle name="Total 2 5 8 2 3" xfId="26895" xr:uid="{AD51D6E2-5D9B-42FF-B6C4-82945FD71505}"/>
    <cellStyle name="Total 2 5 8 3" xfId="15244" xr:uid="{45047503-79AC-409D-8806-42E0515A86C4}"/>
    <cellStyle name="Total 2 5 8 3 2" xfId="24691" xr:uid="{2C692884-8B4E-4D07-8083-B29F76581E9D}"/>
    <cellStyle name="Total 2 5 8 4" xfId="18988" xr:uid="{EAF61808-2FBF-4C81-A77F-AC33C4DE65E1}"/>
    <cellStyle name="Total 2 5 9" xfId="10039" xr:uid="{CD051F85-B02D-4747-A431-E96A4A5CA0D9}"/>
    <cellStyle name="Total 2 5 9 2" xfId="13483" xr:uid="{1F88DACA-120B-4966-8D8B-7E39CF85AEAF}"/>
    <cellStyle name="Total 2 5 9 2 2" xfId="22930" xr:uid="{3E3517BC-4907-402B-B071-0C2ECBCD5B37}"/>
    <cellStyle name="Total 2 5 9 2 3" xfId="27320" xr:uid="{2D51BD5B-793E-40EE-972D-123AF85EB8E9}"/>
    <cellStyle name="Total 2 5 9 3" xfId="15738" xr:uid="{98C904C0-3385-46E9-923D-52A20F861A2D}"/>
    <cellStyle name="Total 2 5 9 3 2" xfId="25185" xr:uid="{FC3A5465-215D-4997-B4A7-190793FF5C72}"/>
    <cellStyle name="Total 2 5 9 4" xfId="19484" xr:uid="{C45C37E9-5F61-42D0-93A0-ECE7C693D1C0}"/>
    <cellStyle name="Total 2 6" xfId="2643" xr:uid="{92CC85FE-FB27-4AB6-BD67-A6DB37DFAACC}"/>
    <cellStyle name="Total 2 6 10" xfId="8484" xr:uid="{DB0A1545-C3BB-4267-9188-3707BFBB5E15}"/>
    <cellStyle name="Total 2 6 10 2" xfId="14212" xr:uid="{7ADA319C-16D5-4F65-9491-FCEC7B2A76BC}"/>
    <cellStyle name="Total 2 6 10 2 2" xfId="23659" xr:uid="{C2090999-8E1C-4943-B7D0-7179DBA56079}"/>
    <cellStyle name="Total 2 6 10 3" xfId="17929" xr:uid="{0C28C629-BE79-421C-A30C-81199FABA2E5}"/>
    <cellStyle name="Total 2 6 11" xfId="27934" xr:uid="{8C52CBFD-4878-4DE4-BCAF-C58119544507}"/>
    <cellStyle name="Total 2 6 12" xfId="27748" xr:uid="{0C64CF0A-2248-4E83-AAB0-4D73ACDC3683}"/>
    <cellStyle name="Total 2 6 2" xfId="5071" xr:uid="{6B592407-5FAD-4F3C-BB20-2868E1CA6D9B}"/>
    <cellStyle name="Total 2 6 2 10" xfId="28739" xr:uid="{8DA5AF78-41DC-422B-8542-63570B90DCCF}"/>
    <cellStyle name="Total 2 6 2 2" xfId="7076" xr:uid="{8AEF8FCE-DED6-4A60-8F10-C4467173F0DC}"/>
    <cellStyle name="Total 2 6 2 2 2" xfId="7744" xr:uid="{B09B4750-F514-4AF4-82FC-CC2B373851F2}"/>
    <cellStyle name="Total 2 6 2 2 2 2" xfId="11474" xr:uid="{290B8616-06D1-479A-9DE3-DAC018D29AC0}"/>
    <cellStyle name="Total 2 6 2 2 2 2 2" xfId="20921" xr:uid="{E9BB19DC-727A-432A-A08D-86B98795884F}"/>
    <cellStyle name="Total 2 6 2 2 2 3" xfId="17192" xr:uid="{3DB86278-95BC-46DF-8C6B-F61DC8BC4F14}"/>
    <cellStyle name="Total 2 6 2 2 3" xfId="10805" xr:uid="{C36771A5-7E86-4A7C-B112-D78927926D2D}"/>
    <cellStyle name="Total 2 6 2 2 3 2" xfId="20251" xr:uid="{8F1E922C-BE6F-4C79-A771-0DC4399039D7}"/>
    <cellStyle name="Total 2 6 2 2 4" xfId="16522" xr:uid="{F293E83D-386D-4CE7-BB26-24D07F31A6AF}"/>
    <cellStyle name="Total 2 6 2 2 5" xfId="29084" xr:uid="{4BE1B024-0F10-4CE5-AFB5-DD4FFD6A46D0}"/>
    <cellStyle name="Total 2 6 2 2 6" xfId="29248" xr:uid="{69091B33-3251-4DB2-AEB1-E2E76099A2B5}"/>
    <cellStyle name="Total 2 6 2 2 7" xfId="27705" xr:uid="{56B0F211-1060-4E3F-B025-F7B5C3FAF9DA}"/>
    <cellStyle name="Total 2 6 2 2 8" xfId="29592" xr:uid="{E9C12A03-21A6-4BCF-B6BD-DB2273F2AB54}"/>
    <cellStyle name="Total 2 6 2 3" xfId="8256" xr:uid="{576D6BBB-34F2-4FE9-8E7C-0DEF27DC9F6A}"/>
    <cellStyle name="Total 2 6 2 3 2" xfId="11985" xr:uid="{46003431-F28A-469D-AA4F-2B24515559BE}"/>
    <cellStyle name="Total 2 6 2 3 2 2" xfId="21432" xr:uid="{5FC3F937-B60C-4D3A-A6D5-ACDF5CFC5005}"/>
    <cellStyle name="Total 2 6 2 3 2 3" xfId="25856" xr:uid="{6E8A5601-0E3F-483F-B9AF-1C23A7E95977}"/>
    <cellStyle name="Total 2 6 2 3 3" xfId="13991" xr:uid="{7ACBF38A-3381-4EE1-9506-88DF0BEB0F73}"/>
    <cellStyle name="Total 2 6 2 3 3 2" xfId="23438" xr:uid="{42FB7CCA-2F46-445B-8CAB-15D493D82653}"/>
    <cellStyle name="Total 2 6 2 3 4" xfId="17703" xr:uid="{18A4CE45-9B8B-4B09-A6A9-B65F8912EF53}"/>
    <cellStyle name="Total 2 6 2 4" xfId="8963" xr:uid="{4EF0C2C1-F9AD-4B6E-9D69-AE9200D418CA}"/>
    <cellStyle name="Total 2 6 2 4 2" xfId="12571" xr:uid="{FA52ADAC-2643-414F-B55E-81DC25D93A94}"/>
    <cellStyle name="Total 2 6 2 4 2 2" xfId="22018" xr:uid="{C78D9106-59C8-457E-8122-739FEE1D23BA}"/>
    <cellStyle name="Total 2 6 2 4 2 3" xfId="26432" xr:uid="{1D84CAA6-8755-491E-AD1C-E67F56CA6A03}"/>
    <cellStyle name="Total 2 6 2 4 3" xfId="14686" xr:uid="{28F598A5-97F3-418D-9F59-F121C6EF1D9F}"/>
    <cellStyle name="Total 2 6 2 4 3 2" xfId="24133" xr:uid="{EDF258EE-89DC-4F15-B921-3A51B566D66B}"/>
    <cellStyle name="Total 2 6 2 4 4" xfId="18408" xr:uid="{2380D2D6-7C36-4D62-BFA4-084099B1E67F}"/>
    <cellStyle name="Total 2 6 2 5" xfId="9549" xr:uid="{9027B138-6B89-4DD4-8474-579DA876D04B}"/>
    <cellStyle name="Total 2 6 2 5 2" xfId="13060" xr:uid="{EA948EDB-D2C6-4657-971C-F86016D6FA77}"/>
    <cellStyle name="Total 2 6 2 5 2 2" xfId="22507" xr:uid="{243EFD49-B833-49FB-9884-A7235FD6996D}"/>
    <cellStyle name="Total 2 6 2 5 2 3" xfId="26899" xr:uid="{F9AE5948-947E-4F5C-8D2B-468E1548AE5C}"/>
    <cellStyle name="Total 2 6 2 5 3" xfId="15250" xr:uid="{941C655C-AEF1-4A7C-BDD2-B59465C90BB6}"/>
    <cellStyle name="Total 2 6 2 5 3 2" xfId="24697" xr:uid="{42BF448F-702F-47D6-BA53-94F48A81FBA2}"/>
    <cellStyle name="Total 2 6 2 5 4" xfId="18994" xr:uid="{91D8B1FC-5F60-4D18-B7BA-2745C068E398}"/>
    <cellStyle name="Total 2 6 2 6" xfId="8436" xr:uid="{F25DB658-F537-42E2-BAC9-2560FADBD586}"/>
    <cellStyle name="Total 2 6 2 6 2" xfId="12125" xr:uid="{26A23E2F-EB84-4C68-A9E5-1BFC85695166}"/>
    <cellStyle name="Total 2 6 2 6 2 2" xfId="21572" xr:uid="{B7470B16-8D2B-4E63-BBE2-BFB83417B79E}"/>
    <cellStyle name="Total 2 6 2 6 2 3" xfId="25991" xr:uid="{B6D7DCCD-970C-47AB-9111-BB7CBBBD4B78}"/>
    <cellStyle name="Total 2 6 2 6 3" xfId="14164" xr:uid="{E51AF161-C0D1-4285-976A-BD7D4F783440}"/>
    <cellStyle name="Total 2 6 2 6 3 2" xfId="23611" xr:uid="{DF577416-F39A-454E-BE16-3CAE2F15A286}"/>
    <cellStyle name="Total 2 6 2 6 4" xfId="17881" xr:uid="{6A71D902-D877-45A9-AB51-1F3F5A94BA8D}"/>
    <cellStyle name="Total 2 6 2 7" xfId="10167" xr:uid="{3114D899-C395-417C-B961-043AE0714179}"/>
    <cellStyle name="Total 2 6 2 7 2" xfId="13573" xr:uid="{2DD3B0F1-2496-44C8-8B16-BC4A1D228303}"/>
    <cellStyle name="Total 2 6 2 7 2 2" xfId="23020" xr:uid="{D955ABD9-921B-46DB-9280-57A2A2712DEC}"/>
    <cellStyle name="Total 2 6 2 7 2 3" xfId="27410" xr:uid="{0673AF34-B009-4F54-B31C-E0A479421163}"/>
    <cellStyle name="Total 2 6 2 7 3" xfId="15866" xr:uid="{AFF3B968-432A-463C-A751-142B49924D23}"/>
    <cellStyle name="Total 2 6 2 7 3 2" xfId="25313" xr:uid="{5AF9835A-7888-47E0-8A5B-E295EBB5F816}"/>
    <cellStyle name="Total 2 6 2 7 4" xfId="19612" xr:uid="{E1A5F96A-BC2F-475C-8E37-9680D7EF3E85}"/>
    <cellStyle name="Total 2 6 2 8" xfId="8320" xr:uid="{000D33A3-8669-45DE-B577-93B3D6E0C162}"/>
    <cellStyle name="Total 2 6 2 8 2" xfId="14048" xr:uid="{0C972BAC-BBD5-4226-904D-7249C4E98B03}"/>
    <cellStyle name="Total 2 6 2 8 2 2" xfId="23495" xr:uid="{BC2A9E5A-624B-4907-A3DF-A557F5260F77}"/>
    <cellStyle name="Total 2 6 2 8 3" xfId="17765" xr:uid="{623EF10A-D833-4E4E-85A2-B5F08653FAB6}"/>
    <cellStyle name="Total 2 6 2 9" xfId="28449" xr:uid="{ACC127D4-2D19-4657-BB51-DE4EE8029342}"/>
    <cellStyle name="Total 2 6 3" xfId="6402" xr:uid="{D3FA5543-F680-47D0-88FE-A575C910BE45}"/>
    <cellStyle name="Total 2 6 3 10" xfId="27975" xr:uid="{0D61B399-9B8C-40BD-BAB3-C5A791E745B4}"/>
    <cellStyle name="Total 2 6 3 2" xfId="7198" xr:uid="{0EE222C5-9B10-4994-9E51-6DFFEE5288AB}"/>
    <cellStyle name="Total 2 6 3 2 2" xfId="7867" xr:uid="{E6AD0D16-0A69-4E86-8FD7-092DF48FFB9F}"/>
    <cellStyle name="Total 2 6 3 2 2 2" xfId="11597" xr:uid="{69552124-B96B-4FF2-9599-63F539BBDA5F}"/>
    <cellStyle name="Total 2 6 3 2 2 2 2" xfId="21044" xr:uid="{A581A163-6DF0-4403-8007-B79E53C128F6}"/>
    <cellStyle name="Total 2 6 3 2 2 3" xfId="17315" xr:uid="{6F5BBD93-850A-409A-9B43-2ED2916E9081}"/>
    <cellStyle name="Total 2 6 3 2 3" xfId="10928" xr:uid="{3659DC0D-0EE1-4E48-A287-2078D03218CE}"/>
    <cellStyle name="Total 2 6 3 2 3 2" xfId="20374" xr:uid="{F10CFC53-DB79-4244-921C-D07FBBD946F8}"/>
    <cellStyle name="Total 2 6 3 2 4" xfId="16645" xr:uid="{70587DA5-1799-4112-BB73-87414A8C5C4F}"/>
    <cellStyle name="Total 2 6 3 2 5" xfId="29168" xr:uid="{3FE174B6-4FDB-46EE-8101-601AEE706172}"/>
    <cellStyle name="Total 2 6 3 2 6" xfId="29295" xr:uid="{B347D93E-68DC-47BC-83BF-ADD8125CB4CD}"/>
    <cellStyle name="Total 2 6 3 2 7" xfId="27552" xr:uid="{B2BEFC77-05E0-4A71-957E-1A1D8F4DA1B6}"/>
    <cellStyle name="Total 2 6 3 2 8" xfId="29674" xr:uid="{0156181A-4786-42CA-98BC-A2A62F8BB580}"/>
    <cellStyle name="Total 2 6 3 3" xfId="8004" xr:uid="{C4BD536E-4577-4B22-84D3-04F8A39E16FB}"/>
    <cellStyle name="Total 2 6 3 3 2" xfId="11733" xr:uid="{AD14E773-C279-4B89-BB34-93F26AE6AA64}"/>
    <cellStyle name="Total 2 6 3 3 2 2" xfId="21180" xr:uid="{4260E630-3FDB-4564-85A6-535944F8FFD8}"/>
    <cellStyle name="Total 2 6 3 3 2 3" xfId="25604" xr:uid="{485BC763-57E3-4F86-9771-8A4D45EED52E}"/>
    <cellStyle name="Total 2 6 3 3 3" xfId="13739" xr:uid="{EADC192F-AD92-443F-B377-9892EDE42E72}"/>
    <cellStyle name="Total 2 6 3 3 3 2" xfId="23186" xr:uid="{7EA4DE99-A65F-4248-8911-C26D32B427EE}"/>
    <cellStyle name="Total 2 6 3 3 4" xfId="17451" xr:uid="{FFD3C561-5760-430E-A417-CD4B158ACD75}"/>
    <cellStyle name="Total 2 6 3 4" xfId="9558" xr:uid="{0894B895-C27C-431C-82AD-7059CE1C64E1}"/>
    <cellStyle name="Total 2 6 3 4 2" xfId="13068" xr:uid="{1EF0C55F-E56F-406E-A7F6-D0CAC39DFD4B}"/>
    <cellStyle name="Total 2 6 3 4 2 2" xfId="22515" xr:uid="{8DDD9F09-10F4-4194-B4B5-50FCE2EE6010}"/>
    <cellStyle name="Total 2 6 3 4 2 3" xfId="26907" xr:uid="{B783E741-A7B8-4D17-9C31-0CA72E111666}"/>
    <cellStyle name="Total 2 6 3 4 3" xfId="15259" xr:uid="{1EB06F0D-078B-4BD9-8B90-965CCF99F455}"/>
    <cellStyle name="Total 2 6 3 4 3 2" xfId="24706" xr:uid="{0B681381-87C9-4E4D-A015-4EBACF694EB9}"/>
    <cellStyle name="Total 2 6 3 4 4" xfId="19003" xr:uid="{6D8E9353-5171-4021-9102-C53243FEBBAE}"/>
    <cellStyle name="Total 2 6 3 5" xfId="10025" xr:uid="{9EEFF220-646B-4053-97FF-9491BA7720E1}"/>
    <cellStyle name="Total 2 6 3 5 2" xfId="13472" xr:uid="{569D7DC4-D3DA-441A-80F0-B68A8614EA0C}"/>
    <cellStyle name="Total 2 6 3 5 2 2" xfId="22919" xr:uid="{ECC7E728-5DA5-4A2D-9326-B0742018AC4E}"/>
    <cellStyle name="Total 2 6 3 5 2 3" xfId="27309" xr:uid="{694230FC-590C-4664-AB3C-6EE4B0B5143F}"/>
    <cellStyle name="Total 2 6 3 5 3" xfId="15724" xr:uid="{E5675B90-904A-4914-BE00-7B3713566880}"/>
    <cellStyle name="Total 2 6 3 5 3 2" xfId="25171" xr:uid="{4CE5906A-B69E-4D49-8482-E9C97F1F3DED}"/>
    <cellStyle name="Total 2 6 3 5 4" xfId="19470" xr:uid="{208D111A-0A3B-43EC-9E70-5B5C81FAE610}"/>
    <cellStyle name="Total 2 6 3 6" xfId="10122" xr:uid="{4C9A4180-FB47-49E6-ACAC-B95155BA3B40}"/>
    <cellStyle name="Total 2 6 3 6 2" xfId="13550" xr:uid="{EF8948C6-578F-427F-806E-BD8B868FB97E}"/>
    <cellStyle name="Total 2 6 3 6 2 2" xfId="22997" xr:uid="{AB8169BD-C553-45CC-8054-6D5D0E520022}"/>
    <cellStyle name="Total 2 6 3 6 2 3" xfId="27387" xr:uid="{5A3C4B69-2661-4B04-BC7A-3CAF4A016C6D}"/>
    <cellStyle name="Total 2 6 3 6 3" xfId="15821" xr:uid="{A3B2F874-4DC2-41B2-BB31-94D40D475A99}"/>
    <cellStyle name="Total 2 6 3 6 3 2" xfId="25268" xr:uid="{D4998622-BC30-429C-ADF2-E2638CFD971A}"/>
    <cellStyle name="Total 2 6 3 6 4" xfId="19567" xr:uid="{AAC79754-3E67-4729-B038-B55188D1BFBE}"/>
    <cellStyle name="Total 2 6 3 7" xfId="8923" xr:uid="{BC3B594A-4BCC-4810-AE5C-1BA74D6E2E37}"/>
    <cellStyle name="Total 2 6 3 7 2" xfId="12542" xr:uid="{D9362ADE-2101-411F-B031-6FFDDC23190D}"/>
    <cellStyle name="Total 2 6 3 7 2 2" xfId="21989" xr:uid="{BD85569F-6893-41B9-86EA-3ECDA4753EEF}"/>
    <cellStyle name="Total 2 6 3 7 2 3" xfId="26403" xr:uid="{A34241DE-28D2-42E8-BBDB-07A975FE0677}"/>
    <cellStyle name="Total 2 6 3 7 3" xfId="14646" xr:uid="{5B160ECD-89C7-4EEB-9DAD-E1E4694C1BA6}"/>
    <cellStyle name="Total 2 6 3 7 3 2" xfId="24093" xr:uid="{D319CE83-4932-4744-929B-C0CB833BF088}"/>
    <cellStyle name="Total 2 6 3 7 4" xfId="18368" xr:uid="{317F90DC-2C16-46BB-A930-9628ADD18B17}"/>
    <cellStyle name="Total 2 6 3 8" xfId="10237" xr:uid="{A9D54CDF-166C-4D8E-88BB-3D49C721335A}"/>
    <cellStyle name="Total 2 6 3 8 2" xfId="15935" xr:uid="{5A7650C8-DD7A-4F99-B800-B7D14D17A093}"/>
    <cellStyle name="Total 2 6 3 8 2 2" xfId="25382" xr:uid="{23098311-2220-4A5E-AAD8-53C57FAB6F1F}"/>
    <cellStyle name="Total 2 6 3 8 3" xfId="19682" xr:uid="{5C6E2F17-E580-47E8-B6B1-EBE81B093860}"/>
    <cellStyle name="Total 2 6 3 9" xfId="28725" xr:uid="{92672E9E-E5BD-4DAE-B954-E753C783C91F}"/>
    <cellStyle name="Total 2 6 4" xfId="6754" xr:uid="{96289394-3196-492E-9C52-C629FBAD033D}"/>
    <cellStyle name="Total 2 6 4 2" xfId="7422" xr:uid="{9FF90504-B55C-4952-A06F-B65BEFB6BE7F}"/>
    <cellStyle name="Total 2 6 4 2 2" xfId="11152" xr:uid="{6A773444-E69D-4E4E-8AB7-13D257FEF500}"/>
    <cellStyle name="Total 2 6 4 2 2 2" xfId="20598" xr:uid="{1FA6322C-BA0C-4044-A5C3-1A0602F5F4CA}"/>
    <cellStyle name="Total 2 6 4 2 3" xfId="16869" xr:uid="{37B5F527-334B-4F84-B013-2BB980599968}"/>
    <cellStyle name="Total 2 6 4 3" xfId="10483" xr:uid="{D34A2B57-AA3D-4D39-BFD1-BE593555D650}"/>
    <cellStyle name="Total 2 6 4 3 2" xfId="19928" xr:uid="{7DBA3CA2-0196-4B1D-93D4-52ABEDEC9382}"/>
    <cellStyle name="Total 2 6 4 4" xfId="16199" xr:uid="{AB564981-2367-4B96-9852-454E0DDF0283}"/>
    <cellStyle name="Total 2 6 4 5" xfId="28932" xr:uid="{8C2F03AB-0E85-4692-8DFA-9E5FF92F17BE}"/>
    <cellStyle name="Total 2 6 4 6" xfId="28731" xr:uid="{EDE1D570-3A9E-4CE2-96ED-8F652C74F25A}"/>
    <cellStyle name="Total 2 6 4 7" xfId="28970" xr:uid="{4F4A5530-7333-4343-947B-B62237593549}"/>
    <cellStyle name="Total 2 6 4 8" xfId="29466" xr:uid="{DC932996-A402-47E8-8438-31147660E070}"/>
    <cellStyle name="Total 2 6 5" xfId="8094" xr:uid="{6F681058-189C-4FC8-907F-DC44CD5CF74D}"/>
    <cellStyle name="Total 2 6 5 2" xfId="11823" xr:uid="{E8FE87E6-97C0-407B-805E-A90B09E04015}"/>
    <cellStyle name="Total 2 6 5 2 2" xfId="21270" xr:uid="{9B115142-48B1-4D2A-B717-5E72D7A2748E}"/>
    <cellStyle name="Total 2 6 5 2 3" xfId="25694" xr:uid="{58E587A6-E533-4A88-9C2D-03CE407C9F74}"/>
    <cellStyle name="Total 2 6 5 3" xfId="13829" xr:uid="{EC43D11B-2C68-4243-9850-5EF8D9DB1CBE}"/>
    <cellStyle name="Total 2 6 5 3 2" xfId="23276" xr:uid="{0A6DE96D-333A-4DF7-86BD-30C1487D38E4}"/>
    <cellStyle name="Total 2 6 5 4" xfId="17541" xr:uid="{9E1DA095-99C0-434E-8581-1B0C8F28EE57}"/>
    <cellStyle name="Total 2 6 6" xfId="9289" xr:uid="{FCADEC1D-79B0-4160-AA33-60BA1B7F62C7}"/>
    <cellStyle name="Total 2 6 6 2" xfId="12840" xr:uid="{F705792A-4DC8-4142-892A-31BC5AEE177E}"/>
    <cellStyle name="Total 2 6 6 2 2" xfId="22287" xr:uid="{3E73B448-4A13-4775-901F-70863A17927F}"/>
    <cellStyle name="Total 2 6 6 2 3" xfId="26681" xr:uid="{693A749C-4C5F-48C8-B7D7-8D2271DDB130}"/>
    <cellStyle name="Total 2 6 6 3" xfId="14992" xr:uid="{48B0C0E5-2FC4-42A3-AC4A-237D4FCB2100}"/>
    <cellStyle name="Total 2 6 6 3 2" xfId="24439" xr:uid="{847DEDBF-9F5E-4D63-B3DC-5A41DF2FFB9B}"/>
    <cellStyle name="Total 2 6 6 4" xfId="18734" xr:uid="{FB5D9848-8003-4997-972D-09E7EB2CEFCC}"/>
    <cellStyle name="Total 2 6 7" xfId="9815" xr:uid="{F2EB14F5-F4C9-496D-8DC6-6A3C34401ED8}"/>
    <cellStyle name="Total 2 6 7 2" xfId="13297" xr:uid="{0BE1145A-F4F7-4C09-A772-E16778E927E0}"/>
    <cellStyle name="Total 2 6 7 2 2" xfId="22744" xr:uid="{FCFB1631-5CE1-4DD1-9EED-458CDC358B8C}"/>
    <cellStyle name="Total 2 6 7 2 3" xfId="27136" xr:uid="{FA58C9F9-FBEA-486C-ABED-060CCE0B4125}"/>
    <cellStyle name="Total 2 6 7 3" xfId="15516" xr:uid="{DFC9EE80-D04D-4AE8-8AA1-777F1F298778}"/>
    <cellStyle name="Total 2 6 7 3 2" xfId="24963" xr:uid="{C9C281D9-AF1F-4834-A269-22658132CCED}"/>
    <cellStyle name="Total 2 6 7 4" xfId="19260" xr:uid="{FFBC0B3C-C2F6-4523-8645-DA10B02A72AA}"/>
    <cellStyle name="Total 2 6 8" xfId="8482" xr:uid="{0313F9FF-AD8D-4D4E-AA53-49E8C162D53D}"/>
    <cellStyle name="Total 2 6 8 2" xfId="12158" xr:uid="{CA9DE1A0-B5B3-4A11-9F2B-46851D70CA92}"/>
    <cellStyle name="Total 2 6 8 2 2" xfId="21605" xr:uid="{81699A09-27F8-46FC-981E-94DEF81D6034}"/>
    <cellStyle name="Total 2 6 8 2 3" xfId="26024" xr:uid="{2BFCA163-1CFB-4D4B-9202-261507B914B2}"/>
    <cellStyle name="Total 2 6 8 3" xfId="14210" xr:uid="{60964517-928B-4A53-8040-B19B261B97F3}"/>
    <cellStyle name="Total 2 6 8 3 2" xfId="23657" xr:uid="{0DF717EA-5655-4205-80C9-6B5030625CC9}"/>
    <cellStyle name="Total 2 6 8 4" xfId="17927" xr:uid="{093E9076-7CB8-4F39-BB3E-4E71472A3301}"/>
    <cellStyle name="Total 2 6 9" xfId="10015" xr:uid="{2A37B99B-B9EF-4DCC-A91D-A315B4012C85}"/>
    <cellStyle name="Total 2 6 9 2" xfId="13465" xr:uid="{3937C4D1-92E1-4E7C-AAAF-EC018FA5C80E}"/>
    <cellStyle name="Total 2 6 9 2 2" xfId="22912" xr:uid="{A82F6958-7049-4E3C-A297-E35C6D3B78E3}"/>
    <cellStyle name="Total 2 6 9 2 3" xfId="27302" xr:uid="{F56F5D4E-71F9-4DC0-BBC1-1135DF5E245C}"/>
    <cellStyle name="Total 2 6 9 3" xfId="15714" xr:uid="{D8DE2774-8F61-468E-A3F1-9383D47FC2D7}"/>
    <cellStyle name="Total 2 6 9 3 2" xfId="25161" xr:uid="{49A8B329-0895-4A1A-B7A9-AD069A407F00}"/>
    <cellStyle name="Total 2 6 9 4" xfId="19460" xr:uid="{9610787E-DD06-4C7A-AC74-BC31CBFD44FD}"/>
    <cellStyle name="Total 2 7" xfId="2644" xr:uid="{F250B2B9-36CA-4569-9B29-E817F22A3BF4}"/>
    <cellStyle name="Total 2 7 10" xfId="8318" xr:uid="{4C211011-E080-40B8-930C-018297C423E5}"/>
    <cellStyle name="Total 2 7 10 2" xfId="14046" xr:uid="{EDC0B1F9-CFCA-402A-BE7E-646A2F17E9EF}"/>
    <cellStyle name="Total 2 7 10 2 2" xfId="23493" xr:uid="{4C7AEF4F-84C2-44DE-9DA9-314C67D17B65}"/>
    <cellStyle name="Total 2 7 10 3" xfId="17763" xr:uid="{687FE011-B8D9-4B10-B773-96D1BE4371AB}"/>
    <cellStyle name="Total 2 7 11" xfId="27935" xr:uid="{F6C42BFA-B81F-482E-B550-9CDF7CB6D7B9}"/>
    <cellStyle name="Total 2 7 12" xfId="27735" xr:uid="{D75FD1CF-784F-4620-A95F-6CBD55A46AFA}"/>
    <cellStyle name="Total 2 7 2" xfId="5072" xr:uid="{C4AF7FA1-2A28-4681-940A-02C94B03A1BD}"/>
    <cellStyle name="Total 2 7 2 10" xfId="28532" xr:uid="{2CFC4A10-E1B3-4F46-A211-B8FC9D14DB88}"/>
    <cellStyle name="Total 2 7 2 2" xfId="7077" xr:uid="{97279732-CF6E-430A-8E94-2643A1CD05CA}"/>
    <cellStyle name="Total 2 7 2 2 2" xfId="7745" xr:uid="{6469DD02-53A8-47AF-9DAB-459B2ECE0CCE}"/>
    <cellStyle name="Total 2 7 2 2 2 2" xfId="11475" xr:uid="{638C6781-2357-4313-8572-FE693B895BAD}"/>
    <cellStyle name="Total 2 7 2 2 2 2 2" xfId="20922" xr:uid="{8CE45F22-2677-4DBA-BA1B-99B65A53E1DE}"/>
    <cellStyle name="Total 2 7 2 2 2 3" xfId="17193" xr:uid="{0CC16745-9F98-485C-B85E-FEFA5E6136A1}"/>
    <cellStyle name="Total 2 7 2 2 3" xfId="10806" xr:uid="{B9640FBA-2C54-48E2-BFDA-46860AE8C077}"/>
    <cellStyle name="Total 2 7 2 2 3 2" xfId="20252" xr:uid="{1921756E-DF6B-49DC-90E6-09AF41647250}"/>
    <cellStyle name="Total 2 7 2 2 4" xfId="16523" xr:uid="{A7530905-F16B-448E-BC72-4DE84DEA750D}"/>
    <cellStyle name="Total 2 7 2 2 5" xfId="29085" xr:uid="{53C21331-6EC4-422A-B4B1-AA7609C4E01A}"/>
    <cellStyle name="Total 2 7 2 2 6" xfId="29249" xr:uid="{0559D5F5-2D8A-48CA-8043-A11F06A2E862}"/>
    <cellStyle name="Total 2 7 2 2 7" xfId="28111" xr:uid="{096D1E71-C798-45BA-AA0C-F3DF2DF50488}"/>
    <cellStyle name="Total 2 7 2 2 8" xfId="29593" xr:uid="{7073B264-E72C-4A95-8AD8-CAED071F9636}"/>
    <cellStyle name="Total 2 7 2 3" xfId="7912" xr:uid="{DED404F2-AB62-4B52-AC08-F74EC1EEB6F6}"/>
    <cellStyle name="Total 2 7 2 3 2" xfId="11641" xr:uid="{B2A10D58-3EDD-45AF-9B5E-A656204A2E85}"/>
    <cellStyle name="Total 2 7 2 3 2 2" xfId="21088" xr:uid="{32692BE6-5F9D-4DE2-9F41-6D0F3EA6AC08}"/>
    <cellStyle name="Total 2 7 2 3 2 3" xfId="25512" xr:uid="{A673AB06-53F3-4A7E-B2D9-D77FCDE078C8}"/>
    <cellStyle name="Total 2 7 2 3 3" xfId="13647" xr:uid="{715B2719-73B4-4AF8-A901-6985D1D622B2}"/>
    <cellStyle name="Total 2 7 2 3 3 2" xfId="23094" xr:uid="{594DF6FF-9324-448F-BDAE-32F5B3B14A49}"/>
    <cellStyle name="Total 2 7 2 3 4" xfId="17359" xr:uid="{278917AE-0312-4A39-9870-C067E8E57C3F}"/>
    <cellStyle name="Total 2 7 2 4" xfId="8408" xr:uid="{C8495BFB-4167-408D-94E8-E57E4890C28F}"/>
    <cellStyle name="Total 2 7 2 4 2" xfId="12105" xr:uid="{7379DE20-ECA0-48F5-B0B2-968B717067D8}"/>
    <cellStyle name="Total 2 7 2 4 2 2" xfId="21552" xr:uid="{CA280B0C-25C2-4BD5-9E43-8C7BBD3B97E9}"/>
    <cellStyle name="Total 2 7 2 4 2 3" xfId="25971" xr:uid="{055B2829-B5A1-4284-9481-7FCBBF111F8D}"/>
    <cellStyle name="Total 2 7 2 4 3" xfId="14136" xr:uid="{980D8CBC-3017-4388-A9DE-E00858E0CF56}"/>
    <cellStyle name="Total 2 7 2 4 3 2" xfId="23583" xr:uid="{413E1022-153E-4F2F-B9D7-5ACF0259ABDE}"/>
    <cellStyle name="Total 2 7 2 4 4" xfId="17853" xr:uid="{D4F2A544-86FB-4E89-A78E-D0D8B6DCC24D}"/>
    <cellStyle name="Total 2 7 2 5" xfId="8372" xr:uid="{ACCCE02E-585C-45D8-8491-6EF80531AFA0}"/>
    <cellStyle name="Total 2 7 2 5 2" xfId="12081" xr:uid="{786EB9B6-C70F-4D44-99D4-38BFC58F29AC}"/>
    <cellStyle name="Total 2 7 2 5 2 2" xfId="21528" xr:uid="{391100CB-6737-4638-A7AB-90D847A66DD0}"/>
    <cellStyle name="Total 2 7 2 5 2 3" xfId="25947" xr:uid="{00D80E56-CB95-4BF9-BB98-4A243F6994A6}"/>
    <cellStyle name="Total 2 7 2 5 3" xfId="14100" xr:uid="{89464CE0-9C97-4156-B6FF-25812FBE862A}"/>
    <cellStyle name="Total 2 7 2 5 3 2" xfId="23547" xr:uid="{80CE5CD2-1690-4C25-A856-FBF061AC0593}"/>
    <cellStyle name="Total 2 7 2 5 4" xfId="17817" xr:uid="{7ECDC682-20DC-402F-B81E-53C8F477E643}"/>
    <cellStyle name="Total 2 7 2 6" xfId="9721" xr:uid="{17D55ABC-B405-42BC-9454-04F4D8831A33}"/>
    <cellStyle name="Total 2 7 2 6 2" xfId="13205" xr:uid="{F1EF65B8-110E-4AB1-A602-407B0A74FF15}"/>
    <cellStyle name="Total 2 7 2 6 2 2" xfId="22652" xr:uid="{6FF5494C-BEF7-4AC1-B3E2-FCA51092E4EF}"/>
    <cellStyle name="Total 2 7 2 6 2 3" xfId="27044" xr:uid="{CB84BDEE-0AC5-466A-8248-01B263456E6C}"/>
    <cellStyle name="Total 2 7 2 6 3" xfId="15422" xr:uid="{8357BFB6-42CC-481D-9D8A-A988E028AF45}"/>
    <cellStyle name="Total 2 7 2 6 3 2" xfId="24869" xr:uid="{FC5E1DF7-19AB-4106-A88A-1C3447689224}"/>
    <cellStyle name="Total 2 7 2 6 4" xfId="19166" xr:uid="{9D908A0A-A207-4686-844B-26BB8B969FCD}"/>
    <cellStyle name="Total 2 7 2 7" xfId="9095" xr:uid="{2FDD0CCA-3315-47A1-B164-A66DC111EE59}"/>
    <cellStyle name="Total 2 7 2 7 2" xfId="12685" xr:uid="{32380DA6-77B7-4678-9DB1-52FAF9BFA3BB}"/>
    <cellStyle name="Total 2 7 2 7 2 2" xfId="22132" xr:uid="{6D5330FD-B314-4378-8DD1-537D04B65487}"/>
    <cellStyle name="Total 2 7 2 7 2 3" xfId="26545" xr:uid="{6EF96897-FB70-462D-ACD0-99B8991B9BED}"/>
    <cellStyle name="Total 2 7 2 7 3" xfId="14817" xr:uid="{6B8D3385-20D0-4EC7-BA69-A8CC79490A1D}"/>
    <cellStyle name="Total 2 7 2 7 3 2" xfId="24264" xr:uid="{EBF8837A-60DD-424B-8ECD-893F4F642474}"/>
    <cellStyle name="Total 2 7 2 7 4" xfId="18540" xr:uid="{DD6C0820-177E-44A4-B335-4EBB3EE57BC1}"/>
    <cellStyle name="Total 2 7 2 8" xfId="8462" xr:uid="{F3E23749-BAA3-49F2-A344-4B5FC3DBD815}"/>
    <cellStyle name="Total 2 7 2 8 2" xfId="14190" xr:uid="{2573F68D-112F-4D2B-9511-72341772F06D}"/>
    <cellStyle name="Total 2 7 2 8 2 2" xfId="23637" xr:uid="{6B72E8F3-7EF6-44B1-993E-F507227553F5}"/>
    <cellStyle name="Total 2 7 2 8 3" xfId="17907" xr:uid="{7371169F-DC3D-417D-BA8E-E99355CA1D01}"/>
    <cellStyle name="Total 2 7 2 9" xfId="28450" xr:uid="{A60A7CD6-0345-409A-B7B5-788A83E8DC7C}"/>
    <cellStyle name="Total 2 7 3" xfId="6403" xr:uid="{D4118F53-74E5-479A-8317-39CC1C777967}"/>
    <cellStyle name="Total 2 7 3 10" xfId="27974" xr:uid="{3E4948C0-4F0A-443A-8812-90A6965D2441}"/>
    <cellStyle name="Total 2 7 3 2" xfId="7199" xr:uid="{EDED7D54-8B9E-4054-8EA0-950C58DC086E}"/>
    <cellStyle name="Total 2 7 3 2 2" xfId="7868" xr:uid="{8906C496-8B59-4D0E-B2E7-D59E57DDC09B}"/>
    <cellStyle name="Total 2 7 3 2 2 2" xfId="11598" xr:uid="{7DB40C4C-2B29-44A2-95B3-265F03F160FC}"/>
    <cellStyle name="Total 2 7 3 2 2 2 2" xfId="21045" xr:uid="{C45CEB68-14A0-44BF-A5DA-D848828F9837}"/>
    <cellStyle name="Total 2 7 3 2 2 3" xfId="17316" xr:uid="{D03DB397-B2B0-48F8-A595-BCD15F8F0F25}"/>
    <cellStyle name="Total 2 7 3 2 3" xfId="10929" xr:uid="{CB0D47D8-503C-479A-B913-6592FEF2D711}"/>
    <cellStyle name="Total 2 7 3 2 3 2" xfId="20375" xr:uid="{3A17BC36-791F-4416-B024-8C0159EF1B04}"/>
    <cellStyle name="Total 2 7 3 2 4" xfId="16646" xr:uid="{303F3626-4D3D-4354-A47C-1EDBAA4CD4B6}"/>
    <cellStyle name="Total 2 7 3 2 5" xfId="29169" xr:uid="{1BC35929-4D1E-426C-8AC0-0D1BC699C2DF}"/>
    <cellStyle name="Total 2 7 3 2 6" xfId="29296" xr:uid="{30F4E87D-FA8E-422F-9F80-DB3221CA8F6F}"/>
    <cellStyle name="Total 2 7 3 2 7" xfId="28113" xr:uid="{5AC60A13-8FBB-4D54-BD3E-EE6F79DA130D}"/>
    <cellStyle name="Total 2 7 3 2 8" xfId="29675" xr:uid="{D80E7088-709A-4179-8828-ED524F7F4306}"/>
    <cellStyle name="Total 2 7 3 3" xfId="8003" xr:uid="{50F214BD-F6C5-478F-B0B4-7DEF98154E1A}"/>
    <cellStyle name="Total 2 7 3 3 2" xfId="11732" xr:uid="{0351A10B-F936-4D10-897D-A9D551802953}"/>
    <cellStyle name="Total 2 7 3 3 2 2" xfId="21179" xr:uid="{F71831A3-4B19-45BD-93A4-710FE8B602F4}"/>
    <cellStyle name="Total 2 7 3 3 2 3" xfId="25603" xr:uid="{08A471C7-33DF-4315-83F1-B23EBF3DDB68}"/>
    <cellStyle name="Total 2 7 3 3 3" xfId="13738" xr:uid="{BBADFF47-9402-4BCB-87C3-F6EC48B4F9EB}"/>
    <cellStyle name="Total 2 7 3 3 3 2" xfId="23185" xr:uid="{00DED96F-9894-4AE4-AF67-388D75C559C3}"/>
    <cellStyle name="Total 2 7 3 3 4" xfId="17450" xr:uid="{323ADBF4-9ACB-4311-A227-239B6BE6C258}"/>
    <cellStyle name="Total 2 7 3 4" xfId="8793" xr:uid="{6CEA1795-F814-44E0-9991-79F17EC993EB}"/>
    <cellStyle name="Total 2 7 3 4 2" xfId="12434" xr:uid="{FF755ED9-A4F8-4BF5-9E73-6678EDA3146A}"/>
    <cellStyle name="Total 2 7 3 4 2 2" xfId="21881" xr:uid="{BE00EE32-D4FA-4017-861E-A5DBE46D8327}"/>
    <cellStyle name="Total 2 7 3 4 2 3" xfId="26297" xr:uid="{6DC83404-B624-418E-B965-6F04F1C25A0B}"/>
    <cellStyle name="Total 2 7 3 4 3" xfId="14518" xr:uid="{A2D23647-0CD7-4397-A90F-48E9E08BAF0D}"/>
    <cellStyle name="Total 2 7 3 4 3 2" xfId="23965" xr:uid="{B00B1095-6005-441B-8408-FD0124CBA439}"/>
    <cellStyle name="Total 2 7 3 4 4" xfId="18238" xr:uid="{DC469C0F-46AC-4EA0-8194-4A5A19092C4A}"/>
    <cellStyle name="Total 2 7 3 5" xfId="10026" xr:uid="{11356C86-CA84-4BD2-BE96-EAC3662A8157}"/>
    <cellStyle name="Total 2 7 3 5 2" xfId="13473" xr:uid="{01DFB104-3406-404F-8FD1-1516DA563669}"/>
    <cellStyle name="Total 2 7 3 5 2 2" xfId="22920" xr:uid="{CDAAEBB1-8155-4732-A117-64A00FAA25C3}"/>
    <cellStyle name="Total 2 7 3 5 2 3" xfId="27310" xr:uid="{361E2130-C84B-4C29-94F0-52608037BFA6}"/>
    <cellStyle name="Total 2 7 3 5 3" xfId="15725" xr:uid="{F1CA86EF-EE7A-45F2-B381-3691ADF72EB6}"/>
    <cellStyle name="Total 2 7 3 5 3 2" xfId="25172" xr:uid="{D5D93728-1B31-4A35-AD0D-AF5381992125}"/>
    <cellStyle name="Total 2 7 3 5 4" xfId="19471" xr:uid="{A4FC66DB-3BD8-45FF-B98F-729680DAD6E8}"/>
    <cellStyle name="Total 2 7 3 6" xfId="10123" xr:uid="{9B107ECF-102C-4692-89AF-27AB847895C5}"/>
    <cellStyle name="Total 2 7 3 6 2" xfId="13551" xr:uid="{2310D1CF-A87B-471C-B62D-26D157B51681}"/>
    <cellStyle name="Total 2 7 3 6 2 2" xfId="22998" xr:uid="{7873265C-815E-4201-A40C-BF257B281B49}"/>
    <cellStyle name="Total 2 7 3 6 2 3" xfId="27388" xr:uid="{7FF942CC-77BF-4093-86E4-556126BA56F5}"/>
    <cellStyle name="Total 2 7 3 6 3" xfId="15822" xr:uid="{C9E4BF84-6ADB-4ED4-B989-44DB23CB497D}"/>
    <cellStyle name="Total 2 7 3 6 3 2" xfId="25269" xr:uid="{A1AE86DC-05E1-42D3-8CF3-28FEADC5B5FC}"/>
    <cellStyle name="Total 2 7 3 6 4" xfId="19568" xr:uid="{C2E246C6-2237-4534-BAB2-7199C0D6EC08}"/>
    <cellStyle name="Total 2 7 3 7" xfId="9560" xr:uid="{C49F6FAF-7397-4491-BDBD-7D443E3C4223}"/>
    <cellStyle name="Total 2 7 3 7 2" xfId="13070" xr:uid="{C08071E6-30C7-4A0D-A1A1-C84D8ACE66E2}"/>
    <cellStyle name="Total 2 7 3 7 2 2" xfId="22517" xr:uid="{A501463A-40CA-4786-A4BC-1100CFFD46CF}"/>
    <cellStyle name="Total 2 7 3 7 2 3" xfId="26909" xr:uid="{7FD906AB-B805-4620-B983-7AF0D055D17F}"/>
    <cellStyle name="Total 2 7 3 7 3" xfId="15261" xr:uid="{871E5EBE-2D97-4C50-8988-50EB0375D100}"/>
    <cellStyle name="Total 2 7 3 7 3 2" xfId="24708" xr:uid="{858ACA3E-591C-4D70-AEED-A5AF47BD2B72}"/>
    <cellStyle name="Total 2 7 3 7 4" xfId="19005" xr:uid="{12B798D5-9F1D-477E-BF8A-3E23069C55BD}"/>
    <cellStyle name="Total 2 7 3 8" xfId="10238" xr:uid="{0167969C-8625-4135-A82E-7D88033FA885}"/>
    <cellStyle name="Total 2 7 3 8 2" xfId="15936" xr:uid="{BDE2975E-EBFB-4AFB-A5FE-FCDAD342FBA2}"/>
    <cellStyle name="Total 2 7 3 8 2 2" xfId="25383" xr:uid="{BB77F2DC-AA75-4CC2-AA06-2BAF8F01C0C1}"/>
    <cellStyle name="Total 2 7 3 8 3" xfId="19683" xr:uid="{4CEEA5E3-DC5A-4A38-88DA-8C05DCF04190}"/>
    <cellStyle name="Total 2 7 3 9" xfId="28726" xr:uid="{3E2F235B-DD4D-4DB5-A3B0-B9D4B98B42EE}"/>
    <cellStyle name="Total 2 7 4" xfId="6755" xr:uid="{BD3C271E-0D77-4E71-B65F-99C202B066BF}"/>
    <cellStyle name="Total 2 7 4 2" xfId="7423" xr:uid="{42D2C756-F31B-4FCC-9E6F-15A9F73DF8BD}"/>
    <cellStyle name="Total 2 7 4 2 2" xfId="11153" xr:uid="{7576A4A8-239A-4461-8136-E91B9707EE71}"/>
    <cellStyle name="Total 2 7 4 2 2 2" xfId="20599" xr:uid="{1AB4F2D6-62F7-400E-90CC-B97BDCE3C508}"/>
    <cellStyle name="Total 2 7 4 2 3" xfId="16870" xr:uid="{08001BA1-D3DD-47A1-B1DC-71D4A1BFE62A}"/>
    <cellStyle name="Total 2 7 4 3" xfId="10484" xr:uid="{C3371FAF-5E1D-4821-A46C-FD309C10F5C0}"/>
    <cellStyle name="Total 2 7 4 3 2" xfId="19929" xr:uid="{22DFC1B9-8CB1-45F3-BB60-F5280A015357}"/>
    <cellStyle name="Total 2 7 4 4" xfId="16200" xr:uid="{DDEBBA0E-DD23-4BEE-8E0A-9DC87B049459}"/>
    <cellStyle name="Total 2 7 4 5" xfId="28933" xr:uid="{0B70833B-4B39-4599-9428-67F42727F396}"/>
    <cellStyle name="Total 2 7 4 6" xfId="27965" xr:uid="{A70B66B7-D163-4466-896A-E4AB6DF9F0FC}"/>
    <cellStyle name="Total 2 7 4 7" xfId="28426" xr:uid="{C3C75C9B-6617-4CE0-B702-26F56AD85E1B}"/>
    <cellStyle name="Total 2 7 4 8" xfId="29467" xr:uid="{6AB1F00D-7CDD-401E-A7A4-83A2FB56DB88}"/>
    <cellStyle name="Total 2 7 5" xfId="7964" xr:uid="{72064AEB-3867-404A-9B5E-3733F648B281}"/>
    <cellStyle name="Total 2 7 5 2" xfId="11693" xr:uid="{10CE231D-5EF3-4B34-BAC2-3C6A2DC05DC9}"/>
    <cellStyle name="Total 2 7 5 2 2" xfId="21140" xr:uid="{81A03055-FAD5-485E-9C7C-EA8657B14616}"/>
    <cellStyle name="Total 2 7 5 2 3" xfId="25564" xr:uid="{858AF5CB-1F98-4A77-BD2D-745574DFAB2E}"/>
    <cellStyle name="Total 2 7 5 3" xfId="13699" xr:uid="{FDD1252C-2488-4BEC-A2A8-CFB4A6DC69FC}"/>
    <cellStyle name="Total 2 7 5 3 2" xfId="23146" xr:uid="{A2BE76CE-9D43-4307-8C1F-36917E6C5075}"/>
    <cellStyle name="Total 2 7 5 4" xfId="17411" xr:uid="{DA55A7B1-9374-4775-9B98-620905DE6D70}"/>
    <cellStyle name="Total 2 7 6" xfId="9288" xr:uid="{37C7BB6F-6812-4817-80C7-6CDFEACA2F71}"/>
    <cellStyle name="Total 2 7 6 2" xfId="12839" xr:uid="{ECA6ADF0-9121-41A5-998B-150A76131EC2}"/>
    <cellStyle name="Total 2 7 6 2 2" xfId="22286" xr:uid="{D43101AE-BC0F-49F8-886E-695368BF9AEF}"/>
    <cellStyle name="Total 2 7 6 2 3" xfId="26680" xr:uid="{3447C6C1-B40B-4101-832F-343601E15ABA}"/>
    <cellStyle name="Total 2 7 6 3" xfId="14991" xr:uid="{C0E6E959-F4A7-4EBC-891D-F6B1231EC880}"/>
    <cellStyle name="Total 2 7 6 3 2" xfId="24438" xr:uid="{B979ED8B-1FD6-4D9F-AE05-C701A1326AA4}"/>
    <cellStyle name="Total 2 7 6 4" xfId="18733" xr:uid="{392643B8-6E57-42A7-B7EC-936FDAD5BA05}"/>
    <cellStyle name="Total 2 7 7" xfId="9369" xr:uid="{EA601C01-B59B-47E1-AF3D-8862CD8AD9BD}"/>
    <cellStyle name="Total 2 7 7 2" xfId="12916" xr:uid="{5A62CCDA-839A-4F07-A3DC-E98E33020ECB}"/>
    <cellStyle name="Total 2 7 7 2 2" xfId="22363" xr:uid="{B3DCE386-336C-460A-A607-84FBBEADFEE3}"/>
    <cellStyle name="Total 2 7 7 2 3" xfId="26757" xr:uid="{9C15CEBE-EC43-4B15-B84C-80BBAA032DC2}"/>
    <cellStyle name="Total 2 7 7 3" xfId="15072" xr:uid="{C7D4F1B4-1BC9-4531-B166-645A12358CDD}"/>
    <cellStyle name="Total 2 7 7 3 2" xfId="24519" xr:uid="{84A9217D-F353-4A2B-9ECD-2457399E306A}"/>
    <cellStyle name="Total 2 7 7 4" xfId="18814" xr:uid="{56E53D16-ED34-4387-9111-1BC62E6A2D7A}"/>
    <cellStyle name="Total 2 7 8" xfId="9747" xr:uid="{1F01D9E3-7A4B-446F-8830-933F9BD5780A}"/>
    <cellStyle name="Total 2 7 8 2" xfId="13229" xr:uid="{D36D7ED0-D63C-48F4-970E-ECDC0398CFEF}"/>
    <cellStyle name="Total 2 7 8 2 2" xfId="22676" xr:uid="{C1202358-2FF7-46A8-9A8B-C642017B7EF5}"/>
    <cellStyle name="Total 2 7 8 2 3" xfId="27068" xr:uid="{D9EC46B0-5BED-488F-B031-B990DE96C810}"/>
    <cellStyle name="Total 2 7 8 3" xfId="15448" xr:uid="{CECA1752-8C95-4E23-AA97-621E688B887B}"/>
    <cellStyle name="Total 2 7 8 3 2" xfId="24895" xr:uid="{FE8B91D1-9D7F-42F0-A9B2-4E2C19EB969E}"/>
    <cellStyle name="Total 2 7 8 4" xfId="19192" xr:uid="{B3D7AF27-50E6-4848-8F89-9D9135F0B980}"/>
    <cellStyle name="Total 2 7 9" xfId="8472" xr:uid="{082EFC59-4836-4E1C-B6DB-22387A90832E}"/>
    <cellStyle name="Total 2 7 9 2" xfId="12150" xr:uid="{C684C672-1D0A-438E-9C61-A696403ACF74}"/>
    <cellStyle name="Total 2 7 9 2 2" xfId="21597" xr:uid="{2DF9606F-735D-47AD-AFDE-8733AF387D70}"/>
    <cellStyle name="Total 2 7 9 2 3" xfId="26016" xr:uid="{B32C98EF-AFA0-4AF9-9D80-24F4DF003872}"/>
    <cellStyle name="Total 2 7 9 3" xfId="14200" xr:uid="{27AA7C7F-1437-4608-989F-EABF3108D1AD}"/>
    <cellStyle name="Total 2 7 9 3 2" xfId="23647" xr:uid="{F4DB9E58-FD17-426D-94D1-E9A4850BF350}"/>
    <cellStyle name="Total 2 7 9 4" xfId="17917" xr:uid="{CBA60EAF-19F9-41B9-A4CD-BBE93AD4CE4A}"/>
    <cellStyle name="Total 2 8" xfId="2645" xr:uid="{0A359556-D7F1-4A9C-AA64-66E5F7A3D556}"/>
    <cellStyle name="Total 2 8 10" xfId="28744" xr:uid="{CF6052B8-02CD-4EE5-9F6B-837F8F33FA16}"/>
    <cellStyle name="Total 2 8 2" xfId="6756" xr:uid="{0419EFB3-9262-4F36-AA82-FD609BFF0320}"/>
    <cellStyle name="Total 2 8 2 2" xfId="7424" xr:uid="{31451022-0BB1-4902-B019-371E0EE735E3}"/>
    <cellStyle name="Total 2 8 2 2 2" xfId="11154" xr:uid="{96BF6521-57C8-44B6-9897-BED4A98E981C}"/>
    <cellStyle name="Total 2 8 2 2 2 2" xfId="20600" xr:uid="{5D108165-3DC1-40D9-B0FD-4696F182BC67}"/>
    <cellStyle name="Total 2 8 2 2 3" xfId="16871" xr:uid="{EFF7E654-9FA1-43AB-A83C-130F5814AFA3}"/>
    <cellStyle name="Total 2 8 2 3" xfId="10485" xr:uid="{F2A244F0-9595-4F45-9670-14FD20A29F80}"/>
    <cellStyle name="Total 2 8 2 3 2" xfId="19930" xr:uid="{7340AA73-D424-4779-8F49-9BB1FF98688C}"/>
    <cellStyle name="Total 2 8 2 4" xfId="16201" xr:uid="{2AA3F9D6-F7C7-42B6-AA95-C1F26DCFE67C}"/>
    <cellStyle name="Total 2 8 2 5" xfId="28934" xr:uid="{6832C8DE-B825-46CC-9478-4631321D3A06}"/>
    <cellStyle name="Total 2 8 2 6" xfId="28732" xr:uid="{B848D106-DDDF-49E9-BDCC-8846EE18ACBF}"/>
    <cellStyle name="Total 2 8 2 7" xfId="28493" xr:uid="{7F5EAC19-D6A8-42B3-BCA8-C5FB337BBB07}"/>
    <cellStyle name="Total 2 8 2 8" xfId="29468" xr:uid="{35EE9B51-50D0-4539-92AD-DB73F8757FFF}"/>
    <cellStyle name="Total 2 8 3" xfId="8197" xr:uid="{9440B5BE-D7FB-40C1-8F67-2E9384E2C649}"/>
    <cellStyle name="Total 2 8 3 2" xfId="11926" xr:uid="{45789DBF-E55F-408C-9505-C807DF2AFB75}"/>
    <cellStyle name="Total 2 8 3 2 2" xfId="21373" xr:uid="{1BAD3D6D-CEB7-4646-AC42-6A19E52AC491}"/>
    <cellStyle name="Total 2 8 3 2 3" xfId="25797" xr:uid="{2266E88A-C982-472E-AE51-2A54F6F09F93}"/>
    <cellStyle name="Total 2 8 3 3" xfId="13932" xr:uid="{3B878A49-3E9F-4F44-A2CB-7B76B3FA77FC}"/>
    <cellStyle name="Total 2 8 3 3 2" xfId="23379" xr:uid="{4762ABD1-3D50-41EC-BFE0-7C09952C610B}"/>
    <cellStyle name="Total 2 8 3 4" xfId="17644" xr:uid="{877FED48-1E91-46FB-9EB1-F54EF8AB43C8}"/>
    <cellStyle name="Total 2 8 4" xfId="9287" xr:uid="{6370637C-1F20-4252-BF54-807FEE68308E}"/>
    <cellStyle name="Total 2 8 4 2" xfId="12838" xr:uid="{74E30A29-89FC-4518-AD1B-79D47BA71CF5}"/>
    <cellStyle name="Total 2 8 4 2 2" xfId="22285" xr:uid="{7B47F6BB-D4C7-4FA7-9C4D-BBC3DBE420D9}"/>
    <cellStyle name="Total 2 8 4 2 3" xfId="26679" xr:uid="{069F21E9-48CA-423F-921A-E094F2814C59}"/>
    <cellStyle name="Total 2 8 4 3" xfId="14990" xr:uid="{40DF5026-110E-45E9-8813-47C143D3AD81}"/>
    <cellStyle name="Total 2 8 4 3 2" xfId="24437" xr:uid="{CBA25BB1-565B-41D8-98A7-F4974EADCA43}"/>
    <cellStyle name="Total 2 8 4 4" xfId="18732" xr:uid="{47206409-B94A-4509-A0D2-BAB3F4189676}"/>
    <cellStyle name="Total 2 8 5" xfId="9531" xr:uid="{77B572EE-9C72-4B87-8CC1-E3088FA3902C}"/>
    <cellStyle name="Total 2 8 5 2" xfId="13044" xr:uid="{C188A73C-B040-4EF7-95AB-17842F397875}"/>
    <cellStyle name="Total 2 8 5 2 2" xfId="22491" xr:uid="{2718268B-3A5C-42E3-8646-8AD9CFB7A1E7}"/>
    <cellStyle name="Total 2 8 5 2 3" xfId="26883" xr:uid="{3DE96722-2288-454C-BA2B-5EF3B3A2525E}"/>
    <cellStyle name="Total 2 8 5 3" xfId="15232" xr:uid="{4958C713-2F5A-483C-871C-844A71B41B9B}"/>
    <cellStyle name="Total 2 8 5 3 2" xfId="24679" xr:uid="{9604A1A7-2575-44B0-9BED-66C1D1CD1759}"/>
    <cellStyle name="Total 2 8 5 4" xfId="18976" xr:uid="{4B76397E-06A4-440A-BECF-C796B3AA8AC1}"/>
    <cellStyle name="Total 2 8 6" xfId="10041" xr:uid="{AF69EDA8-219A-4E7A-9974-794E175B9F2E}"/>
    <cellStyle name="Total 2 8 6 2" xfId="13485" xr:uid="{722F9826-8FBE-4F6A-A606-3BE78EA2F5D9}"/>
    <cellStyle name="Total 2 8 6 2 2" xfId="22932" xr:uid="{955204ED-C8BC-4C37-B6FE-E5CDEFB6CF32}"/>
    <cellStyle name="Total 2 8 6 2 3" xfId="27322" xr:uid="{11F933C7-9487-40F8-B8F2-BAB83A880284}"/>
    <cellStyle name="Total 2 8 6 3" xfId="15740" xr:uid="{8671BDD8-857C-40E3-BF1E-0DB33EF567C4}"/>
    <cellStyle name="Total 2 8 6 3 2" xfId="25187" xr:uid="{7A4CA69D-4C35-447C-BBEC-BC2520524DFC}"/>
    <cellStyle name="Total 2 8 6 4" xfId="19486" xr:uid="{E1D56E40-1EF2-445C-AE0F-8D594560C929}"/>
    <cellStyle name="Total 2 8 7" xfId="8422" xr:uid="{4CDAF52E-B310-4935-BA8C-A3742E6FB8C5}"/>
    <cellStyle name="Total 2 8 7 2" xfId="12114" xr:uid="{7156C3ED-8F3A-4A84-AF80-126A808259EF}"/>
    <cellStyle name="Total 2 8 7 2 2" xfId="21561" xr:uid="{2F6B6634-65F0-4FB9-B2D0-FFF14032531E}"/>
    <cellStyle name="Total 2 8 7 2 3" xfId="25980" xr:uid="{6D42C4DF-4A2A-4C3C-84C2-D83B9FBC8F48}"/>
    <cellStyle name="Total 2 8 7 3" xfId="14150" xr:uid="{9AED6C1C-427D-45D8-B1BA-4F8739994E4D}"/>
    <cellStyle name="Total 2 8 7 3 2" xfId="23597" xr:uid="{1D527DC8-4CC3-43F4-9423-0755A26EFF2C}"/>
    <cellStyle name="Total 2 8 7 4" xfId="17867" xr:uid="{EA707253-9EB3-47E6-A866-DD38067C6B09}"/>
    <cellStyle name="Total 2 8 8" xfId="8829" xr:uid="{B56FF3B5-4A9C-44BD-B7E3-0080D0D2015D}"/>
    <cellStyle name="Total 2 8 8 2" xfId="14554" xr:uid="{483F2867-7EAC-4018-8332-C8326761A307}"/>
    <cellStyle name="Total 2 8 8 2 2" xfId="24001" xr:uid="{927E2592-4FCB-4BE5-BF29-24617E5E4AB7}"/>
    <cellStyle name="Total 2 8 8 3" xfId="18274" xr:uid="{6BE515DB-A6AD-43FE-B69D-30327D42B92F}"/>
    <cellStyle name="Total 2 8 9" xfId="27936" xr:uid="{6F571F8E-7DB5-45BC-9D3F-A86BFB3A2A21}"/>
    <cellStyle name="Total 2 9" xfId="2646" xr:uid="{F2D9759C-928D-4643-AC49-6DC99EC4A765}"/>
    <cellStyle name="Total 2 9 10" xfId="27747" xr:uid="{0654CF23-E699-4081-BF42-4FFB546AE17A}"/>
    <cellStyle name="Total 2 9 2" xfId="6757" xr:uid="{F3D4F377-DA87-4B85-9E6D-0BC64772598F}"/>
    <cellStyle name="Total 2 9 2 2" xfId="7425" xr:uid="{C9168B4D-3785-46A8-84C6-8B90C682C818}"/>
    <cellStyle name="Total 2 9 2 2 2" xfId="11155" xr:uid="{D2FEA215-AF7F-4EF5-A0D0-350C586B2709}"/>
    <cellStyle name="Total 2 9 2 2 2 2" xfId="20601" xr:uid="{41D9D3DF-2E62-4D7E-8AEA-62D0693FE077}"/>
    <cellStyle name="Total 2 9 2 2 3" xfId="16872" xr:uid="{4C6AC990-5792-45F5-BC19-F960CD90C988}"/>
    <cellStyle name="Total 2 9 2 3" xfId="10486" xr:uid="{F312250E-F891-4CEB-96A7-C02B9F7D449C}"/>
    <cellStyle name="Total 2 9 2 3 2" xfId="19931" xr:uid="{A2EC7140-0F92-4338-9631-314AF3407679}"/>
    <cellStyle name="Total 2 9 2 4" xfId="16202" xr:uid="{7E2AF6F7-2ECC-423D-813B-0E1B9B56FA49}"/>
    <cellStyle name="Total 2 9 2 5" xfId="28935" xr:uid="{8FC482C2-E320-4488-9B10-C639C6333FF0}"/>
    <cellStyle name="Total 2 9 2 6" xfId="27966" xr:uid="{3A16D2E4-FB40-41CA-9A46-06477D978255}"/>
    <cellStyle name="Total 2 9 2 7" xfId="28163" xr:uid="{47709D3F-442D-44D0-AA6B-0834F7027BD5}"/>
    <cellStyle name="Total 2 9 2 8" xfId="29469" xr:uid="{6F0BB42D-2BB1-444F-92E9-181F37BB23CF}"/>
    <cellStyle name="Total 2 9 3" xfId="8093" xr:uid="{78F36C5B-E588-4614-8233-3A889DCF8627}"/>
    <cellStyle name="Total 2 9 3 2" xfId="11822" xr:uid="{5484D567-BCE7-4F61-BFA4-CF2A58B1FF68}"/>
    <cellStyle name="Total 2 9 3 2 2" xfId="21269" xr:uid="{BDEADC4D-80D9-4799-AD90-F153B3E61B6C}"/>
    <cellStyle name="Total 2 9 3 2 3" xfId="25693" xr:uid="{CB87FF4D-5E30-4DDD-9491-7C9D50D9FA91}"/>
    <cellStyle name="Total 2 9 3 3" xfId="13828" xr:uid="{DFB6455E-3BF3-4A6A-8A46-2B066D9100FC}"/>
    <cellStyle name="Total 2 9 3 3 2" xfId="23275" xr:uid="{91EF51C8-46FC-4D8D-8DEB-3E56A444FAF1}"/>
    <cellStyle name="Total 2 9 3 4" xfId="17540" xr:uid="{429A1175-64D5-4605-AB0E-F74D68A9B3C1}"/>
    <cellStyle name="Total 2 9 4" xfId="9286" xr:uid="{CBA7177B-87F0-484F-BD99-C9D501F19D71}"/>
    <cellStyle name="Total 2 9 4 2" xfId="12837" xr:uid="{EBD2BA7B-2B31-4F0A-8B6D-C1BE15F06F6B}"/>
    <cellStyle name="Total 2 9 4 2 2" xfId="22284" xr:uid="{30691064-236B-44AA-AC2C-E0115AFF32B0}"/>
    <cellStyle name="Total 2 9 4 2 3" xfId="26678" xr:uid="{EC5D319F-405F-4747-8FF3-B874F23541B2}"/>
    <cellStyle name="Total 2 9 4 3" xfId="14989" xr:uid="{73AE7417-F4F6-4C63-8783-CDB08C7CAAC0}"/>
    <cellStyle name="Total 2 9 4 3 2" xfId="24436" xr:uid="{D0900509-69F4-49F4-B0B9-2424AD17932C}"/>
    <cellStyle name="Total 2 9 4 4" xfId="18731" xr:uid="{4F5E9F5C-3D20-4828-BE4C-71EE556A1942}"/>
    <cellStyle name="Total 2 9 5" xfId="9813" xr:uid="{9D46B9D9-4D31-4790-8BE8-BABC6382238F}"/>
    <cellStyle name="Total 2 9 5 2" xfId="13295" xr:uid="{BDAAABBD-FB43-4CA6-B4C1-6138F7E1DDDA}"/>
    <cellStyle name="Total 2 9 5 2 2" xfId="22742" xr:uid="{150DDC71-6730-4957-A721-D8EDBAD43D0A}"/>
    <cellStyle name="Total 2 9 5 2 3" xfId="27134" xr:uid="{9218D1C6-8EEA-4D46-937D-859F0C7B95EC}"/>
    <cellStyle name="Total 2 9 5 3" xfId="15514" xr:uid="{B26A633D-68DA-4CF1-9344-DAC167A766ED}"/>
    <cellStyle name="Total 2 9 5 3 2" xfId="24961" xr:uid="{310B5802-F095-4121-A130-6B3FB172FAA2}"/>
    <cellStyle name="Total 2 9 5 4" xfId="19258" xr:uid="{60173FA7-3790-47C8-BB96-58E655D10B0C}"/>
    <cellStyle name="Total 2 9 6" xfId="8843" xr:uid="{6948E4A7-C370-4B62-BC06-70C0267C6491}"/>
    <cellStyle name="Total 2 9 6 2" xfId="12474" xr:uid="{F01D896F-E16B-4A70-8F32-C8AD5ADA2362}"/>
    <cellStyle name="Total 2 9 6 2 2" xfId="21921" xr:uid="{EC9CB8C8-8C78-4209-AEB3-38E831638955}"/>
    <cellStyle name="Total 2 9 6 2 3" xfId="26337" xr:uid="{3B366B72-B8A5-4BE5-B3EA-34F9726C667B}"/>
    <cellStyle name="Total 2 9 6 3" xfId="14568" xr:uid="{338ED655-7E16-4A0C-83D2-DE084D76F0B0}"/>
    <cellStyle name="Total 2 9 6 3 2" xfId="24015" xr:uid="{B7F5D25A-2D4F-4E3E-AAFB-745377BE4173}"/>
    <cellStyle name="Total 2 9 6 4" xfId="18288" xr:uid="{8FAFCBBB-CB20-405E-8F35-999465977B47}"/>
    <cellStyle name="Total 2 9 7" xfId="9510" xr:uid="{EF346AE6-7504-47F2-A4F7-50C190DFC1F3}"/>
    <cellStyle name="Total 2 9 7 2" xfId="13027" xr:uid="{1579CEF8-0CFC-4CC5-840A-590D28FC4B22}"/>
    <cellStyle name="Total 2 9 7 2 2" xfId="22474" xr:uid="{9C22A8AB-2CF8-4DC2-BCD6-EC8DA1914B13}"/>
    <cellStyle name="Total 2 9 7 2 3" xfId="26867" xr:uid="{57DABFCB-0ECB-4DC6-9625-E6108D316BB2}"/>
    <cellStyle name="Total 2 9 7 3" xfId="15212" xr:uid="{2D776B72-48E7-4C66-A439-8F48D54EBDEB}"/>
    <cellStyle name="Total 2 9 7 3 2" xfId="24659" xr:uid="{0F6EF5DC-515A-4A18-A871-0D31A9A07FB7}"/>
    <cellStyle name="Total 2 9 7 4" xfId="18955" xr:uid="{9ED826F1-A96C-493D-9613-FF2210A04A7E}"/>
    <cellStyle name="Total 2 9 8" xfId="10127" xr:uid="{416D1570-409C-440A-B936-9566EE8E8727}"/>
    <cellStyle name="Total 2 9 8 2" xfId="15826" xr:uid="{71F4B058-4FE3-46BD-AA1C-060A5778CC41}"/>
    <cellStyle name="Total 2 9 8 2 2" xfId="25273" xr:uid="{66A2DE05-EE54-4613-8C53-AFF8AAD1F45E}"/>
    <cellStyle name="Total 2 9 8 3" xfId="19572" xr:uid="{8850C256-D0DB-435F-AB60-D155FC98CA30}"/>
    <cellStyle name="Total 2 9 9" xfId="27937" xr:uid="{043D5688-D956-47EF-9C42-DBA4A0886945}"/>
    <cellStyle name="Total 20" xfId="5073" xr:uid="{F6B42516-F370-4262-8AD2-A9642C86E55F}"/>
    <cellStyle name="Total 21" xfId="5074" xr:uid="{C1718999-3841-4915-9AF7-91106EB6F2F9}"/>
    <cellStyle name="Total 22" xfId="5075" xr:uid="{66B419E5-5ACA-478A-B571-3570464741DF}"/>
    <cellStyle name="Total 23" xfId="5076" xr:uid="{C2737953-A659-4C9D-922E-97032A37F023}"/>
    <cellStyle name="Total 24" xfId="5077" xr:uid="{D997BA90-8EBD-438B-8801-7D5039C2205A}"/>
    <cellStyle name="Total 25" xfId="5078" xr:uid="{0842E055-5570-40AD-9906-3BB76034409F}"/>
    <cellStyle name="Total 26" xfId="5079" xr:uid="{27EC3714-1BE5-4F1B-AEB1-CB70A68E81C8}"/>
    <cellStyle name="Total 27" xfId="5054" xr:uid="{B23498C9-64C4-4BBA-BDE4-657F4ABE415A}"/>
    <cellStyle name="Total 27 10" xfId="27600" xr:uid="{06BF7750-2F32-4861-A2AC-9DF855844AC4}"/>
    <cellStyle name="Total 27 2" xfId="7070" xr:uid="{67EA2718-2E78-48C5-8849-EB0247092088}"/>
    <cellStyle name="Total 27 2 2" xfId="7738" xr:uid="{678EB2F1-4716-4D23-9E7E-44B2AFFFEEDD}"/>
    <cellStyle name="Total 27 2 2 2" xfId="11468" xr:uid="{15733127-4EEA-4DA0-9ABC-ADE7087C85DC}"/>
    <cellStyle name="Total 27 2 2 2 2" xfId="20915" xr:uid="{775D7812-1B35-4B71-8AE1-EEDAC3BF0F3C}"/>
    <cellStyle name="Total 27 2 2 3" xfId="17186" xr:uid="{DCED3E0A-3954-47EF-91BC-8B38E43D654A}"/>
    <cellStyle name="Total 27 2 3" xfId="10799" xr:uid="{358E39A2-EAFA-4DFF-8895-22BC22D4A57A}"/>
    <cellStyle name="Total 27 2 3 2" xfId="20245" xr:uid="{C80FED27-A1A4-4AFF-A133-695533A1CEFE}"/>
    <cellStyle name="Total 27 2 4" xfId="16516" xr:uid="{5894E9F6-06B7-49F5-8AEF-810AF6EB0B26}"/>
    <cellStyle name="Total 27 2 5" xfId="29078" xr:uid="{F0588DA3-EA0B-47C6-B881-C25F2B677406}"/>
    <cellStyle name="Total 27 2 6" xfId="29242" xr:uid="{08736BD6-0E3F-4ED3-88FB-0F10640C7C2F}"/>
    <cellStyle name="Total 27 2 7" xfId="29186" xr:uid="{4107BBA3-993B-4CC7-BFEB-622CA3BAC14E}"/>
    <cellStyle name="Total 27 2 8" xfId="29586" xr:uid="{6911699D-244F-4AA0-BC82-533FE4A792EC}"/>
    <cellStyle name="Total 27 3" xfId="7915" xr:uid="{81C63356-ED54-4533-9CB9-D2A4800085AE}"/>
    <cellStyle name="Total 27 3 2" xfId="11644" xr:uid="{01A68017-B2EE-4C52-9BF6-1902E2AA87B4}"/>
    <cellStyle name="Total 27 3 2 2" xfId="21091" xr:uid="{02A7A706-7F66-4404-BA02-584DA2317924}"/>
    <cellStyle name="Total 27 3 2 3" xfId="25515" xr:uid="{48F704ED-0A78-4EA9-8987-819B161AF50E}"/>
    <cellStyle name="Total 27 3 3" xfId="13650" xr:uid="{0D55AAA5-40B8-444F-8D2F-F52927D7F58E}"/>
    <cellStyle name="Total 27 3 3 2" xfId="23097" xr:uid="{B31135B4-8947-4EFB-A329-C6531BA49FEB}"/>
    <cellStyle name="Total 27 3 4" xfId="17362" xr:uid="{2F4C3F26-530E-4184-8AB4-07B50B636BF8}"/>
    <cellStyle name="Total 27 4" xfId="8967" xr:uid="{73221E7E-D263-4A93-B6F2-6542EA3ACBE2}"/>
    <cellStyle name="Total 27 4 2" xfId="12575" xr:uid="{CE34A6AF-426C-467A-830C-452598F8DE4B}"/>
    <cellStyle name="Total 27 4 2 2" xfId="22022" xr:uid="{8682B4DE-3017-47CF-926B-7442E5BA289D}"/>
    <cellStyle name="Total 27 4 2 3" xfId="26436" xr:uid="{605F1816-C533-419C-A1E4-FD236DBB7610}"/>
    <cellStyle name="Total 27 4 3" xfId="14690" xr:uid="{8E971A52-3667-4CD2-B403-04FE3E36C7A7}"/>
    <cellStyle name="Total 27 4 3 2" xfId="24137" xr:uid="{12B2EFCD-2A1F-44A5-AB5C-8D592122EE74}"/>
    <cellStyle name="Total 27 4 4" xfId="18412" xr:uid="{3163B70E-3B39-4CAE-8518-1F06388F10FC}"/>
    <cellStyle name="Total 27 5" xfId="9925" xr:uid="{16A0771F-59C2-4B20-9EC3-4CD7142EA1DD}"/>
    <cellStyle name="Total 27 5 2" xfId="13384" xr:uid="{E542C90A-3752-412A-B0C9-06A6037B33C0}"/>
    <cellStyle name="Total 27 5 2 2" xfId="22831" xr:uid="{1C639511-569C-4355-B2F1-F302985108ED}"/>
    <cellStyle name="Total 27 5 2 3" xfId="27222" xr:uid="{76932B9F-50B8-490A-95CF-17BB217CE881}"/>
    <cellStyle name="Total 27 5 3" xfId="15625" xr:uid="{6BBEBED3-8C9B-4F56-8889-6EBAA2F6284F}"/>
    <cellStyle name="Total 27 5 3 2" xfId="25072" xr:uid="{D0D08EB6-897E-4A53-A7FC-D1EF9793675E}"/>
    <cellStyle name="Total 27 5 4" xfId="19370" xr:uid="{39863863-D732-468C-BE39-D74374002E13}"/>
    <cellStyle name="Total 27 6" xfId="8552" xr:uid="{39BA8726-2E49-4092-94CD-A688DFDA5992}"/>
    <cellStyle name="Total 27 6 2" xfId="12221" xr:uid="{C6546C1A-BD9D-4DC9-84E8-D7095336DC0F}"/>
    <cellStyle name="Total 27 6 2 2" xfId="21668" xr:uid="{BB8316A4-8550-45A0-9965-AF4A17E819C0}"/>
    <cellStyle name="Total 27 6 2 3" xfId="26087" xr:uid="{118CEAD0-9C82-4EE0-9262-E2AEFFC585EA}"/>
    <cellStyle name="Total 27 6 3" xfId="14280" xr:uid="{6345D9CE-9123-4ACF-A2D0-727B5371804B}"/>
    <cellStyle name="Total 27 6 3 2" xfId="23727" xr:uid="{B88DEA9D-D20E-4C4F-9D62-7C175953A149}"/>
    <cellStyle name="Total 27 6 4" xfId="17997" xr:uid="{F2747ADA-E410-458B-8AA7-DA527A6936B6}"/>
    <cellStyle name="Total 27 7" xfId="10056" xr:uid="{AC993ED0-B746-4136-91E4-B13928E0250F}"/>
    <cellStyle name="Total 27 7 2" xfId="13496" xr:uid="{C930FD46-A28B-43BA-BA14-1271CCC4C394}"/>
    <cellStyle name="Total 27 7 2 2" xfId="22943" xr:uid="{0A0B8033-1718-487C-9231-7530F576FF64}"/>
    <cellStyle name="Total 27 7 2 3" xfId="27333" xr:uid="{C2DC8E4C-59B8-45DE-B413-5ADACB5EC404}"/>
    <cellStyle name="Total 27 7 3" xfId="15755" xr:uid="{C1C9B0CD-F427-4B32-8F59-CD2D5FD6553F}"/>
    <cellStyle name="Total 27 7 3 2" xfId="25202" xr:uid="{EC0BCD30-9848-4F1B-A0E6-925E11C43F37}"/>
    <cellStyle name="Total 27 7 4" xfId="19501" xr:uid="{5485A902-03A9-4D9A-A3BA-65044EC0CD5E}"/>
    <cellStyle name="Total 27 8" xfId="8474" xr:uid="{5F306B5E-761D-454F-AB86-A78355B0745B}"/>
    <cellStyle name="Total 27 8 2" xfId="14202" xr:uid="{3E19216F-4575-4430-9451-57E75010C15D}"/>
    <cellStyle name="Total 27 8 2 2" xfId="23649" xr:uid="{C124FB20-D9B3-46EE-8AE3-0DF3224FB7CA}"/>
    <cellStyle name="Total 27 8 3" xfId="17919" xr:uid="{B45F1677-41FB-40A6-8C45-7AF29E1C88C6}"/>
    <cellStyle name="Total 27 9" xfId="28434" xr:uid="{7E09D08F-1AA8-40A5-93D6-8D42E8C32988}"/>
    <cellStyle name="Total 28" xfId="6396" xr:uid="{7D56B21D-FFFE-476D-8A61-9CED52D59A67}"/>
    <cellStyle name="Total 29" xfId="6439" xr:uid="{0471ACE4-9096-40E3-A084-0EE0CD9FA1A6}"/>
    <cellStyle name="Total 3" xfId="959" xr:uid="{1005A88A-A8B6-4EB1-BF9D-8831A1ABEC65}"/>
    <cellStyle name="Total 3 10" xfId="2648" xr:uid="{C0B5D804-AFAE-4D44-BA02-69E8A008DDC2}"/>
    <cellStyle name="Total 3 10 10" xfId="27745" xr:uid="{68A76583-E24F-46EA-95A4-C62262F4584F}"/>
    <cellStyle name="Total 3 10 2" xfId="6759" xr:uid="{814D1BCF-2DC7-4F1C-9371-6ACF5A7B3A3B}"/>
    <cellStyle name="Total 3 10 2 2" xfId="7427" xr:uid="{8EAF8ED2-AD1E-44AA-A464-48B3493FFF72}"/>
    <cellStyle name="Total 3 10 2 2 2" xfId="11157" xr:uid="{C5C3E907-9175-4115-A8FD-FB9DE1E261B5}"/>
    <cellStyle name="Total 3 10 2 2 2 2" xfId="20603" xr:uid="{7AB5AE22-DF63-4FEC-B950-1BC8AEBD146E}"/>
    <cellStyle name="Total 3 10 2 2 3" xfId="16874" xr:uid="{55664FF2-1A59-4127-9FEC-95F69D964339}"/>
    <cellStyle name="Total 3 10 2 3" xfId="10488" xr:uid="{B55C68FE-742B-46B2-85F5-05DE0F72BAED}"/>
    <cellStyle name="Total 3 10 2 3 2" xfId="19933" xr:uid="{AAD155FF-9AD9-43BE-B030-28BE899DE830}"/>
    <cellStyle name="Total 3 10 2 4" xfId="16204" xr:uid="{92631A2D-D07E-4241-AEBA-8C18CA955244}"/>
    <cellStyle name="Total 3 10 2 5" xfId="28937" xr:uid="{8B0BC6B5-670C-4F60-B799-2FAA0E49D2BB}"/>
    <cellStyle name="Total 3 10 2 6" xfId="27967" xr:uid="{1DCE9FC8-DE3C-4719-8585-DE597D720A3F}"/>
    <cellStyle name="Total 3 10 2 7" xfId="28043" xr:uid="{181E4293-A264-4A35-B6DB-D75CE7D4F4B8}"/>
    <cellStyle name="Total 3 10 2 8" xfId="29471" xr:uid="{142B22C1-CB2C-499A-B251-0123AA6F312A}"/>
    <cellStyle name="Total 3 10 3" xfId="8196" xr:uid="{1435B8B5-4414-432B-B55A-740278F09C7E}"/>
    <cellStyle name="Total 3 10 3 2" xfId="11925" xr:uid="{F7F2665D-0536-45E6-BE8D-01696AD812AF}"/>
    <cellStyle name="Total 3 10 3 2 2" xfId="21372" xr:uid="{91798671-7FD9-4B7D-A010-F910995BBCC0}"/>
    <cellStyle name="Total 3 10 3 2 3" xfId="25796" xr:uid="{530C8FC0-BF9D-4866-83BE-995708C2EA65}"/>
    <cellStyle name="Total 3 10 3 3" xfId="13931" xr:uid="{F54B3726-EEC9-411B-8B6E-3E16BBBB6609}"/>
    <cellStyle name="Total 3 10 3 3 2" xfId="23378" xr:uid="{DCC8E838-5769-48D3-BCD6-62381F4FD585}"/>
    <cellStyle name="Total 3 10 3 4" xfId="17643" xr:uid="{603F6AA4-3A48-4F12-8FED-B6546B3F2435}"/>
    <cellStyle name="Total 3 10 4" xfId="8684" xr:uid="{5524C91F-4EE8-481E-97E6-1EB036F38D11}"/>
    <cellStyle name="Total 3 10 4 2" xfId="12336" xr:uid="{E859B442-190D-4675-8133-D6411DEE0497}"/>
    <cellStyle name="Total 3 10 4 2 2" xfId="21783" xr:uid="{D4C60A95-84BC-4474-BC39-438418E46125}"/>
    <cellStyle name="Total 3 10 4 2 3" xfId="26201" xr:uid="{BC5ED049-9146-4FD8-9959-549D099D288A}"/>
    <cellStyle name="Total 3 10 4 3" xfId="14411" xr:uid="{B1581DC7-8D6D-4668-99D5-2B80B6275CD5}"/>
    <cellStyle name="Total 3 10 4 3 2" xfId="23858" xr:uid="{B28BE5BC-631C-4C67-9809-00FC04B7B3E6}"/>
    <cellStyle name="Total 3 10 4 4" xfId="18129" xr:uid="{BBF8A05B-4761-483E-A97A-597C0DD91565}"/>
    <cellStyle name="Total 3 10 5" xfId="8730" xr:uid="{2511815C-604A-4B34-AD22-709E6DA5B28C}"/>
    <cellStyle name="Total 3 10 5 2" xfId="12381" xr:uid="{07B3AB44-64C7-425A-88CD-4CBC0DCB11CB}"/>
    <cellStyle name="Total 3 10 5 2 2" xfId="21828" xr:uid="{C68C5E1B-D6A6-4186-BD4A-AE2DE14FADDA}"/>
    <cellStyle name="Total 3 10 5 2 3" xfId="26246" xr:uid="{0299A527-380E-44CB-8A0C-51C1BF220D34}"/>
    <cellStyle name="Total 3 10 5 3" xfId="14457" xr:uid="{B2091257-0805-43AF-A179-BC389FD29B82}"/>
    <cellStyle name="Total 3 10 5 3 2" xfId="23904" xr:uid="{317404CD-AF3B-4043-A4A4-03E3C914C822}"/>
    <cellStyle name="Total 3 10 5 4" xfId="18175" xr:uid="{FD417D19-F2C2-4470-B0F1-E3191E3C71D6}"/>
    <cellStyle name="Total 3 10 6" xfId="9028" xr:uid="{830E5F79-300D-4E5F-A8FC-52266D524A83}"/>
    <cellStyle name="Total 3 10 6 2" xfId="12625" xr:uid="{9FBFC56A-D241-46C6-BBF0-4E3DC81312AA}"/>
    <cellStyle name="Total 3 10 6 2 2" xfId="22072" xr:uid="{EECCDB13-A9BB-43DE-AE00-94882A56E1E1}"/>
    <cellStyle name="Total 3 10 6 2 3" xfId="26486" xr:uid="{1DB44106-4B16-4416-BE9B-0CE4AF85A5B4}"/>
    <cellStyle name="Total 3 10 6 3" xfId="14751" xr:uid="{EB78CE4A-7A83-40C6-8D5F-7D42F9AFB6A5}"/>
    <cellStyle name="Total 3 10 6 3 2" xfId="24198" xr:uid="{F7B02222-590E-43BB-AA2A-C80BF705B77C}"/>
    <cellStyle name="Total 3 10 6 4" xfId="18473" xr:uid="{F8D78064-C064-4503-9B6B-FB8DEB272A7F}"/>
    <cellStyle name="Total 3 10 7" xfId="8481" xr:uid="{8B80541F-18A3-4A49-A321-343395756878}"/>
    <cellStyle name="Total 3 10 7 2" xfId="12157" xr:uid="{84804DBE-FD13-4CEF-9C4C-B017EA2E5274}"/>
    <cellStyle name="Total 3 10 7 2 2" xfId="21604" xr:uid="{C8A3EB23-2832-4254-B3EF-28CE5C5BB3D3}"/>
    <cellStyle name="Total 3 10 7 2 3" xfId="26023" xr:uid="{F28A6145-0129-4FA5-B6C4-EA3781AAAB4F}"/>
    <cellStyle name="Total 3 10 7 3" xfId="14209" xr:uid="{A923CB52-C32B-497C-B40A-AB082C7AC0A5}"/>
    <cellStyle name="Total 3 10 7 3 2" xfId="23656" xr:uid="{A0D0A8F6-62F0-4895-B39D-868C889AFEA8}"/>
    <cellStyle name="Total 3 10 7 4" xfId="17926" xr:uid="{91DE40A0-FE6A-49E9-AB3F-3373A54AF3AB}"/>
    <cellStyle name="Total 3 10 8" xfId="9264" xr:uid="{4D05BA48-CD0C-4147-A1A9-C3560C25EF44}"/>
    <cellStyle name="Total 3 10 8 2" xfId="14968" xr:uid="{A6BA3E5B-0644-4CF8-A467-3BACA0B8022E}"/>
    <cellStyle name="Total 3 10 8 2 2" xfId="24415" xr:uid="{7C8B65DE-D2BA-4193-BB70-88B2B4328DF5}"/>
    <cellStyle name="Total 3 10 8 3" xfId="18709" xr:uid="{F7B78325-606C-41A1-A4CF-1668ED64459A}"/>
    <cellStyle name="Total 3 10 9" xfId="27939" xr:uid="{110B37AF-486D-458B-BE1C-1061AC0FC6B5}"/>
    <cellStyle name="Total 3 11" xfId="2649" xr:uid="{2B566DC7-D861-4726-B9B6-45917A07CE82}"/>
    <cellStyle name="Total 3 11 10" xfId="28576" xr:uid="{A5CAB180-E257-4145-BD22-50067DDAB674}"/>
    <cellStyle name="Total 3 11 2" xfId="6760" xr:uid="{33C506A0-F322-4BF7-9778-81E53CC422B5}"/>
    <cellStyle name="Total 3 11 2 2" xfId="7428" xr:uid="{5A6F5E72-0AE6-4710-A515-7B626D50EED5}"/>
    <cellStyle name="Total 3 11 2 2 2" xfId="11158" xr:uid="{1E3931E7-343A-442E-95BD-F6A58B09110E}"/>
    <cellStyle name="Total 3 11 2 2 2 2" xfId="20604" xr:uid="{73C1DD10-23BB-459F-9D1D-0C2A98F5C8FA}"/>
    <cellStyle name="Total 3 11 2 2 3" xfId="16875" xr:uid="{E8B0DA06-7084-452D-9AD8-47C93A4C1FCB}"/>
    <cellStyle name="Total 3 11 2 3" xfId="10489" xr:uid="{9845ABFB-9959-4B0F-8378-BB3CE41149BE}"/>
    <cellStyle name="Total 3 11 2 3 2" xfId="19934" xr:uid="{F72A1B06-92CA-4D80-89D8-1B66EF4F9527}"/>
    <cellStyle name="Total 3 11 2 4" xfId="16205" xr:uid="{735E36F3-3AED-4E7B-A3CC-EFC08087CBC2}"/>
    <cellStyle name="Total 3 11 2 5" xfId="28938" xr:uid="{5CBE8A5F-6FC7-41F8-9F52-D37A806EED52}"/>
    <cellStyle name="Total 3 11 2 6" xfId="28751" xr:uid="{000A969E-143B-44BE-BB73-251B41A1E799}"/>
    <cellStyle name="Total 3 11 2 7" xfId="28039" xr:uid="{F33F6356-BA65-4DE3-8E7E-0254B4D1F96A}"/>
    <cellStyle name="Total 3 11 2 8" xfId="29472" xr:uid="{AD250329-D92B-444D-9B96-7423D5CBAF25}"/>
    <cellStyle name="Total 3 11 3" xfId="8092" xr:uid="{9F4C92BE-EAA0-49AB-A9B7-89C962971D43}"/>
    <cellStyle name="Total 3 11 3 2" xfId="11821" xr:uid="{6222FED4-CA98-43D2-81E2-2C0A522B362D}"/>
    <cellStyle name="Total 3 11 3 2 2" xfId="21268" xr:uid="{AE0EF005-884B-4D4B-8E4A-90E60A95E300}"/>
    <cellStyle name="Total 3 11 3 2 3" xfId="25692" xr:uid="{3D5A1B5E-6E6A-4CEB-96A3-8E68F5B8A1B7}"/>
    <cellStyle name="Total 3 11 3 3" xfId="13827" xr:uid="{6EA32958-ADF8-4A92-9BA1-F52447E118B4}"/>
    <cellStyle name="Total 3 11 3 3 2" xfId="23274" xr:uid="{648DB652-A225-4D4B-90C5-187282482224}"/>
    <cellStyle name="Total 3 11 3 4" xfId="17539" xr:uid="{736FB65E-7F3E-4638-B7FC-DEA83F5E08C6}"/>
    <cellStyle name="Total 3 11 4" xfId="9733" xr:uid="{8FC4E835-1151-4B5C-9C50-27BB7F1AC39F}"/>
    <cellStyle name="Total 3 11 4 2" xfId="13215" xr:uid="{EB345605-70CE-449F-BAA3-56779CCFA76B}"/>
    <cellStyle name="Total 3 11 4 2 2" xfId="22662" xr:uid="{DCFC9BEE-043D-44A9-B4BE-829142734D77}"/>
    <cellStyle name="Total 3 11 4 2 3" xfId="27054" xr:uid="{151C895C-691D-41A9-AB18-DB04FD0CFE85}"/>
    <cellStyle name="Total 3 11 4 3" xfId="15434" xr:uid="{61FD6821-56B2-4FE0-B92A-BE4D432A3F9B}"/>
    <cellStyle name="Total 3 11 4 3 2" xfId="24881" xr:uid="{8CC384EC-6A7A-4327-A827-D1CBE16D4110}"/>
    <cellStyle name="Total 3 11 4 4" xfId="19178" xr:uid="{BE002EF9-C28C-4F07-B03C-3B0430B2A2AE}"/>
    <cellStyle name="Total 3 11 5" xfId="8869" xr:uid="{78EDC8C1-F450-4036-94F6-F554ED5502B1}"/>
    <cellStyle name="Total 3 11 5 2" xfId="12499" xr:uid="{6C673CB0-EEA2-48E6-831E-3044A41E529A}"/>
    <cellStyle name="Total 3 11 5 2 2" xfId="21946" xr:uid="{FBECD703-D25C-470D-BD61-1C5755679375}"/>
    <cellStyle name="Total 3 11 5 2 3" xfId="26362" xr:uid="{15773122-BE97-48DF-8735-643F6A772A46}"/>
    <cellStyle name="Total 3 11 5 3" xfId="14594" xr:uid="{CFFEB0C6-6994-4C84-BBCF-6CF18EAE5531}"/>
    <cellStyle name="Total 3 11 5 3 2" xfId="24041" xr:uid="{78C4D068-2554-4EB2-9221-7674381FA803}"/>
    <cellStyle name="Total 3 11 5 4" xfId="18314" xr:uid="{54412B0A-AF5C-45B9-8A37-2DB16353D042}"/>
    <cellStyle name="Total 3 11 6" xfId="9617" xr:uid="{14EE2D51-09DF-4D30-95A3-F27214632D38}"/>
    <cellStyle name="Total 3 11 6 2" xfId="13114" xr:uid="{A6E64CD0-455E-4A7A-A368-937BB1888A63}"/>
    <cellStyle name="Total 3 11 6 2 2" xfId="22561" xr:uid="{176C0CEB-E0FC-4742-9A88-AA05104F65F3}"/>
    <cellStyle name="Total 3 11 6 2 3" xfId="26953" xr:uid="{67A8D6BB-3B2F-43E6-8122-1232D4AC9E65}"/>
    <cellStyle name="Total 3 11 6 3" xfId="15318" xr:uid="{07E161F9-2E9D-47A7-B225-C64E78D9F70F}"/>
    <cellStyle name="Total 3 11 6 3 2" xfId="24765" xr:uid="{75F84BED-47CF-4092-AE74-4DB7B7010A49}"/>
    <cellStyle name="Total 3 11 6 4" xfId="19062" xr:uid="{BC6E470A-8253-46FA-BEEA-170F3F263CC6}"/>
    <cellStyle name="Total 3 11 7" xfId="9129" xr:uid="{512E3703-19FE-4570-9233-E05ED1062A66}"/>
    <cellStyle name="Total 3 11 7 2" xfId="12709" xr:uid="{1FC301F9-73B9-48DE-8F8E-CEB586065829}"/>
    <cellStyle name="Total 3 11 7 2 2" xfId="22156" xr:uid="{05B7C6AE-CF72-40FC-B595-6DE71E9F2BCC}"/>
    <cellStyle name="Total 3 11 7 2 3" xfId="26569" xr:uid="{E1827A32-40F4-45AC-B592-D636B81AAEC7}"/>
    <cellStyle name="Total 3 11 7 3" xfId="14851" xr:uid="{D86F055A-4639-4AF4-A176-4A89794C91F0}"/>
    <cellStyle name="Total 3 11 7 3 2" xfId="24298" xr:uid="{0FC95F5E-3CFA-49A9-A353-1AD619EF6D56}"/>
    <cellStyle name="Total 3 11 7 4" xfId="18574" xr:uid="{03794CEB-BCC8-4DEC-A223-D351E0A8300A}"/>
    <cellStyle name="Total 3 11 8" xfId="9471" xr:uid="{536691DC-9B64-4DBF-ABC7-C249F82D5D7C}"/>
    <cellStyle name="Total 3 11 8 2" xfId="15174" xr:uid="{150FBC2C-42CF-40AE-A9D4-1F88BECC48B3}"/>
    <cellStyle name="Total 3 11 8 2 2" xfId="24621" xr:uid="{4D4017CF-3193-4A56-B972-B6DB7D7B5FD9}"/>
    <cellStyle name="Total 3 11 8 3" xfId="18916" xr:uid="{3CFD26BE-B6B6-4AEC-9C1C-4067DC0933DE}"/>
    <cellStyle name="Total 3 11 9" xfId="27940" xr:uid="{843CC973-6E90-4776-8431-458696C3F7AC}"/>
    <cellStyle name="Total 3 12" xfId="5080" xr:uid="{A478B21E-F760-4BC2-9A8D-2E6208FCCD36}"/>
    <cellStyle name="Total 3 13" xfId="6404" xr:uid="{B6C2A197-3520-42B0-BEFA-31490D94147E}"/>
    <cellStyle name="Total 3 14" xfId="6758" xr:uid="{B081A083-248E-48FA-BE92-A490F3B99DCA}"/>
    <cellStyle name="Total 3 14 2" xfId="7426" xr:uid="{A8AF74CB-487A-4F8D-B7EB-EC622F0947CF}"/>
    <cellStyle name="Total 3 14 2 2" xfId="11156" xr:uid="{DEC37ACC-2E2B-4845-8770-7C98D8AB5B72}"/>
    <cellStyle name="Total 3 14 2 2 2" xfId="20602" xr:uid="{05340ADF-DD9B-4040-8E58-ED909CBA8825}"/>
    <cellStyle name="Total 3 14 2 3" xfId="16873" xr:uid="{70F6F291-EC2A-41C8-BECB-C0ADDA608A9B}"/>
    <cellStyle name="Total 3 14 3" xfId="10487" xr:uid="{B68DD9F4-C3AD-44FB-B1EF-008E5767AB44}"/>
    <cellStyle name="Total 3 14 3 2" xfId="19932" xr:uid="{059AC91A-580A-40AB-921F-7B86EA14C171}"/>
    <cellStyle name="Total 3 14 4" xfId="16203" xr:uid="{45DACF53-38C0-4C27-BBD8-34E9A600778F}"/>
    <cellStyle name="Total 3 14 5" xfId="28936" xr:uid="{3B85625C-F607-495A-9B19-61FB004AD342}"/>
    <cellStyle name="Total 3 14 6" xfId="28733" xr:uid="{FF9AEBE9-D188-42AB-87DB-10B5E829ECF4}"/>
    <cellStyle name="Total 3 14 7" xfId="28715" xr:uid="{FD07F06E-AD9A-46FB-9480-EFE93451D302}"/>
    <cellStyle name="Total 3 14 8" xfId="29470" xr:uid="{DF9DF29E-D75C-49C0-9B42-F91085793102}"/>
    <cellStyle name="Total 3 15" xfId="7963" xr:uid="{29BB86FA-0D8D-49B2-8C5F-2BEA1639707D}"/>
    <cellStyle name="Total 3 15 2" xfId="11692" xr:uid="{B133F903-D1C4-4E96-ABB6-38402435331F}"/>
    <cellStyle name="Total 3 15 2 2" xfId="21139" xr:uid="{91B326A4-34AF-4DB9-B727-D1FC3DFC5FF6}"/>
    <cellStyle name="Total 3 15 2 3" xfId="25563" xr:uid="{4FF619D7-E73B-4B3A-8D27-A3E625A6DFE9}"/>
    <cellStyle name="Total 3 15 3" xfId="13698" xr:uid="{BB0C65CC-7C7D-470B-8564-E051CA578221}"/>
    <cellStyle name="Total 3 15 3 2" xfId="23145" xr:uid="{ECD1C3E7-B982-432B-9097-A24E1CE27BF7}"/>
    <cellStyle name="Total 3 15 4" xfId="17410" xr:uid="{16A42ED1-782E-4340-8437-698ED07A04B3}"/>
    <cellStyle name="Total 3 16" xfId="8685" xr:uid="{FBB4EEC9-53F2-433F-9642-21406DFA729C}"/>
    <cellStyle name="Total 3 16 2" xfId="12337" xr:uid="{7A737B2B-B456-4DFF-8655-7F66D10CE770}"/>
    <cellStyle name="Total 3 16 2 2" xfId="21784" xr:uid="{56697253-C66C-4C59-BAC4-360081BEB476}"/>
    <cellStyle name="Total 3 16 2 3" xfId="26202" xr:uid="{D0D1EB86-5BE1-4E87-A5FE-BC05DB83CC35}"/>
    <cellStyle name="Total 3 16 3" xfId="14412" xr:uid="{BCF2A205-A7BE-4B9A-9C5F-0B2919029ADF}"/>
    <cellStyle name="Total 3 16 3 2" xfId="23859" xr:uid="{0DDA0B27-3DC6-457D-9503-B5FF7BB3692A}"/>
    <cellStyle name="Total 3 16 4" xfId="18130" xr:uid="{66B29611-1D05-4C8C-84D8-D0E7A78BEB4C}"/>
    <cellStyle name="Total 3 17" xfId="9363" xr:uid="{FC8AC8E5-CEC3-428F-BA33-3B079B52C5A1}"/>
    <cellStyle name="Total 3 17 2" xfId="12911" xr:uid="{74BBC9BD-ECF0-435D-A28D-88DAF4206FA5}"/>
    <cellStyle name="Total 3 17 2 2" xfId="22358" xr:uid="{81928CAC-2748-4C20-81D4-579F276192E2}"/>
    <cellStyle name="Total 3 17 2 3" xfId="26752" xr:uid="{D89BC9BD-C729-491E-B7F8-A8FA592BD0B7}"/>
    <cellStyle name="Total 3 17 3" xfId="15066" xr:uid="{11E1F34C-DA42-46D0-824F-E17DB6853DA0}"/>
    <cellStyle name="Total 3 17 3 2" xfId="24513" xr:uid="{76CA379E-A037-4E07-BAC0-BB8360E70D6A}"/>
    <cellStyle name="Total 3 17 4" xfId="18808" xr:uid="{FE397553-5C4C-43AE-8406-ED723E1344A1}"/>
    <cellStyle name="Total 3 18" xfId="9748" xr:uid="{00DE86D1-18D7-49C8-BEC8-96A2DBED937C}"/>
    <cellStyle name="Total 3 18 2" xfId="13230" xr:uid="{8546658D-D234-4A52-A92E-5F2735E8A651}"/>
    <cellStyle name="Total 3 18 2 2" xfId="22677" xr:uid="{00AD5E02-B6F8-440C-916E-56A5C46E7847}"/>
    <cellStyle name="Total 3 18 2 3" xfId="27069" xr:uid="{F5EE767F-84C9-4E7D-8EE4-B62D15A85EDC}"/>
    <cellStyle name="Total 3 18 3" xfId="15449" xr:uid="{4FBA5C52-5529-4382-A3F9-4D5705BB0A4E}"/>
    <cellStyle name="Total 3 18 3 2" xfId="24896" xr:uid="{7FAD76AA-DFD0-4EA9-87CD-6C0100BEA79F}"/>
    <cellStyle name="Total 3 18 4" xfId="19193" xr:uid="{AAF92C90-5F59-42D7-BE60-AE9B93EA340B}"/>
    <cellStyle name="Total 3 19" xfId="9811" xr:uid="{D54C25F9-D0B2-434A-BB92-BF37BEA62D91}"/>
    <cellStyle name="Total 3 19 2" xfId="13293" xr:uid="{FB479326-2B39-43B0-A0D0-E7C8375743E0}"/>
    <cellStyle name="Total 3 19 2 2" xfId="22740" xr:uid="{9E41ABC6-F5B9-48A1-AD25-25A2BC18FF47}"/>
    <cellStyle name="Total 3 19 2 3" xfId="27132" xr:uid="{10E7DE5C-E028-40F6-8DF5-498FEF5C4366}"/>
    <cellStyle name="Total 3 19 3" xfId="15512" xr:uid="{3CDB2E8A-6FB5-4164-90C0-B1385479F668}"/>
    <cellStyle name="Total 3 19 3 2" xfId="24959" xr:uid="{330CFD42-B491-4EC3-A3C6-061E9B54D733}"/>
    <cellStyle name="Total 3 19 4" xfId="19256" xr:uid="{10581200-8E56-4313-8078-340B236B520C}"/>
    <cellStyle name="Total 3 2" xfId="2650" xr:uid="{49EA3522-A073-4187-A70F-95CAD82EED88}"/>
    <cellStyle name="Total 3 2 10" xfId="27941" xr:uid="{2C4B7745-E39C-4429-9083-6B8506E039BC}"/>
    <cellStyle name="Total 3 2 11" xfId="28226" xr:uid="{37D72AE0-7E8B-4B09-A715-0D8A1F81CEB3}"/>
    <cellStyle name="Total 3 2 2" xfId="5081" xr:uid="{9E78007C-0F4F-4467-AD94-C2394BE9C619}"/>
    <cellStyle name="Total 3 2 2 10" xfId="27596" xr:uid="{FE0DA6E0-8FA1-4652-B118-6A3763C97F25}"/>
    <cellStyle name="Total 3 2 2 2" xfId="7078" xr:uid="{3D4D3EB2-30F8-4C42-8EA1-B3F7AA5017F4}"/>
    <cellStyle name="Total 3 2 2 2 2" xfId="7746" xr:uid="{96231B60-A095-4162-9A90-79D6B126056D}"/>
    <cellStyle name="Total 3 2 2 2 2 2" xfId="11476" xr:uid="{ABAED7BF-169D-487C-9380-F0CFE8A3FFBE}"/>
    <cellStyle name="Total 3 2 2 2 2 2 2" xfId="20923" xr:uid="{F46785B2-80E9-4812-B034-88547A23B0C6}"/>
    <cellStyle name="Total 3 2 2 2 2 3" xfId="17194" xr:uid="{CD09963A-C68A-45BB-8EB9-9AD15A1AD3BC}"/>
    <cellStyle name="Total 3 2 2 2 3" xfId="10807" xr:uid="{E6795AE0-2310-4548-BD78-1097F6E1FF77}"/>
    <cellStyle name="Total 3 2 2 2 3 2" xfId="20253" xr:uid="{0AFCC43F-204F-4460-A374-58565B24AAD8}"/>
    <cellStyle name="Total 3 2 2 2 4" xfId="16524" xr:uid="{4F3003D3-F35C-4306-83ED-98C1DD62D028}"/>
    <cellStyle name="Total 3 2 2 2 5" xfId="29086" xr:uid="{DB188AEC-23E0-4EF7-9720-BFD0F5EF0811}"/>
    <cellStyle name="Total 3 2 2 2 6" xfId="29250" xr:uid="{5CE29297-018C-4BE4-9048-70415E04ED20}"/>
    <cellStyle name="Total 3 2 2 2 7" xfId="28639" xr:uid="{67DE7AEA-899B-49BA-9CED-7CF18AE5C9EE}"/>
    <cellStyle name="Total 3 2 2 2 8" xfId="29594" xr:uid="{E33A624B-3DC6-48D1-A304-A2D32F85B596}"/>
    <cellStyle name="Total 3 2 2 3" xfId="8183" xr:uid="{626515C1-53CE-4DE6-8E77-19891D4506C4}"/>
    <cellStyle name="Total 3 2 2 3 2" xfId="11912" xr:uid="{56CC12BA-2DDE-4F50-957A-E1ACD4E15126}"/>
    <cellStyle name="Total 3 2 2 3 2 2" xfId="21359" xr:uid="{F1D19444-722D-49C6-BFC8-C3D8F128AD21}"/>
    <cellStyle name="Total 3 2 2 3 2 3" xfId="25783" xr:uid="{80BB46D9-2530-4AEB-A0C3-E6C739E60D0C}"/>
    <cellStyle name="Total 3 2 2 3 3" xfId="13918" xr:uid="{CFCE217C-4092-44AE-89B0-CE4FFDC3BAB7}"/>
    <cellStyle name="Total 3 2 2 3 3 2" xfId="23365" xr:uid="{97AB0CF6-6746-4081-BB51-D4E1D448A3B2}"/>
    <cellStyle name="Total 3 2 2 3 4" xfId="17630" xr:uid="{5E80AF36-5AC1-4777-BFA0-F01C9D824F37}"/>
    <cellStyle name="Total 3 2 2 4" xfId="8407" xr:uid="{38F97D83-C181-448D-B7CE-EA4EEAB46F68}"/>
    <cellStyle name="Total 3 2 2 4 2" xfId="12104" xr:uid="{8EB08037-420F-4AFB-8D04-CBF7F48CCAC9}"/>
    <cellStyle name="Total 3 2 2 4 2 2" xfId="21551" xr:uid="{95AFA9D5-7384-4484-ABE8-D593C9B7FA12}"/>
    <cellStyle name="Total 3 2 2 4 2 3" xfId="25970" xr:uid="{A3FF0CB8-D591-43AF-896F-81D45190B8A7}"/>
    <cellStyle name="Total 3 2 2 4 3" xfId="14135" xr:uid="{1960039A-E0CA-4FD8-BD8E-FA30E26ECC68}"/>
    <cellStyle name="Total 3 2 2 4 3 2" xfId="23582" xr:uid="{F2139C4B-C530-4AD6-824A-834DA6318D91}"/>
    <cellStyle name="Total 3 2 2 4 4" xfId="17852" xr:uid="{8DED7CB2-8ACE-43E1-9960-FF2CD509DE77}"/>
    <cellStyle name="Total 3 2 2 5" xfId="8373" xr:uid="{7726BB2D-6479-492C-AB5C-F2732DFBF927}"/>
    <cellStyle name="Total 3 2 2 5 2" xfId="12082" xr:uid="{A27E564F-46D2-4B57-BE1F-0A2BFD5C891E}"/>
    <cellStyle name="Total 3 2 2 5 2 2" xfId="21529" xr:uid="{FB553F16-F78C-4068-BA7C-68B456DE7337}"/>
    <cellStyle name="Total 3 2 2 5 2 3" xfId="25948" xr:uid="{5334568B-A21E-49E4-96A0-DA2447C2A97B}"/>
    <cellStyle name="Total 3 2 2 5 3" xfId="14101" xr:uid="{7C19CB2F-4E0F-486C-BA8A-C39A1B40296A}"/>
    <cellStyle name="Total 3 2 2 5 3 2" xfId="23548" xr:uid="{83E42EB2-10F9-4A57-A47E-3B14DDF3BBA3}"/>
    <cellStyle name="Total 3 2 2 5 4" xfId="17818" xr:uid="{AFE74612-16D8-46A0-B348-3F325CEB0695}"/>
    <cellStyle name="Total 3 2 2 6" xfId="9244" xr:uid="{1093E26F-40F0-4302-8E2F-D62E7F3FBCCD}"/>
    <cellStyle name="Total 3 2 2 6 2" xfId="12803" xr:uid="{EFED50FE-586A-4326-B1C6-8AE0EABBAF25}"/>
    <cellStyle name="Total 3 2 2 6 2 2" xfId="22250" xr:uid="{2A06172F-B41C-4AD9-94C4-3664145DA24B}"/>
    <cellStyle name="Total 3 2 2 6 2 3" xfId="26645" xr:uid="{664673F0-7A09-4B23-99FF-CC60F7BAD499}"/>
    <cellStyle name="Total 3 2 2 6 3" xfId="14948" xr:uid="{29A52BC3-E7C5-4C46-8E38-352AE48BBE68}"/>
    <cellStyle name="Total 3 2 2 6 3 2" xfId="24395" xr:uid="{A2E47584-7512-4794-9B5D-7CDA4C6608D5}"/>
    <cellStyle name="Total 3 2 2 6 4" xfId="18689" xr:uid="{CCA53AFE-6E13-48BA-99B9-EC5044C8B8EF}"/>
    <cellStyle name="Total 3 2 2 7" xfId="9463" xr:uid="{A0A8CB1D-6409-47AD-8E56-D0D62CA4EFF9}"/>
    <cellStyle name="Total 3 2 2 7 2" xfId="12987" xr:uid="{75EC89B7-171C-4C26-B5AE-01A4827B01DB}"/>
    <cellStyle name="Total 3 2 2 7 2 2" xfId="22434" xr:uid="{CA28F613-74DD-4D0D-8464-4A1A31A5EB24}"/>
    <cellStyle name="Total 3 2 2 7 2 3" xfId="26828" xr:uid="{12F66D5E-0BC4-41EC-A857-BCE1B34C1127}"/>
    <cellStyle name="Total 3 2 2 7 3" xfId="15166" xr:uid="{E3981528-2842-4B58-8EE8-C70843B71893}"/>
    <cellStyle name="Total 3 2 2 7 3 2" xfId="24613" xr:uid="{96CD79E5-E93D-427B-B733-37612FCB4B5B}"/>
    <cellStyle name="Total 3 2 2 7 4" xfId="18908" xr:uid="{ED99EE38-7851-46DF-8225-B47E23CE280E}"/>
    <cellStyle name="Total 3 2 2 8" xfId="10169" xr:uid="{8A9DD136-9489-4BC7-BA79-C7BAF6367A37}"/>
    <cellStyle name="Total 3 2 2 8 2" xfId="15868" xr:uid="{571FC975-8A3E-4145-89BE-720AECA7B673}"/>
    <cellStyle name="Total 3 2 2 8 2 2" xfId="25315" xr:uid="{BA59D4E3-E2B7-4307-B36E-546B6AFB6D2D}"/>
    <cellStyle name="Total 3 2 2 8 3" xfId="19614" xr:uid="{1CA81D1A-68BB-48EF-89E4-6981E57C2D73}"/>
    <cellStyle name="Total 3 2 2 9" xfId="28455" xr:uid="{BA69E515-FA78-4C55-A5A6-579A02A45F3B}"/>
    <cellStyle name="Total 3 2 3" xfId="6761" xr:uid="{FCA4D92B-01BA-44CC-9F58-D022E6651FEC}"/>
    <cellStyle name="Total 3 2 3 2" xfId="7429" xr:uid="{126A56E7-0EC3-4D32-A335-0163B1C8D565}"/>
    <cellStyle name="Total 3 2 3 2 2" xfId="11159" xr:uid="{4E461072-5F59-4C68-AFCB-0764DFE2FE25}"/>
    <cellStyle name="Total 3 2 3 2 2 2" xfId="20605" xr:uid="{4346E8DD-F5D1-45CE-B4E7-2C2388D5CE64}"/>
    <cellStyle name="Total 3 2 3 2 3" xfId="16876" xr:uid="{4B0BD50B-42FE-459B-B2CB-1E748669168B}"/>
    <cellStyle name="Total 3 2 3 3" xfId="10490" xr:uid="{1761F979-57ED-42F1-A157-B3E224BC81D3}"/>
    <cellStyle name="Total 3 2 3 3 2" xfId="19935" xr:uid="{B74435AD-9D8A-4261-BCD5-2D382DD836CA}"/>
    <cellStyle name="Total 3 2 3 4" xfId="16206" xr:uid="{20B1FC4B-8CE2-48A4-8B03-E0765B38ABBA}"/>
    <cellStyle name="Total 3 2 3 5" xfId="28939" xr:uid="{83F7C1FE-B529-4CCE-8EDC-978D5D58AA16}"/>
    <cellStyle name="Total 3 2 3 6" xfId="28734" xr:uid="{1EF1D692-3433-45E7-8561-CE01BA0A7632}"/>
    <cellStyle name="Total 3 2 3 7" xfId="28558" xr:uid="{8D08E319-03F9-4BF7-A734-9FD2CC9E0BA9}"/>
    <cellStyle name="Total 3 2 3 8" xfId="29473" xr:uid="{CFAF3079-2CE4-49E7-8915-0E5925020769}"/>
    <cellStyle name="Total 3 2 4" xfId="7962" xr:uid="{49D01B22-00D1-4C74-9867-FB3B136B41D8}"/>
    <cellStyle name="Total 3 2 4 2" xfId="11691" xr:uid="{1AD7C516-2CD5-4FD8-98EC-19593F1D3DE9}"/>
    <cellStyle name="Total 3 2 4 2 2" xfId="21138" xr:uid="{D0D67B6F-F3E3-4544-AED9-54AD227461B1}"/>
    <cellStyle name="Total 3 2 4 2 3" xfId="25562" xr:uid="{C6FE9B02-EA28-47E1-8481-212CF8965152}"/>
    <cellStyle name="Total 3 2 4 3" xfId="13697" xr:uid="{A4E9E260-ADF5-4DF9-86B1-A6B331122921}"/>
    <cellStyle name="Total 3 2 4 3 2" xfId="23144" xr:uid="{8F195E4D-B45E-4F4E-8BB6-1BC29D0FC676}"/>
    <cellStyle name="Total 3 2 4 4" xfId="17409" xr:uid="{41FC0518-03AC-4B52-B6B0-200935A82E18}"/>
    <cellStyle name="Total 3 2 5" xfId="9285" xr:uid="{E163EA23-A761-4A28-9FE8-E57A8FAEAA08}"/>
    <cellStyle name="Total 3 2 5 2" xfId="12836" xr:uid="{A1FACB27-29B0-47BA-BF84-63F588BBF5D9}"/>
    <cellStyle name="Total 3 2 5 2 2" xfId="22283" xr:uid="{85218980-2A17-4874-9A86-0FBC994C78D6}"/>
    <cellStyle name="Total 3 2 5 2 3" xfId="26677" xr:uid="{B267D132-C5E9-438D-94EA-990F2B576BE5}"/>
    <cellStyle name="Total 3 2 5 3" xfId="14988" xr:uid="{0D69B54F-1EB9-4DA6-AE73-35C841DC8569}"/>
    <cellStyle name="Total 3 2 5 3 2" xfId="24435" xr:uid="{CAD4DD74-BA9D-413B-B928-8937ABC5CE8B}"/>
    <cellStyle name="Total 3 2 5 4" xfId="18730" xr:uid="{97FF5CB4-3871-41DA-9B70-D9DA68E3791E}"/>
    <cellStyle name="Total 3 2 6" xfId="9078" xr:uid="{BEEFD9CF-D293-49DA-A1D4-085A3CB1E83B}"/>
    <cellStyle name="Total 3 2 6 2" xfId="12675" xr:uid="{9942CA0C-60D6-48E8-8AEA-4EA617AC2FD4}"/>
    <cellStyle name="Total 3 2 6 2 2" xfId="22122" xr:uid="{3FC1FCC7-9BBE-44F5-B197-82726F6C1BBA}"/>
    <cellStyle name="Total 3 2 6 2 3" xfId="26536" xr:uid="{52E1E37E-9874-4122-8C48-E14D7FD08409}"/>
    <cellStyle name="Total 3 2 6 3" xfId="14801" xr:uid="{6BF2CE49-FFAC-4B92-AAD3-C00327609A10}"/>
    <cellStyle name="Total 3 2 6 3 2" xfId="24248" xr:uid="{670D9AB2-9222-40D7-A250-997F14FB1970}"/>
    <cellStyle name="Total 3 2 6 4" xfId="18523" xr:uid="{22BAB019-4789-47C0-83C2-B79A8744A214}"/>
    <cellStyle name="Total 3 2 7" xfId="9948" xr:uid="{8379FF25-677B-41AF-98C6-DD699869E787}"/>
    <cellStyle name="Total 3 2 7 2" xfId="13405" xr:uid="{FC9E2C49-6D4E-4091-815B-0CED538F4B23}"/>
    <cellStyle name="Total 3 2 7 2 2" xfId="22852" xr:uid="{122658DA-857A-4D80-BA97-B34F4023F374}"/>
    <cellStyle name="Total 3 2 7 2 3" xfId="27242" xr:uid="{F7BCB5B4-77E9-4559-A8AF-5B08CD97F959}"/>
    <cellStyle name="Total 3 2 7 3" xfId="15647" xr:uid="{CAFDB95A-E700-446C-B7FE-2D33BB0244D0}"/>
    <cellStyle name="Total 3 2 7 3 2" xfId="25094" xr:uid="{A2CAA3D3-A310-444C-9799-ACAE42935EBA}"/>
    <cellStyle name="Total 3 2 7 4" xfId="19393" xr:uid="{223B08EF-5778-4EE3-ADCA-9580DDF396F6}"/>
    <cellStyle name="Total 3 2 8" xfId="9539" xr:uid="{98E7CC85-3834-41E0-9B7E-21FADE5D53A3}"/>
    <cellStyle name="Total 3 2 8 2" xfId="13052" xr:uid="{52838838-0B17-4892-A957-693E3BDC1ABD}"/>
    <cellStyle name="Total 3 2 8 2 2" xfId="22499" xr:uid="{F6C81E41-445A-43F6-ADCA-5CC92BA88638}"/>
    <cellStyle name="Total 3 2 8 2 3" xfId="26891" xr:uid="{FD941E7E-641F-4A52-AAD2-AAF6564D78F2}"/>
    <cellStyle name="Total 3 2 8 3" xfId="15240" xr:uid="{A55598A0-A331-4179-93BA-AA3397EFEFE3}"/>
    <cellStyle name="Total 3 2 8 3 2" xfId="24687" xr:uid="{1666B286-B237-4A41-9C58-BC94DA216EA0}"/>
    <cellStyle name="Total 3 2 8 4" xfId="18984" xr:uid="{CAC33105-C350-47B2-B7B3-2A7397EBBDE8}"/>
    <cellStyle name="Total 3 2 9" xfId="8755" xr:uid="{73092185-F376-4055-8342-406A9CCDA533}"/>
    <cellStyle name="Total 3 2 9 2" xfId="14482" xr:uid="{D28B33BE-1733-4FD5-AFEE-D93D332F9A55}"/>
    <cellStyle name="Total 3 2 9 2 2" xfId="23929" xr:uid="{9B53A2EF-E91E-43E8-A6BA-6FFA74DC34AE}"/>
    <cellStyle name="Total 3 2 9 3" xfId="18200" xr:uid="{C2CF6F57-5ED8-4865-A831-A4A4DD566CE4}"/>
    <cellStyle name="Total 3 20" xfId="9601" xr:uid="{87BF2E95-3EB6-49F8-BE91-04F1A68C9603}"/>
    <cellStyle name="Total 3 20 2" xfId="15302" xr:uid="{18196888-10E1-4DD4-9C6A-B63D92ABEFBF}"/>
    <cellStyle name="Total 3 20 2 2" xfId="24749" xr:uid="{213CE3C2-EF58-427E-9611-E18A155205ED}"/>
    <cellStyle name="Total 3 20 3" xfId="19046" xr:uid="{2F6DFE82-F130-4F58-83B6-AA5809B99A93}"/>
    <cellStyle name="Total 3 21" xfId="27938" xr:uid="{54A34233-A492-49CD-BCA2-C38F4C9D7E66}"/>
    <cellStyle name="Total 3 22" xfId="27746" xr:uid="{58B47FFA-D220-4719-AD69-B3064BC79848}"/>
    <cellStyle name="Total 3 23" xfId="29837" xr:uid="{59A67823-997B-4EAC-8351-09358CA5CE37}"/>
    <cellStyle name="Total 3 24" xfId="2647" xr:uid="{AE46AAA8-F0E1-4CDA-B0EB-0D6577456314}"/>
    <cellStyle name="Total 3 3" xfId="2651" xr:uid="{85AFE834-2CE1-495E-9B44-546DC080A5B5}"/>
    <cellStyle name="Total 3 3 10" xfId="27744" xr:uid="{CB0397E9-881F-4EC3-824A-17FC9E5503AB}"/>
    <cellStyle name="Total 3 3 2" xfId="6762" xr:uid="{0084FEF6-DEF3-4744-AB10-14503B58476B}"/>
    <cellStyle name="Total 3 3 2 2" xfId="7430" xr:uid="{6D4B7953-75FB-4C23-BB29-005A091CF489}"/>
    <cellStyle name="Total 3 3 2 2 2" xfId="11160" xr:uid="{37066810-78EE-43A9-992E-575B9C3120AA}"/>
    <cellStyle name="Total 3 3 2 2 2 2" xfId="20606" xr:uid="{2380ECCA-5401-43EA-B408-902E98243547}"/>
    <cellStyle name="Total 3 3 2 2 3" xfId="16877" xr:uid="{0141C9AA-3617-43C4-9FB5-2C663480696F}"/>
    <cellStyle name="Total 3 3 2 3" xfId="10491" xr:uid="{257E361F-B827-4221-A251-EFE04EDCB767}"/>
    <cellStyle name="Total 3 3 2 3 2" xfId="19936" xr:uid="{1840B1A9-D3BA-45DF-9250-7BC3C2818615}"/>
    <cellStyle name="Total 3 3 2 4" xfId="16207" xr:uid="{F6502B9F-FE63-45B0-BE96-E46DC5E062B0}"/>
    <cellStyle name="Total 3 3 2 5" xfId="28940" xr:uid="{F74BC2F6-E41D-450C-B63A-FFBD402C2085}"/>
    <cellStyle name="Total 3 3 2 6" xfId="27587" xr:uid="{7C080F6B-7771-47EA-9B1C-A2CAFD56DF90}"/>
    <cellStyle name="Total 3 3 2 7" xfId="28429" xr:uid="{9C6D07FC-23FD-41B7-83A6-06F14175E60E}"/>
    <cellStyle name="Total 3 3 2 8" xfId="29474" xr:uid="{51CB270D-F2A7-4E9D-AB0D-8725F29FEA66}"/>
    <cellStyle name="Total 3 3 3" xfId="8195" xr:uid="{E01602B3-29FA-45BB-9403-B7CBA329C689}"/>
    <cellStyle name="Total 3 3 3 2" xfId="11924" xr:uid="{3454834B-BAD9-4BF2-86C6-36F1106CFDB9}"/>
    <cellStyle name="Total 3 3 3 2 2" xfId="21371" xr:uid="{00B1A148-DA3B-48ED-A41C-FDAE1E5C6174}"/>
    <cellStyle name="Total 3 3 3 2 3" xfId="25795" xr:uid="{CD3F3CFF-E77B-43D5-9C08-F266860430CC}"/>
    <cellStyle name="Total 3 3 3 3" xfId="13930" xr:uid="{6E181BA0-CF57-4ABE-B283-12197A7A45CE}"/>
    <cellStyle name="Total 3 3 3 3 2" xfId="23377" xr:uid="{A484D5E7-05DD-4C3C-9AFC-9E7ABFB6E3DB}"/>
    <cellStyle name="Total 3 3 3 4" xfId="17642" xr:uid="{667162B1-0F5D-4494-BA14-5E09D8790D10}"/>
    <cellStyle name="Total 3 3 4" xfId="8683" xr:uid="{2701E0C4-19A2-4554-BADE-93880F43694E}"/>
    <cellStyle name="Total 3 3 4 2" xfId="12335" xr:uid="{B35ADF4B-80B2-4A80-8E17-3CB0F8A3136C}"/>
    <cellStyle name="Total 3 3 4 2 2" xfId="21782" xr:uid="{EF9E10EE-9116-4027-83FB-836BDEA8E73B}"/>
    <cellStyle name="Total 3 3 4 2 3" xfId="26200" xr:uid="{FD9DCC5E-E127-4D4A-B09B-1C6F463BBAB5}"/>
    <cellStyle name="Total 3 3 4 3" xfId="14410" xr:uid="{952A1852-2858-4A69-8ACB-61AAAB676BBD}"/>
    <cellStyle name="Total 3 3 4 3 2" xfId="23857" xr:uid="{1A6BD66C-28B4-4EC0-8261-F85D4996435A}"/>
    <cellStyle name="Total 3 3 4 4" xfId="18128" xr:uid="{A270FBBF-0030-49B0-84B4-130DFD54EB75}"/>
    <cellStyle name="Total 3 3 5" xfId="9365" xr:uid="{BE3832E3-187F-4DCE-A6EA-3A0EC45505A2}"/>
    <cellStyle name="Total 3 3 5 2" xfId="12913" xr:uid="{38E070DB-F2EB-4230-8F57-8867133FB8C0}"/>
    <cellStyle name="Total 3 3 5 2 2" xfId="22360" xr:uid="{27F32BFD-1206-4BD3-B9B8-FCD18F68DB4D}"/>
    <cellStyle name="Total 3 3 5 2 3" xfId="26754" xr:uid="{21C22BB9-D38C-4255-BB1F-040D6443EF2C}"/>
    <cellStyle name="Total 3 3 5 3" xfId="15068" xr:uid="{57CED975-F7A6-4A5D-95E9-EFFB06A55B52}"/>
    <cellStyle name="Total 3 3 5 3 2" xfId="24515" xr:uid="{A3A591D9-4A51-44E0-9E8E-5AC5E4C5AE58}"/>
    <cellStyle name="Total 3 3 5 4" xfId="18810" xr:uid="{77B1C132-FFD9-46B2-A89B-6447A76175B0}"/>
    <cellStyle name="Total 3 3 6" xfId="9644" xr:uid="{86823694-7D5C-4273-8CB6-2776BEB0603D}"/>
    <cellStyle name="Total 3 3 6 2" xfId="13137" xr:uid="{C4088273-085C-4CD9-9D26-ED9B039EA2D3}"/>
    <cellStyle name="Total 3 3 6 2 2" xfId="22584" xr:uid="{866DEE8B-9C60-4699-851A-CB3A15A672EA}"/>
    <cellStyle name="Total 3 3 6 2 3" xfId="26976" xr:uid="{4C897969-9D76-4F8E-B9E9-B51575A87A36}"/>
    <cellStyle name="Total 3 3 6 3" xfId="15345" xr:uid="{51869ACC-FF87-41A0-8C1C-191D1D64D706}"/>
    <cellStyle name="Total 3 3 6 3 2" xfId="24792" xr:uid="{E4F68799-8019-49C5-8723-9B7D493AFC36}"/>
    <cellStyle name="Total 3 3 6 4" xfId="19089" xr:uid="{96B29C7E-BD61-4954-9FF1-674C5A273273}"/>
    <cellStyle name="Total 3 3 7" xfId="9926" xr:uid="{3A378623-EDA7-41EA-BC67-ED077B6C8B69}"/>
    <cellStyle name="Total 3 3 7 2" xfId="13385" xr:uid="{87CC1420-A68F-4948-82FE-E48C2E33A3AE}"/>
    <cellStyle name="Total 3 3 7 2 2" xfId="22832" xr:uid="{189247E6-F62B-48BF-8468-B80609BA8428}"/>
    <cellStyle name="Total 3 3 7 2 3" xfId="27223" xr:uid="{B5ABBFA2-3DDB-4DA7-BC89-E13A0B435B01}"/>
    <cellStyle name="Total 3 3 7 3" xfId="15626" xr:uid="{C19179BB-135A-42B4-A938-4FE6B112B8FA}"/>
    <cellStyle name="Total 3 3 7 3 2" xfId="25073" xr:uid="{E4AF70B4-C041-4FDA-8079-0D42D7E85433}"/>
    <cellStyle name="Total 3 3 7 4" xfId="19371" xr:uid="{D5366C8C-08A4-4122-957F-BCC672ADFE81}"/>
    <cellStyle name="Total 3 3 8" xfId="10126" xr:uid="{49BCEC03-EB56-43A0-A106-84390EB124D7}"/>
    <cellStyle name="Total 3 3 8 2" xfId="15825" xr:uid="{5BF8554F-690D-45FD-B3A0-B2EE351DC0B8}"/>
    <cellStyle name="Total 3 3 8 2 2" xfId="25272" xr:uid="{4A1D8633-9AC3-43DB-A657-AA5B18120AA9}"/>
    <cellStyle name="Total 3 3 8 3" xfId="19571" xr:uid="{2B0A87F8-6B4A-4979-B2FE-E049FCAA1419}"/>
    <cellStyle name="Total 3 3 9" xfId="27942" xr:uid="{2983979B-08F6-4600-A978-C3A3F4A9ABDE}"/>
    <cellStyle name="Total 3 4" xfId="2652" xr:uid="{474D3587-1B23-4BA8-8F44-81340F8CFC53}"/>
    <cellStyle name="Total 3 4 10" xfId="28575" xr:uid="{C9FE577B-D3D6-4E7C-99A9-A5C296F314F6}"/>
    <cellStyle name="Total 3 4 2" xfId="6763" xr:uid="{9F7D0825-6F16-4735-94ED-13B9E9072525}"/>
    <cellStyle name="Total 3 4 2 2" xfId="7431" xr:uid="{BADF835A-028F-4996-A293-090D1C05912D}"/>
    <cellStyle name="Total 3 4 2 2 2" xfId="11161" xr:uid="{5E2CF067-5919-4BC5-8DEB-BDFBA4315147}"/>
    <cellStyle name="Total 3 4 2 2 2 2" xfId="20607" xr:uid="{94CF8145-E693-47FA-A8DA-DB7DDF39CFFD}"/>
    <cellStyle name="Total 3 4 2 2 3" xfId="16878" xr:uid="{A9A7339D-97E3-4F11-98FB-724822AD54B1}"/>
    <cellStyle name="Total 3 4 2 3" xfId="10492" xr:uid="{02A8199D-0FCC-4D4C-8BA9-683BBB677FD6}"/>
    <cellStyle name="Total 3 4 2 3 2" xfId="19937" xr:uid="{287BE532-652F-48C0-B762-15AB0878D8AA}"/>
    <cellStyle name="Total 3 4 2 4" xfId="16208" xr:uid="{EC2356D4-D856-46FD-BC55-75B3D5D0BD19}"/>
    <cellStyle name="Total 3 4 2 5" xfId="28941" xr:uid="{9A454483-1C4D-4C80-B85D-F2C38C3A6A67}"/>
    <cellStyle name="Total 3 4 2 6" xfId="27736" xr:uid="{BCBABC8D-14E0-4632-B033-BDBC5B876827}"/>
    <cellStyle name="Total 3 4 2 7" xfId="29201" xr:uid="{463F3852-2F93-42A1-80AD-D6736BBF10CB}"/>
    <cellStyle name="Total 3 4 2 8" xfId="29475" xr:uid="{FFAED0CE-342D-49B4-843D-68AED2EE3CE1}"/>
    <cellStyle name="Total 3 4 3" xfId="8090" xr:uid="{FFE0E334-DC3A-4198-BE3C-9855521C8692}"/>
    <cellStyle name="Total 3 4 3 2" xfId="11819" xr:uid="{7125A5C0-E078-4577-B954-9C83F74D94D2}"/>
    <cellStyle name="Total 3 4 3 2 2" xfId="21266" xr:uid="{89EEFB88-6BD2-4C41-9D06-0507890668A1}"/>
    <cellStyle name="Total 3 4 3 2 3" xfId="25690" xr:uid="{3E70BFE9-F12C-4E75-A390-120E07DE11C8}"/>
    <cellStyle name="Total 3 4 3 3" xfId="13825" xr:uid="{86F84FEA-0A5C-4590-9533-4A382319C3AD}"/>
    <cellStyle name="Total 3 4 3 3 2" xfId="23272" xr:uid="{E500EF3C-5C8F-4F8E-8D9A-6CF37A7914D1}"/>
    <cellStyle name="Total 3 4 3 4" xfId="17537" xr:uid="{7631D727-CB45-4149-8A15-21CE747E64E1}"/>
    <cellStyle name="Total 3 4 4" xfId="9732" xr:uid="{78ACBBA6-3EF1-4CBB-A8D8-72FB4020EC27}"/>
    <cellStyle name="Total 3 4 4 2" xfId="13214" xr:uid="{4BF341BA-8864-46C1-A255-75281B1AD450}"/>
    <cellStyle name="Total 3 4 4 2 2" xfId="22661" xr:uid="{445FE8AD-3A68-429A-BD2E-740B1117C933}"/>
    <cellStyle name="Total 3 4 4 2 3" xfId="27053" xr:uid="{F5FA3876-D9C8-4765-8BF8-BD0DCE8D8300}"/>
    <cellStyle name="Total 3 4 4 3" xfId="15433" xr:uid="{4058539B-5E60-4DE9-BE3F-BDF8073F8F19}"/>
    <cellStyle name="Total 3 4 4 3 2" xfId="24880" xr:uid="{7FC99006-5A56-409D-8BE0-AE3ECCF77B0B}"/>
    <cellStyle name="Total 3 4 4 4" xfId="19177" xr:uid="{D1D853F7-8279-4232-928D-E17F01F0749D}"/>
    <cellStyle name="Total 3 4 5" xfId="9594" xr:uid="{6E6E48E3-9631-415C-8B7F-A7B3EA1EABEE}"/>
    <cellStyle name="Total 3 4 5 2" xfId="13100" xr:uid="{C2C8D0B1-7A85-46DC-99EE-AD016C1F71A1}"/>
    <cellStyle name="Total 3 4 5 2 2" xfId="22547" xr:uid="{9918BB09-9045-4FB1-B120-51A007FF0747}"/>
    <cellStyle name="Total 3 4 5 2 3" xfId="26939" xr:uid="{120D4CB8-52EB-48C3-84E5-1B65BB267902}"/>
    <cellStyle name="Total 3 4 5 3" xfId="15295" xr:uid="{B1E73FCF-B10B-450E-BB17-AB5FF790E583}"/>
    <cellStyle name="Total 3 4 5 3 2" xfId="24742" xr:uid="{8EA907BE-6D9F-490C-9249-9E547A1F5338}"/>
    <cellStyle name="Total 3 4 5 4" xfId="19039" xr:uid="{76E724D2-1E86-49DF-B13B-38D949D64D63}"/>
    <cellStyle name="Total 3 4 6" xfId="8765" xr:uid="{2FFFB14C-C58D-4B25-A695-D1CCB6C13E3D}"/>
    <cellStyle name="Total 3 4 6 2" xfId="12410" xr:uid="{7227D2B0-619E-410C-AF89-B47912095D77}"/>
    <cellStyle name="Total 3 4 6 2 2" xfId="21857" xr:uid="{A3C53D31-4024-4361-938B-11FDD27E80D5}"/>
    <cellStyle name="Total 3 4 6 2 3" xfId="26275" xr:uid="{BD83BB7A-1D45-4583-BF84-45A11E547402}"/>
    <cellStyle name="Total 3 4 6 3" xfId="14492" xr:uid="{854AF1EC-659A-4E76-BA16-1B961DFE78D5}"/>
    <cellStyle name="Total 3 4 6 3 2" xfId="23939" xr:uid="{493AF5AF-2DE6-424D-9B50-549D06DE9BED}"/>
    <cellStyle name="Total 3 4 6 4" xfId="18210" xr:uid="{8E687A65-8E34-4412-A4DB-6F139C8013AF}"/>
    <cellStyle name="Total 3 4 7" xfId="8654" xr:uid="{1777ED9C-A08A-4C40-907E-5AACD8F78F8F}"/>
    <cellStyle name="Total 3 4 7 2" xfId="12314" xr:uid="{43C4BB7D-FC55-48EB-A95B-D35C78A5490A}"/>
    <cellStyle name="Total 3 4 7 2 2" xfId="21761" xr:uid="{C8F3E9BB-8099-4DD8-9DB8-E675D95DB1EE}"/>
    <cellStyle name="Total 3 4 7 2 3" xfId="26179" xr:uid="{22B0FEAE-17D0-446A-8B9B-AB0F4D718734}"/>
    <cellStyle name="Total 3 4 7 3" xfId="14381" xr:uid="{06358C55-28E7-4863-A90C-A61A9AD24081}"/>
    <cellStyle name="Total 3 4 7 3 2" xfId="23828" xr:uid="{A5AC7974-2F42-4048-9687-9571F4C6E952}"/>
    <cellStyle name="Total 3 4 7 4" xfId="18099" xr:uid="{F7145F3B-C4BE-4648-904B-BC7F632426C9}"/>
    <cellStyle name="Total 3 4 8" xfId="9381" xr:uid="{C2229CBE-9776-4EAE-8A73-EB7470B7D68D}"/>
    <cellStyle name="Total 3 4 8 2" xfId="15084" xr:uid="{38CFC2DA-BE13-411B-ACED-162F81B149B2}"/>
    <cellStyle name="Total 3 4 8 2 2" xfId="24531" xr:uid="{4C8F7A85-37D0-4487-8F0A-91CF111D990D}"/>
    <cellStyle name="Total 3 4 8 3" xfId="18826" xr:uid="{2691DD6C-4275-4E9E-B278-C35251EEF377}"/>
    <cellStyle name="Total 3 4 9" xfId="27943" xr:uid="{9545221B-7CEF-478C-85E1-9665DA714B57}"/>
    <cellStyle name="Total 3 5" xfId="2653" xr:uid="{2D6F37FC-3DC4-4B38-B7C3-6F7909973F9F}"/>
    <cellStyle name="Total 3 5 10" xfId="28225" xr:uid="{C520060D-8AD9-4FC8-BA12-5DB59C737EF6}"/>
    <cellStyle name="Total 3 5 2" xfId="6764" xr:uid="{A874C289-9065-4872-8E84-521537AF57EE}"/>
    <cellStyle name="Total 3 5 2 2" xfId="7432" xr:uid="{D5292DAC-AAD6-4837-B2A9-A2870C754E25}"/>
    <cellStyle name="Total 3 5 2 2 2" xfId="11162" xr:uid="{F04BBB23-C228-4974-9588-C3AB1CEA3435}"/>
    <cellStyle name="Total 3 5 2 2 2 2" xfId="20608" xr:uid="{B48DB4D7-DAF1-4430-B148-C9519D85B186}"/>
    <cellStyle name="Total 3 5 2 2 3" xfId="16879" xr:uid="{3729393D-D3FD-4F93-97E9-076BF49106E3}"/>
    <cellStyle name="Total 3 5 2 3" xfId="10493" xr:uid="{F1ECE697-19D2-4A7F-9AD0-1C04CFBE3905}"/>
    <cellStyle name="Total 3 5 2 3 2" xfId="19938" xr:uid="{59EFA6EF-5E58-4ACF-BBC3-E17EA446BE8B}"/>
    <cellStyle name="Total 3 5 2 4" xfId="16209" xr:uid="{AA7BE7E0-1C2D-453B-8EBB-0E61193C9D3A}"/>
    <cellStyle name="Total 3 5 2 5" xfId="28942" xr:uid="{C53C0755-3C79-452E-8127-5D867C8AA742}"/>
    <cellStyle name="Total 3 5 2 6" xfId="27968" xr:uid="{C57ADDF6-8B0B-49E7-A080-5B8C6D31EB4A}"/>
    <cellStyle name="Total 3 5 2 7" xfId="28171" xr:uid="{3C6750EF-F649-498C-B387-A04CCF386C53}"/>
    <cellStyle name="Total 3 5 2 8" xfId="29476" xr:uid="{6C92D80A-2D94-46CA-B5FC-FE310821062C}"/>
    <cellStyle name="Total 3 5 3" xfId="8091" xr:uid="{40D500A1-2F13-4810-AD09-EA49899438A6}"/>
    <cellStyle name="Total 3 5 3 2" xfId="11820" xr:uid="{26423B47-0164-43A5-A965-924816617222}"/>
    <cellStyle name="Total 3 5 3 2 2" xfId="21267" xr:uid="{EE631A61-3D50-42A5-82D5-B1A12C5CAEC1}"/>
    <cellStyle name="Total 3 5 3 2 3" xfId="25691" xr:uid="{665C1934-F353-462A-93E3-6953709E6E78}"/>
    <cellStyle name="Total 3 5 3 3" xfId="13826" xr:uid="{032E8C97-778F-442D-8EFF-9A0F70003B0C}"/>
    <cellStyle name="Total 3 5 3 3 2" xfId="23273" xr:uid="{605016C7-6AC4-43CB-A2E9-159566231EB9}"/>
    <cellStyle name="Total 3 5 3 4" xfId="17538" xr:uid="{298271DF-8C70-447E-9AAD-33138D6273F2}"/>
    <cellStyle name="Total 3 5 4" xfId="9284" xr:uid="{7A5FF1A1-1B7A-4B89-976C-F8676FE39872}"/>
    <cellStyle name="Total 3 5 4 2" xfId="12835" xr:uid="{64F03523-4E30-4765-AA2B-0A807238B22D}"/>
    <cellStyle name="Total 3 5 4 2 2" xfId="22282" xr:uid="{A08EA7F2-5FED-47CE-8B08-8E8CD96EB0FE}"/>
    <cellStyle name="Total 3 5 4 2 3" xfId="26676" xr:uid="{7AB30819-EB56-4FA8-9D9C-FEE1E337B921}"/>
    <cellStyle name="Total 3 5 4 3" xfId="14987" xr:uid="{E3024B26-6DA8-46B6-87DE-20DAAB88BC0C}"/>
    <cellStyle name="Total 3 5 4 3 2" xfId="24434" xr:uid="{89E83AC5-1955-4F47-8523-75B89388B074}"/>
    <cellStyle name="Total 3 5 4 4" xfId="18729" xr:uid="{9EAF59B1-A049-4AC5-B7E0-062B39DE705F}"/>
    <cellStyle name="Total 3 5 5" xfId="9653" xr:uid="{562316C6-0B0B-4ACE-80EF-6B9B8E9BDABB}"/>
    <cellStyle name="Total 3 5 5 2" xfId="13146" xr:uid="{F3F75768-D12B-4766-84DD-3900447A65F2}"/>
    <cellStyle name="Total 3 5 5 2 2" xfId="22593" xr:uid="{3E645407-EC7E-43CB-9B0D-52BD606C5741}"/>
    <cellStyle name="Total 3 5 5 2 3" xfId="26985" xr:uid="{16B6C726-1826-46B7-879F-E372D0862750}"/>
    <cellStyle name="Total 3 5 5 3" xfId="15354" xr:uid="{AAA87BB5-9608-4CD4-980A-CBCC9EAD08D1}"/>
    <cellStyle name="Total 3 5 5 3 2" xfId="24801" xr:uid="{A979FD22-FBE7-4586-87E2-F8BF05BED161}"/>
    <cellStyle name="Total 3 5 5 4" xfId="19098" xr:uid="{647CDC2D-5EEE-4CAD-9003-42F5CDD3329D}"/>
    <cellStyle name="Total 3 5 6" xfId="9412" xr:uid="{D4429862-953F-4230-BCB8-D5CBC5A79C89}"/>
    <cellStyle name="Total 3 5 6 2" xfId="12946" xr:uid="{5B70F561-9DE2-48B6-9121-65E55808ADA4}"/>
    <cellStyle name="Total 3 5 6 2 2" xfId="22393" xr:uid="{1925B274-6BE1-4909-8986-24755F690970}"/>
    <cellStyle name="Total 3 5 6 2 3" xfId="26787" xr:uid="{37AB6F88-A71A-439E-B210-5DEE1436A781}"/>
    <cellStyle name="Total 3 5 6 3" xfId="15115" xr:uid="{8A58DC57-DB5C-4BC9-B7C1-54F6E1472305}"/>
    <cellStyle name="Total 3 5 6 3 2" xfId="24562" xr:uid="{1892A51F-0768-4E1F-AFB0-71CCBFF919D0}"/>
    <cellStyle name="Total 3 5 6 4" xfId="18857" xr:uid="{C7D6BAEB-6A91-4BAE-902F-349415CC1D51}"/>
    <cellStyle name="Total 3 5 7" xfId="8400" xr:uid="{08852FCC-3341-4306-B28A-09B174436A4A}"/>
    <cellStyle name="Total 3 5 7 2" xfId="12098" xr:uid="{117A605B-38D3-4641-957C-209DE815B838}"/>
    <cellStyle name="Total 3 5 7 2 2" xfId="21545" xr:uid="{3296E0A4-9D01-4FBA-9DC0-356B81098FB1}"/>
    <cellStyle name="Total 3 5 7 2 3" xfId="25964" xr:uid="{EEA6A4F6-921C-4B02-87E8-DF91EDB478EF}"/>
    <cellStyle name="Total 3 5 7 3" xfId="14128" xr:uid="{34CED2AA-1AF7-49FF-81C0-A7EAC44FF36B}"/>
    <cellStyle name="Total 3 5 7 3 2" xfId="23575" xr:uid="{9AD2A606-D428-4C83-8AE1-CEB2D919C7FE}"/>
    <cellStyle name="Total 3 5 7 4" xfId="17845" xr:uid="{2EDF44AC-2441-4619-87BC-D629F6F76C18}"/>
    <cellStyle name="Total 3 5 8" xfId="9098" xr:uid="{424C02DC-C687-49B8-89F2-9E39722E5386}"/>
    <cellStyle name="Total 3 5 8 2" xfId="14820" xr:uid="{CD6F7F98-73C4-45A9-A43C-D2916835F171}"/>
    <cellStyle name="Total 3 5 8 2 2" xfId="24267" xr:uid="{69BBD939-BB1D-44A8-B78F-A623854423A9}"/>
    <cellStyle name="Total 3 5 8 3" xfId="18543" xr:uid="{8788CAD4-DC3D-47F3-A454-3C6E2FC5B9E7}"/>
    <cellStyle name="Total 3 5 9" xfId="27944" xr:uid="{EA65E476-A108-4C16-AADF-2EC2B1F4BD2D}"/>
    <cellStyle name="Total 3 6" xfId="2654" xr:uid="{DBECE76A-D00E-4B5B-B68F-64D8D3E3C08B}"/>
    <cellStyle name="Total 3 6 10" xfId="27743" xr:uid="{F6423737-EE96-49D7-B530-D2660B05DAE4}"/>
    <cellStyle name="Total 3 6 2" xfId="6765" xr:uid="{5E518CD4-9A3B-40CD-83FE-CA3BFA14198E}"/>
    <cellStyle name="Total 3 6 2 2" xfId="7433" xr:uid="{52B0F975-C87C-4509-B7DA-6D5BB1EE4133}"/>
    <cellStyle name="Total 3 6 2 2 2" xfId="11163" xr:uid="{4C57980A-1AB6-4575-BFC4-00429978AFFA}"/>
    <cellStyle name="Total 3 6 2 2 2 2" xfId="20609" xr:uid="{79E59C6F-0B68-41ED-A92F-F1CF99761007}"/>
    <cellStyle name="Total 3 6 2 2 3" xfId="16880" xr:uid="{FF3B7097-E642-48A1-AC57-496E1D8690BD}"/>
    <cellStyle name="Total 3 6 2 3" xfId="10494" xr:uid="{D8CFE5CD-0B43-49C1-A4DA-9865ABDDA1B8}"/>
    <cellStyle name="Total 3 6 2 3 2" xfId="19939" xr:uid="{683AFF2F-3D73-41FC-8E1A-06BCD090DEE0}"/>
    <cellStyle name="Total 3 6 2 4" xfId="16210" xr:uid="{682C7FCC-A485-4A3F-BC74-C30486F426F0}"/>
    <cellStyle name="Total 3 6 2 5" xfId="28943" xr:uid="{C5C39971-1488-4C47-ABA1-73E2660FDEA6}"/>
    <cellStyle name="Total 3 6 2 6" xfId="27969" xr:uid="{C627BDC0-A215-4A16-8CB8-C6F0D50DD68A}"/>
    <cellStyle name="Total 3 6 2 7" xfId="28636" xr:uid="{948A09FD-031C-4497-A5CE-BC10CD5F0C63}"/>
    <cellStyle name="Total 3 6 2 8" xfId="29477" xr:uid="{A3FDD1EB-3D86-45A1-BA55-F1076CD55CBE}"/>
    <cellStyle name="Total 3 6 3" xfId="7961" xr:uid="{F66822AE-3603-4DE8-930D-2E8A3E9A6DD3}"/>
    <cellStyle name="Total 3 6 3 2" xfId="11690" xr:uid="{8124C4BA-84A0-4357-A512-E3C5FE902DD6}"/>
    <cellStyle name="Total 3 6 3 2 2" xfId="21137" xr:uid="{5F292517-A147-4605-864C-854D0E97394B}"/>
    <cellStyle name="Total 3 6 3 2 3" xfId="25561" xr:uid="{AD5EC630-5239-47A5-AB43-3CA87FA315A2}"/>
    <cellStyle name="Total 3 6 3 3" xfId="13696" xr:uid="{AE0FEE6F-10CD-42EA-8DA9-A30DCB301D70}"/>
    <cellStyle name="Total 3 6 3 3 2" xfId="23143" xr:uid="{EABAE696-29D4-4BD3-AB82-AA80718C4820}"/>
    <cellStyle name="Total 3 6 3 4" xfId="17408" xr:uid="{D90A4888-B641-42CB-88E6-5112F1257530}"/>
    <cellStyle name="Total 3 6 4" xfId="8682" xr:uid="{74DABD30-D02A-4FB0-94FA-78EBFDD1E719}"/>
    <cellStyle name="Total 3 6 4 2" xfId="12334" xr:uid="{2D661E2A-5DD6-4449-BA23-31CF0AE6B7F4}"/>
    <cellStyle name="Total 3 6 4 2 2" xfId="21781" xr:uid="{1093ED0A-A0B8-470C-BE79-3C62A52B291F}"/>
    <cellStyle name="Total 3 6 4 2 3" xfId="26199" xr:uid="{6FEBBD14-485D-4B01-8343-D9FB16D839E4}"/>
    <cellStyle name="Total 3 6 4 3" xfId="14409" xr:uid="{0F658180-F72C-4AE2-8534-FEB73A58DD99}"/>
    <cellStyle name="Total 3 6 4 3 2" xfId="23856" xr:uid="{A7D2B193-4430-46D7-BFC5-2FE1E9D56ED2}"/>
    <cellStyle name="Total 3 6 4 4" xfId="18127" xr:uid="{933A8F20-B319-45A9-A4D5-7FECAE6E9C67}"/>
    <cellStyle name="Total 3 6 5" xfId="9524" xr:uid="{254C95F5-D780-483A-8543-B2FB28EA6A25}"/>
    <cellStyle name="Total 3 6 5 2" xfId="13037" xr:uid="{D88BEF74-77D8-4001-9D9A-2A97741512A6}"/>
    <cellStyle name="Total 3 6 5 2 2" xfId="22484" xr:uid="{8A08900C-E19F-4D05-9A05-4EDF7A89EA0B}"/>
    <cellStyle name="Total 3 6 5 2 3" xfId="26876" xr:uid="{BF636194-C231-42A2-AE2E-1632AB675407}"/>
    <cellStyle name="Total 3 6 5 3" xfId="15225" xr:uid="{B48C84E1-78DE-4DC1-A354-E6277FF52C5B}"/>
    <cellStyle name="Total 3 6 5 3 2" xfId="24672" xr:uid="{1651871F-CA38-4B0D-8EFD-35CB24935505}"/>
    <cellStyle name="Total 3 6 5 4" xfId="18969" xr:uid="{8B297B29-774E-402D-9229-E9E1809822AF}"/>
    <cellStyle name="Total 3 6 6" xfId="8336" xr:uid="{6E26222C-FE7E-4191-B26B-51A20AFC54FF}"/>
    <cellStyle name="Total 3 6 6 2" xfId="12049" xr:uid="{6AA4029F-06C2-4D28-8A98-69ABB3A3E9C2}"/>
    <cellStyle name="Total 3 6 6 2 2" xfId="21496" xr:uid="{A39B3DF3-436A-4EA8-B23F-2A04EF18EA67}"/>
    <cellStyle name="Total 3 6 6 2 3" xfId="25915" xr:uid="{CFAC121A-217A-4589-B155-7B2EC0ED6D59}"/>
    <cellStyle name="Total 3 6 6 3" xfId="14064" xr:uid="{FF920FBF-FABC-4964-9A4D-68CB9AA70ADF}"/>
    <cellStyle name="Total 3 6 6 3 2" xfId="23511" xr:uid="{C3E0089D-477E-4B4D-878D-0BB37A06DDCD}"/>
    <cellStyle name="Total 3 6 6 4" xfId="17781" xr:uid="{4E20DF8B-8350-4F72-AC17-4320A79BE4B2}"/>
    <cellStyle name="Total 3 6 7" xfId="8374" xr:uid="{BF16F27D-01E2-441B-BB3E-348E1CDDEF29}"/>
    <cellStyle name="Total 3 6 7 2" xfId="12083" xr:uid="{156D3F3A-3C0E-408B-9CC7-CE44D8C90E05}"/>
    <cellStyle name="Total 3 6 7 2 2" xfId="21530" xr:uid="{AA411A10-7DFD-48E1-8805-F113A64F4AEB}"/>
    <cellStyle name="Total 3 6 7 2 3" xfId="25949" xr:uid="{F42D6F43-4AEA-4915-A774-D106EFD2C2D1}"/>
    <cellStyle name="Total 3 6 7 3" xfId="14102" xr:uid="{783E33C6-CDC2-46CE-A756-33A274BC9A49}"/>
    <cellStyle name="Total 3 6 7 3 2" xfId="23549" xr:uid="{58FF0FD7-5449-4343-AD87-45B5416E3286}"/>
    <cellStyle name="Total 3 6 7 4" xfId="17819" xr:uid="{E4E6F312-D008-489A-B1E2-5C62CFA53E8B}"/>
    <cellStyle name="Total 3 6 8" xfId="9101" xr:uid="{3953BB40-1008-4536-9980-E9D63E52F2E7}"/>
    <cellStyle name="Total 3 6 8 2" xfId="14823" xr:uid="{11825989-E622-45CD-AFE7-18BB77D8D721}"/>
    <cellStyle name="Total 3 6 8 2 2" xfId="24270" xr:uid="{36E48DFF-C010-429A-8BD6-A262C5613508}"/>
    <cellStyle name="Total 3 6 8 3" xfId="18546" xr:uid="{0BE08D57-4021-412F-B092-A0BA28CE247A}"/>
    <cellStyle name="Total 3 6 9" xfId="27945" xr:uid="{064CA886-57BF-4054-AB1C-27226398B510}"/>
    <cellStyle name="Total 3 7" xfId="2655" xr:uid="{9F5066AB-4A7C-4398-B9FD-7CFEB1CEAEC7}"/>
    <cellStyle name="Total 3 7 10" xfId="28574" xr:uid="{D24341D0-6C96-4A1E-A0C1-FFF6DD6A8392}"/>
    <cellStyle name="Total 3 7 2" xfId="6766" xr:uid="{7465FA3D-C84B-4602-8598-35729DE197F0}"/>
    <cellStyle name="Total 3 7 2 2" xfId="7434" xr:uid="{73CAF5D8-63DC-4A5C-B7FC-D421FF581601}"/>
    <cellStyle name="Total 3 7 2 2 2" xfId="11164" xr:uid="{C77A646A-9846-48BA-BC5B-5E674A4BFE38}"/>
    <cellStyle name="Total 3 7 2 2 2 2" xfId="20610" xr:uid="{0B00229B-4064-4B3C-B9FA-FE9D322592C2}"/>
    <cellStyle name="Total 3 7 2 2 3" xfId="16881" xr:uid="{77A8FBA5-A215-47CB-90BD-085E44882464}"/>
    <cellStyle name="Total 3 7 2 3" xfId="10495" xr:uid="{843EE2B3-35A6-4C07-9B21-154DA46F4910}"/>
    <cellStyle name="Total 3 7 2 3 2" xfId="19940" xr:uid="{6F65F616-A950-4416-9771-43A38662DDC4}"/>
    <cellStyle name="Total 3 7 2 4" xfId="16211" xr:uid="{C349042A-9709-4B65-B0B7-014317E0964A}"/>
    <cellStyle name="Total 3 7 2 5" xfId="28944" xr:uid="{26EF879A-20AB-4450-A999-3300E9C6E98B}"/>
    <cellStyle name="Total 3 7 2 6" xfId="28474" xr:uid="{04DED000-7E5E-4E48-8258-44C5C47969DE}"/>
    <cellStyle name="Total 3 7 2 7" xfId="27577" xr:uid="{F5C2FBCF-1190-4E30-A1C8-E790C3378C8D}"/>
    <cellStyle name="Total 3 7 2 8" xfId="29478" xr:uid="{0079C57F-EED9-4F4B-A9CA-0C2CEA0AC4E5}"/>
    <cellStyle name="Total 3 7 3" xfId="8194" xr:uid="{3A3CE147-B3DD-461A-A4B5-7D07613E567C}"/>
    <cellStyle name="Total 3 7 3 2" xfId="11923" xr:uid="{DDE69757-598E-4D09-B139-52F7464256F0}"/>
    <cellStyle name="Total 3 7 3 2 2" xfId="21370" xr:uid="{9AC2F0E4-D08C-4F03-AD9E-62FB05FBC5A6}"/>
    <cellStyle name="Total 3 7 3 2 3" xfId="25794" xr:uid="{7051C96C-7F29-41D8-B841-E6D86BCFA4FC}"/>
    <cellStyle name="Total 3 7 3 3" xfId="13929" xr:uid="{48598A26-2546-4EFC-AA29-47D7F19FBDEC}"/>
    <cellStyle name="Total 3 7 3 3 2" xfId="23376" xr:uid="{96B864FE-C0B9-47FC-B002-5069B1AF0600}"/>
    <cellStyle name="Total 3 7 3 4" xfId="17641" xr:uid="{C872015F-4129-4B8E-BD54-C4AE4B064B2F}"/>
    <cellStyle name="Total 3 7 4" xfId="9731" xr:uid="{8B9D37E9-12B6-406D-9B61-B85413D2F7B1}"/>
    <cellStyle name="Total 3 7 4 2" xfId="13213" xr:uid="{A9513B1E-9EAD-4D11-B8FE-90F49D76CB4C}"/>
    <cellStyle name="Total 3 7 4 2 2" xfId="22660" xr:uid="{36F6759D-4F71-42C4-AFAC-4144A379DBD9}"/>
    <cellStyle name="Total 3 7 4 2 3" xfId="27052" xr:uid="{1BD961A4-910D-4686-BCFF-A036CAB624EE}"/>
    <cellStyle name="Total 3 7 4 3" xfId="15432" xr:uid="{512F7279-4BEA-41D9-892C-1ED3830778B5}"/>
    <cellStyle name="Total 3 7 4 3 2" xfId="24879" xr:uid="{0DC80E96-6D00-42FB-88DE-3B569BFEA6CF}"/>
    <cellStyle name="Total 3 7 4 4" xfId="19176" xr:uid="{104395BB-79A6-4B67-805C-11D532681AF0}"/>
    <cellStyle name="Total 3 7 5" xfId="8870" xr:uid="{11825B0C-52EF-4372-AC32-6CC7A6E2C3BB}"/>
    <cellStyle name="Total 3 7 5 2" xfId="12500" xr:uid="{15F0D4F8-12CA-48E9-B518-63B6101BD9B2}"/>
    <cellStyle name="Total 3 7 5 2 2" xfId="21947" xr:uid="{459BF91E-53C0-4531-B645-9662677D8E04}"/>
    <cellStyle name="Total 3 7 5 2 3" xfId="26363" xr:uid="{18B2444A-CCFF-4CFB-94DA-AD2702C81CE3}"/>
    <cellStyle name="Total 3 7 5 3" xfId="14595" xr:uid="{0C13A22D-137E-45BD-8FA9-13713ACE5892}"/>
    <cellStyle name="Total 3 7 5 3 2" xfId="24042" xr:uid="{2FA08E52-53EE-4BF0-B2AD-48798F7B82E0}"/>
    <cellStyle name="Total 3 7 5 4" xfId="18315" xr:uid="{1CAE7743-81F2-4FD4-8056-3801626ECB4E}"/>
    <cellStyle name="Total 3 7 6" xfId="9256" xr:uid="{2A7E3289-ED55-4CE6-B931-825588357DA3}"/>
    <cellStyle name="Total 3 7 6 2" xfId="12812" xr:uid="{17B876EE-FBFE-41B2-BD1E-851C56B1D605}"/>
    <cellStyle name="Total 3 7 6 2 2" xfId="22259" xr:uid="{5FF9B537-847E-4F28-9DD2-3B6EB8F873CE}"/>
    <cellStyle name="Total 3 7 6 2 3" xfId="26654" xr:uid="{67C8DE14-AB87-461B-A960-A56B32D497D1}"/>
    <cellStyle name="Total 3 7 6 3" xfId="14960" xr:uid="{05A8A630-E52D-431C-9FBD-D4D871F0EB3C}"/>
    <cellStyle name="Total 3 7 6 3 2" xfId="24407" xr:uid="{6DA5A415-7AE8-46E6-B374-886C9190FFCF}"/>
    <cellStyle name="Total 3 7 6 4" xfId="18701" xr:uid="{D0FB7033-16B7-4665-B75F-17E419372257}"/>
    <cellStyle name="Total 3 7 7" xfId="9482" xr:uid="{879FE394-203B-4B71-B81A-1D564BBA1EB2}"/>
    <cellStyle name="Total 3 7 7 2" xfId="13001" xr:uid="{F53FCA9C-E91F-435D-8D23-C0E3BC30E6EE}"/>
    <cellStyle name="Total 3 7 7 2 2" xfId="22448" xr:uid="{ECD5013E-4714-46CC-B72D-71EA5063DE29}"/>
    <cellStyle name="Total 3 7 7 2 3" xfId="26842" xr:uid="{C250BF29-EE4C-4019-8D94-353A0879D72B}"/>
    <cellStyle name="Total 3 7 7 3" xfId="15185" xr:uid="{35B895C3-AA6B-4755-9C89-DE78B25FE2A8}"/>
    <cellStyle name="Total 3 7 7 3 2" xfId="24632" xr:uid="{4B68187F-EA8E-4872-A3F0-8FA23A2ADBE7}"/>
    <cellStyle name="Total 3 7 7 4" xfId="18927" xr:uid="{4871985E-1556-4401-9C6D-03196D852AEC}"/>
    <cellStyle name="Total 3 7 8" xfId="9849" xr:uid="{4040FBA2-7C83-4DC5-AAAB-E33E358B04EC}"/>
    <cellStyle name="Total 3 7 8 2" xfId="15550" xr:uid="{0F62F01C-C840-4836-B081-44B09BC27165}"/>
    <cellStyle name="Total 3 7 8 2 2" xfId="24997" xr:uid="{A1C4135E-59E7-4B29-9BA0-E1D56F82AFE5}"/>
    <cellStyle name="Total 3 7 8 3" xfId="19294" xr:uid="{A5CD14C1-0FFE-4FA1-9E57-0721858E0F8D}"/>
    <cellStyle name="Total 3 7 9" xfId="27946" xr:uid="{22A0EE66-19C7-43AC-B025-445DB3E8CF7D}"/>
    <cellStyle name="Total 3 8" xfId="2656" xr:uid="{F954B0E3-FF74-4254-90D9-35EF187C2BAA}"/>
    <cellStyle name="Total 3 8 10" xfId="28224" xr:uid="{71F2F3AD-A749-49A8-A849-80FAEE89A987}"/>
    <cellStyle name="Total 3 8 2" xfId="6767" xr:uid="{55360499-F45E-4369-A1A9-CD7890218BF6}"/>
    <cellStyle name="Total 3 8 2 2" xfId="7435" xr:uid="{74B41CB5-0D40-4B41-A10F-036838DD6BEB}"/>
    <cellStyle name="Total 3 8 2 2 2" xfId="11165" xr:uid="{938FF654-92B4-4BF5-B423-4A3B7DEF2BF0}"/>
    <cellStyle name="Total 3 8 2 2 2 2" xfId="20611" xr:uid="{6EE254AA-7DA3-4ADA-8305-C513EAB2EBF2}"/>
    <cellStyle name="Total 3 8 2 2 3" xfId="16882" xr:uid="{1C0E1341-C895-4D93-84BA-D5E0AF44DE9A}"/>
    <cellStyle name="Total 3 8 2 3" xfId="10496" xr:uid="{BB21D915-A3C1-465B-8ECC-BE36631538A3}"/>
    <cellStyle name="Total 3 8 2 3 2" xfId="19941" xr:uid="{80D7A498-030F-43FF-A437-1EA81F2EE165}"/>
    <cellStyle name="Total 3 8 2 4" xfId="16212" xr:uid="{16CA87BF-BDEF-49A9-A1DA-5AADEFE7FC61}"/>
    <cellStyle name="Total 3 8 2 5" xfId="28945" xr:uid="{799A293D-F1E4-418A-9E8B-78660F5C9018}"/>
    <cellStyle name="Total 3 8 2 6" xfId="27523" xr:uid="{ADB0C3BC-8EDD-441F-B964-D04A57F53BA2}"/>
    <cellStyle name="Total 3 8 2 7" xfId="27662" xr:uid="{7C336B7D-8988-48F7-A443-401783AF0FA3}"/>
    <cellStyle name="Total 3 8 2 8" xfId="29479" xr:uid="{F69D3A91-FE5C-4C18-90CE-B01BAB6060D1}"/>
    <cellStyle name="Total 3 8 3" xfId="8089" xr:uid="{53F08AB9-3192-49B9-B8FE-7E460EE023D1}"/>
    <cellStyle name="Total 3 8 3 2" xfId="11818" xr:uid="{A309A82E-00FB-4769-A833-599CB9BBABD2}"/>
    <cellStyle name="Total 3 8 3 2 2" xfId="21265" xr:uid="{F20022BC-250E-4E32-8919-5B91E93A82C9}"/>
    <cellStyle name="Total 3 8 3 2 3" xfId="25689" xr:uid="{41E9E376-7B7D-4B83-8848-A504EF54C6F5}"/>
    <cellStyle name="Total 3 8 3 3" xfId="13824" xr:uid="{C43ADD13-E0C9-401A-832F-1DE937C652BD}"/>
    <cellStyle name="Total 3 8 3 3 2" xfId="23271" xr:uid="{7DB99153-8DEB-4A4E-A80E-210266D30556}"/>
    <cellStyle name="Total 3 8 3 4" xfId="17536" xr:uid="{A5764292-5DC5-425E-A608-38943C0ECFE4}"/>
    <cellStyle name="Total 3 8 4" xfId="9283" xr:uid="{510C7FE7-01A6-4D96-A9B2-BF96CBBDB92D}"/>
    <cellStyle name="Total 3 8 4 2" xfId="12834" xr:uid="{17219128-EA7A-49F7-B003-7981960B244C}"/>
    <cellStyle name="Total 3 8 4 2 2" xfId="22281" xr:uid="{C8079347-4F8A-4177-9CD5-472EC7FEECEA}"/>
    <cellStyle name="Total 3 8 4 2 3" xfId="26675" xr:uid="{984380CF-892C-4BBB-A0FD-69464326C01E}"/>
    <cellStyle name="Total 3 8 4 3" xfId="14986" xr:uid="{1F98A870-8AB0-488D-A325-57E754F0794B}"/>
    <cellStyle name="Total 3 8 4 3 2" xfId="24433" xr:uid="{7DF2BC81-07D1-4113-A501-FB64FACCB19F}"/>
    <cellStyle name="Total 3 8 4 4" xfId="18728" xr:uid="{1D586629-A907-46BA-BBDD-CCF68A796F74}"/>
    <cellStyle name="Total 3 8 5" xfId="8531" xr:uid="{EB232318-1B97-43CC-9171-118487451D0A}"/>
    <cellStyle name="Total 3 8 5 2" xfId="12205" xr:uid="{97257AD8-0CB5-4CB6-8D1B-412A6AA79629}"/>
    <cellStyle name="Total 3 8 5 2 2" xfId="21652" xr:uid="{3341132F-3400-4D4E-A081-7E1BB7E4FA88}"/>
    <cellStyle name="Total 3 8 5 2 3" xfId="26071" xr:uid="{73C693ED-A532-4727-993A-F3BC327D02B6}"/>
    <cellStyle name="Total 3 8 5 3" xfId="14259" xr:uid="{45F3FE5E-6545-4AF7-971F-99702416D540}"/>
    <cellStyle name="Total 3 8 5 3 2" xfId="23706" xr:uid="{B0C1D646-D589-4D35-ADF7-547C03235BDF}"/>
    <cellStyle name="Total 3 8 5 4" xfId="17976" xr:uid="{C7BFA912-5294-43FC-8ED3-88071A61C55B}"/>
    <cellStyle name="Total 3 8 6" xfId="9193" xr:uid="{A6A0F240-387E-487E-B66A-2CA8BF1D1794}"/>
    <cellStyle name="Total 3 8 6 2" xfId="12760" xr:uid="{45897844-02D3-4CA6-B936-6A39C47480E6}"/>
    <cellStyle name="Total 3 8 6 2 2" xfId="22207" xr:uid="{4BC5DE2A-3829-4459-BDA2-5E332996EEF3}"/>
    <cellStyle name="Total 3 8 6 2 3" xfId="26602" xr:uid="{FA49B784-9505-4F0C-B7F3-C05F22903173}"/>
    <cellStyle name="Total 3 8 6 3" xfId="14897" xr:uid="{56478A20-DBB3-4B73-8F69-41DC365F2CD3}"/>
    <cellStyle name="Total 3 8 6 3 2" xfId="24344" xr:uid="{5693F700-7F9F-4D2F-8ED4-926AC3D9BEB2}"/>
    <cellStyle name="Total 3 8 6 4" xfId="18638" xr:uid="{F560BBD7-74C7-4878-990E-1571AAEA64AF}"/>
    <cellStyle name="Total 3 8 7" xfId="9114" xr:uid="{D70C492A-74AF-423E-AE4B-88D51C9DFDF4}"/>
    <cellStyle name="Total 3 8 7 2" xfId="12698" xr:uid="{774FFF8F-89C9-47FA-9D98-19767B2122ED}"/>
    <cellStyle name="Total 3 8 7 2 2" xfId="22145" xr:uid="{DAF593A1-F64E-4444-9C9C-DABD2C4031FD}"/>
    <cellStyle name="Total 3 8 7 2 3" xfId="26558" xr:uid="{72115B30-AC95-4195-8B82-A605B5C3D635}"/>
    <cellStyle name="Total 3 8 7 3" xfId="14836" xr:uid="{E10ED61E-BB14-422F-A045-66D43497EAF3}"/>
    <cellStyle name="Total 3 8 7 3 2" xfId="24283" xr:uid="{49F2C77A-ACE6-4CB2-A1EE-E3EBCB5BE09C}"/>
    <cellStyle name="Total 3 8 7 4" xfId="18559" xr:uid="{C525EB91-38CE-453A-A54E-EE3D91FDC0D2}"/>
    <cellStyle name="Total 3 8 8" xfId="9227" xr:uid="{46DC56C3-33B2-4E69-BF76-EF8B9C5C2E95}"/>
    <cellStyle name="Total 3 8 8 2" xfId="14931" xr:uid="{3D8B0C5E-7549-4E11-8332-392AF181988A}"/>
    <cellStyle name="Total 3 8 8 2 2" xfId="24378" xr:uid="{90B014C4-884D-4D28-87B4-047A204B0F06}"/>
    <cellStyle name="Total 3 8 8 3" xfId="18672" xr:uid="{C5D4B235-9980-497F-B59F-9E69A4156982}"/>
    <cellStyle name="Total 3 8 9" xfId="27947" xr:uid="{76EB5421-750A-4180-BAB6-7F0772D78DCE}"/>
    <cellStyle name="Total 3 9" xfId="2657" xr:uid="{11E490CD-A24C-46F9-A064-DADF8F731973}"/>
    <cellStyle name="Total 3 9 10" xfId="27742" xr:uid="{D07E3B34-A69E-44C3-935B-915255AE9229}"/>
    <cellStyle name="Total 3 9 2" xfId="6768" xr:uid="{205D77E5-0E94-435F-B01D-5EC07AF9974C}"/>
    <cellStyle name="Total 3 9 2 2" xfId="7436" xr:uid="{D1D18E83-2626-433E-8DAD-09985E845F43}"/>
    <cellStyle name="Total 3 9 2 2 2" xfId="11166" xr:uid="{4B8E4A5D-6A18-4CE7-9558-115E83297817}"/>
    <cellStyle name="Total 3 9 2 2 2 2" xfId="20612" xr:uid="{A27BC055-E8EF-4E86-BA62-1F72815936AE}"/>
    <cellStyle name="Total 3 9 2 2 3" xfId="16883" xr:uid="{C040AF9B-B29F-4E87-89DC-15B63BC3C017}"/>
    <cellStyle name="Total 3 9 2 3" xfId="10497" xr:uid="{A5D611D9-C9D4-4FFA-9D8C-DE8931B3BB53}"/>
    <cellStyle name="Total 3 9 2 3 2" xfId="19942" xr:uid="{05D8357E-E409-4D37-9D5B-9CCA98869B68}"/>
    <cellStyle name="Total 3 9 2 4" xfId="16213" xr:uid="{3A5500A1-1208-4847-9B94-3485391EC4E9}"/>
    <cellStyle name="Total 3 9 2 5" xfId="28946" xr:uid="{77499C67-4FAE-4950-BB8F-099C2D7C4603}"/>
    <cellStyle name="Total 3 9 2 6" xfId="28054" xr:uid="{2C408FAD-36EB-48D4-91DF-92E0BE939842}"/>
    <cellStyle name="Total 3 9 2 7" xfId="28659" xr:uid="{8125F3C4-5322-4942-93F8-838C43D67BFE}"/>
    <cellStyle name="Total 3 9 2 8" xfId="29480" xr:uid="{8F90D031-106D-453C-998D-75653D7C0851}"/>
    <cellStyle name="Total 3 9 3" xfId="7960" xr:uid="{1AFFA156-7954-4E94-9590-46B96294E1DA}"/>
    <cellStyle name="Total 3 9 3 2" xfId="11689" xr:uid="{4A7AD1F5-94E3-44C3-A82F-E994D283C17A}"/>
    <cellStyle name="Total 3 9 3 2 2" xfId="21136" xr:uid="{45702A32-EAC4-467D-BA51-597726D2118E}"/>
    <cellStyle name="Total 3 9 3 2 3" xfId="25560" xr:uid="{11B86D38-8236-43BE-985D-29549CA00EDA}"/>
    <cellStyle name="Total 3 9 3 3" xfId="13695" xr:uid="{EC940672-7645-417E-9448-267696FD772A}"/>
    <cellStyle name="Total 3 9 3 3 2" xfId="23142" xr:uid="{7BACF72C-31B7-4554-976B-9BF3BDA94F28}"/>
    <cellStyle name="Total 3 9 3 4" xfId="17407" xr:uid="{F30B15AE-098B-40EE-A6FE-2FA9B45DAC21}"/>
    <cellStyle name="Total 3 9 4" xfId="8681" xr:uid="{232E3A2F-475A-4A5A-9522-F82D4C525266}"/>
    <cellStyle name="Total 3 9 4 2" xfId="12333" xr:uid="{4157088B-F00A-4700-A6C0-095E70B0AC5F}"/>
    <cellStyle name="Total 3 9 4 2 2" xfId="21780" xr:uid="{66BD0FE3-CD83-4C5C-89D4-3C7CC607ED13}"/>
    <cellStyle name="Total 3 9 4 2 3" xfId="26198" xr:uid="{9714E5DA-6AD8-4FE5-901D-15385CA79364}"/>
    <cellStyle name="Total 3 9 4 3" xfId="14408" xr:uid="{950B694B-68C6-4DC9-BD3A-2C08FD1F9A35}"/>
    <cellStyle name="Total 3 9 4 3 2" xfId="23855" xr:uid="{92DEA44B-A0ED-4961-A60A-90C99E8D3704}"/>
    <cellStyle name="Total 3 9 4 4" xfId="18126" xr:uid="{0CF2C17A-F920-4D3F-9CB4-14F1B072FFCF}"/>
    <cellStyle name="Total 3 9 5" xfId="9816" xr:uid="{BBB47376-0393-46A7-A279-C46E093CD4C0}"/>
    <cellStyle name="Total 3 9 5 2" xfId="13298" xr:uid="{52E1A571-2AFA-44FA-89FF-C587A4D634CB}"/>
    <cellStyle name="Total 3 9 5 2 2" xfId="22745" xr:uid="{83CA7DDA-6924-4E29-B123-2F552A85E91A}"/>
    <cellStyle name="Total 3 9 5 2 3" xfId="27137" xr:uid="{A61A4672-6012-4AF1-A381-6F4AFD8ED97B}"/>
    <cellStyle name="Total 3 9 5 3" xfId="15517" xr:uid="{95427152-22E8-454D-AB60-227236B6A18B}"/>
    <cellStyle name="Total 3 9 5 3 2" xfId="24964" xr:uid="{8C869B53-ADF8-4447-A91C-23036033303C}"/>
    <cellStyle name="Total 3 9 5 4" xfId="19261" xr:uid="{E55893A4-C37D-464A-ADA0-A87F0525DA83}"/>
    <cellStyle name="Total 3 9 6" xfId="9333" xr:uid="{8973AD4E-D8E3-4A5A-BB2A-616EBE695A4F}"/>
    <cellStyle name="Total 3 9 6 2" xfId="12882" xr:uid="{7DF0DDB9-AAFE-45F3-9E8B-E18B239DF739}"/>
    <cellStyle name="Total 3 9 6 2 2" xfId="22329" xr:uid="{E74FFB33-82C6-49B1-BCB3-99C3A1DB57E9}"/>
    <cellStyle name="Total 3 9 6 2 3" xfId="26723" xr:uid="{49122461-F5A9-4CD8-89D1-603BB9890BD1}"/>
    <cellStyle name="Total 3 9 6 3" xfId="15036" xr:uid="{E8AB89A1-2A0C-4CE3-836B-6FC51A6DFE62}"/>
    <cellStyle name="Total 3 9 6 3 2" xfId="24483" xr:uid="{EA49F3F8-13CD-4FAA-81C8-83D530E8965C}"/>
    <cellStyle name="Total 3 9 6 4" xfId="18778" xr:uid="{4A07121C-AE2F-4D69-B3E2-BFEDE046EAE7}"/>
    <cellStyle name="Total 3 9 7" xfId="9965" xr:uid="{6DEC3B27-670F-47A0-B62F-E781693AFE63}"/>
    <cellStyle name="Total 3 9 7 2" xfId="13420" xr:uid="{789A5177-EC56-4193-8F8B-E09663F1A0F9}"/>
    <cellStyle name="Total 3 9 7 2 2" xfId="22867" xr:uid="{3DF7BB60-FE5F-4E1A-99FD-B5032231DEBD}"/>
    <cellStyle name="Total 3 9 7 2 3" xfId="27257" xr:uid="{D233BA33-B5C9-4FD8-BB33-96847895252B}"/>
    <cellStyle name="Total 3 9 7 3" xfId="15664" xr:uid="{6778CFA3-5448-4CB7-BD9B-167D30750289}"/>
    <cellStyle name="Total 3 9 7 3 2" xfId="25111" xr:uid="{BA1C6820-5768-49F8-BD97-52FEAF9603C2}"/>
    <cellStyle name="Total 3 9 7 4" xfId="19410" xr:uid="{CBB59DC7-6CAD-4741-A4FF-19B91DE65968}"/>
    <cellStyle name="Total 3 9 8" xfId="9209" xr:uid="{5004F641-0921-4CDF-AA85-6CD84D97106F}"/>
    <cellStyle name="Total 3 9 8 2" xfId="14913" xr:uid="{AF935D9D-5FDE-4AB2-8F52-1DB3F708E087}"/>
    <cellStyle name="Total 3 9 8 2 2" xfId="24360" xr:uid="{0321227D-452B-4285-B1CE-2754504FD7A6}"/>
    <cellStyle name="Total 3 9 8 3" xfId="18654" xr:uid="{6B65D719-252D-467F-B5E9-C7D9C29B2A7E}"/>
    <cellStyle name="Total 3 9 9" xfId="27948" xr:uid="{DD777558-7A80-4956-91D4-A89F16CEA3A1}"/>
    <cellStyle name="Total 30" xfId="6482" xr:uid="{C17F8C69-1479-4D56-997A-1A0E26910F38}"/>
    <cellStyle name="Total 31" xfId="2626" xr:uid="{C0BB4DDD-F91F-49A1-A557-FDD3FEE2C928}"/>
    <cellStyle name="Total 31 10" xfId="28236" xr:uid="{97B5D8A8-98F6-4F7E-AA1E-A0463D623BEA}"/>
    <cellStyle name="Total 31 2" xfId="6737" xr:uid="{745156B7-503B-4CFF-B5E7-5306282B8FC3}"/>
    <cellStyle name="Total 31 2 2" xfId="7405" xr:uid="{3A5895BC-EBEB-486E-814E-5E5D746E8ADD}"/>
    <cellStyle name="Total 31 2 2 2" xfId="11135" xr:uid="{FA5B8791-36F8-4023-8B8E-69B862A7AC1C}"/>
    <cellStyle name="Total 31 2 2 2 2" xfId="20581" xr:uid="{1DA55EEE-6DA4-49FD-A1C4-DFD6016710E0}"/>
    <cellStyle name="Total 31 2 2 3" xfId="16852" xr:uid="{F99F4823-74A2-45D6-858B-F6EE80C8158B}"/>
    <cellStyle name="Total 31 2 3" xfId="10466" xr:uid="{AA60C864-0170-41FA-87C9-5F5A4DFD30C6}"/>
    <cellStyle name="Total 31 2 3 2" xfId="19911" xr:uid="{37BC5EF1-29F7-4D8A-AFD3-8F12ABB86319}"/>
    <cellStyle name="Total 31 2 4" xfId="16182" xr:uid="{FB1242CC-72F4-43FD-9B3C-039FB3B538D4}"/>
    <cellStyle name="Total 31 2 5" xfId="28915" xr:uid="{FD063670-D9FD-4C88-9467-D5C4B302EFEB}"/>
    <cellStyle name="Total 31 2 6" xfId="27963" xr:uid="{002D730C-A27A-4E82-8178-38F05E4A96D9}"/>
    <cellStyle name="Total 31 2 7" xfId="28109" xr:uid="{9E90006A-C824-4D4D-AF28-2BCCBF8E21BE}"/>
    <cellStyle name="Total 31 2 8" xfId="29449" xr:uid="{E8703961-7877-4BBB-8D16-9D5A99EFD919}"/>
    <cellStyle name="Total 31 3" xfId="8102" xr:uid="{F5902E44-9A7B-49C4-9ADD-8B7D38CB9BBD}"/>
    <cellStyle name="Total 31 3 2" xfId="11831" xr:uid="{2A84B206-661E-40FB-83CD-AB33A5D2E140}"/>
    <cellStyle name="Total 31 3 2 2" xfId="21278" xr:uid="{E9EE2740-8AE6-4546-A29C-2FD624364849}"/>
    <cellStyle name="Total 31 3 2 3" xfId="25702" xr:uid="{788BD8E7-2A0B-4952-A104-111595D1CD75}"/>
    <cellStyle name="Total 31 3 3" xfId="13837" xr:uid="{FE90D941-BFC8-43A1-8206-30E4B4C07AD9}"/>
    <cellStyle name="Total 31 3 3 2" xfId="23284" xr:uid="{19CB38FF-F62E-4B31-8EEA-636D721FB4CB}"/>
    <cellStyle name="Total 31 3 4" xfId="17549" xr:uid="{B3952BFB-1F1B-4225-A691-62063F83CBA7}"/>
    <cellStyle name="Total 31 4" xfId="8693" xr:uid="{02CEC94C-559C-4F53-A1D5-39FC38499951}"/>
    <cellStyle name="Total 31 4 2" xfId="12345" xr:uid="{0A148E42-78AE-427B-AD50-09C8D8DD7367}"/>
    <cellStyle name="Total 31 4 2 2" xfId="21792" xr:uid="{C581A596-65D7-450C-AAD5-B39C65B65869}"/>
    <cellStyle name="Total 31 4 2 3" xfId="26210" xr:uid="{0245B30B-DC01-4E24-A05E-0F35A864ACEF}"/>
    <cellStyle name="Total 31 4 3" xfId="14420" xr:uid="{9B76724F-B8B1-4778-AC42-A5240673DF71}"/>
    <cellStyle name="Total 31 4 3 2" xfId="23867" xr:uid="{E67A2064-3EBC-437C-9DCB-BEFE78DB48A1}"/>
    <cellStyle name="Total 31 4 4" xfId="18138" xr:uid="{8D16C5E5-79B0-478F-8894-0A747C6BC7BD}"/>
    <cellStyle name="Total 31 5" xfId="9075" xr:uid="{40515601-4C9F-4EFC-B4B9-50C356ACB455}"/>
    <cellStyle name="Total 31 5 2" xfId="12672" xr:uid="{F5C30BE0-D06D-4069-826A-99AEA9B7EEC8}"/>
    <cellStyle name="Total 31 5 2 2" xfId="22119" xr:uid="{D43F6851-7996-4854-B270-516E887C223B}"/>
    <cellStyle name="Total 31 5 2 3" xfId="26533" xr:uid="{C1802678-2A13-4574-9FE9-FDF2C20CDD60}"/>
    <cellStyle name="Total 31 5 3" xfId="14798" xr:uid="{ED48FD7E-08C6-4C52-8524-040E8FDD288D}"/>
    <cellStyle name="Total 31 5 3 2" xfId="24245" xr:uid="{13AEC675-2077-4789-9560-4EA8AF70BD90}"/>
    <cellStyle name="Total 31 5 4" xfId="18520" xr:uid="{B8609AF3-93CE-4866-80A5-6CF5710A1789}"/>
    <cellStyle name="Total 31 6" xfId="9866" xr:uid="{5124F806-D0A1-45A5-B434-4B316C3652F7}"/>
    <cellStyle name="Total 31 6 2" xfId="13337" xr:uid="{F76A5B70-1A40-4E02-8716-709FBEFC678D}"/>
    <cellStyle name="Total 31 6 2 2" xfId="22784" xr:uid="{D8EA26D6-FF88-49CA-81D1-462D74509C77}"/>
    <cellStyle name="Total 31 6 2 3" xfId="27175" xr:uid="{952AFFE6-F369-41DA-9E51-B249CEA68147}"/>
    <cellStyle name="Total 31 6 3" xfId="15566" xr:uid="{C6A7B5EA-B922-47FD-80C1-5838CC919E6B}"/>
    <cellStyle name="Total 31 6 3 2" xfId="25013" xr:uid="{5E8B8840-04A1-408E-992F-2D22EF25DC21}"/>
    <cellStyle name="Total 31 6 4" xfId="19311" xr:uid="{B34FE5C3-E7A6-4E09-B9EA-67BF7978F745}"/>
    <cellStyle name="Total 31 7" xfId="9267" xr:uid="{6D5223F5-68C1-428B-88D1-5765F7FFA20A}"/>
    <cellStyle name="Total 31 7 2" xfId="12822" xr:uid="{1EF74BEF-3F4B-4176-85CE-F896881186BE}"/>
    <cellStyle name="Total 31 7 2 2" xfId="22269" xr:uid="{C64378C4-412D-41B4-8FBA-C74255A6FF14}"/>
    <cellStyle name="Total 31 7 2 3" xfId="26664" xr:uid="{225C55EA-80A0-4CC4-9B53-8B387714BD23}"/>
    <cellStyle name="Total 31 7 3" xfId="14971" xr:uid="{A07187F4-9008-4081-8912-311A5F982FD0}"/>
    <cellStyle name="Total 31 7 3 2" xfId="24418" xr:uid="{17090915-8C3F-4128-AD6C-CDC6D28AB1A8}"/>
    <cellStyle name="Total 31 7 4" xfId="18712" xr:uid="{697090E0-9BD7-4661-8934-A48AFDB8AB17}"/>
    <cellStyle name="Total 31 8" xfId="10147" xr:uid="{60CEF079-C270-41A8-93EC-A17C84F55D4F}"/>
    <cellStyle name="Total 31 8 2" xfId="15846" xr:uid="{3A92A797-8280-4477-8696-B6A8E0499984}"/>
    <cellStyle name="Total 31 8 2 2" xfId="25293" xr:uid="{6C8E3285-1170-4055-873B-34126F887B65}"/>
    <cellStyle name="Total 31 8 3" xfId="19592" xr:uid="{EE569875-8BF8-496D-A617-5B47FBBAF0D6}"/>
    <cellStyle name="Total 31 9" xfId="27917" xr:uid="{33D91859-9D91-45AC-B965-C364A83E16D1}"/>
    <cellStyle name="Total 32" xfId="6526" xr:uid="{4695FD0B-AA4F-4169-99D0-893AB64C6268}"/>
    <cellStyle name="Total 33" xfId="29745" xr:uid="{A9CCDA72-3B4C-4497-B3FC-00E69557CEE8}"/>
    <cellStyle name="Total 34" xfId="720" xr:uid="{25001DB0-D1D4-4216-B732-B950F8DB183B}"/>
    <cellStyle name="Total 4" xfId="2658" xr:uid="{27754926-8F0D-4429-8D46-25A5B7B9F43F}"/>
    <cellStyle name="Total 4 10" xfId="9694" xr:uid="{CDA40303-D783-4F79-88A0-0B6C4E4E5479}"/>
    <cellStyle name="Total 4 10 2" xfId="15395" xr:uid="{C36C7C08-E96E-4C4F-84FD-618CB631C05B}"/>
    <cellStyle name="Total 4 10 2 2" xfId="24842" xr:uid="{3D521F40-9F2E-4890-BFE8-B39B5D2A913D}"/>
    <cellStyle name="Total 4 10 3" xfId="19139" xr:uid="{0306F272-E27B-4534-B649-64A0F43147C1}"/>
    <cellStyle name="Total 4 11" xfId="27949" xr:uid="{884BB4B6-FC31-4D06-8850-61A0E94357D1}"/>
    <cellStyle name="Total 4 12" xfId="28573" xr:uid="{F15D69F1-56C6-4E15-AEE2-78C3D893AA61}"/>
    <cellStyle name="Total 4 13" xfId="30735" xr:uid="{93EE0B4F-BCDC-4ECE-9F0E-F07F2D200C4E}"/>
    <cellStyle name="Total 4 2" xfId="5083" xr:uid="{F3517027-B2F5-4558-A8E3-ADAF3F82F495}"/>
    <cellStyle name="Total 4 2 10" xfId="28533" xr:uid="{E65D97C2-2911-426F-B1EC-5BA5AF096978}"/>
    <cellStyle name="Total 4 2 2" xfId="7079" xr:uid="{1D322178-3581-42D3-ADBA-A71425974C70}"/>
    <cellStyle name="Total 4 2 2 2" xfId="7747" xr:uid="{A778DBBD-A2FC-44A2-8D7A-32488E64CFCC}"/>
    <cellStyle name="Total 4 2 2 2 2" xfId="11477" xr:uid="{4DAA388D-326E-4794-8272-A542BC533428}"/>
    <cellStyle name="Total 4 2 2 2 2 2" xfId="20924" xr:uid="{64C7B3DB-2442-4E41-AD6C-463EECAAAD03}"/>
    <cellStyle name="Total 4 2 2 2 3" xfId="17195" xr:uid="{772662EA-4715-4547-959B-0C0C1DC26FEB}"/>
    <cellStyle name="Total 4 2 2 3" xfId="10808" xr:uid="{7FDB8406-534A-488D-850A-923190449FAC}"/>
    <cellStyle name="Total 4 2 2 3 2" xfId="20254" xr:uid="{7C5B0ADB-4094-4080-B395-D510CE9A63A5}"/>
    <cellStyle name="Total 4 2 2 4" xfId="16525" xr:uid="{15285007-0762-44ED-82F6-F38C86D4F464}"/>
    <cellStyle name="Total 4 2 2 5" xfId="29087" xr:uid="{CA4A65FB-6AC5-44AC-B8A4-622AEA9F7FC5}"/>
    <cellStyle name="Total 4 2 2 6" xfId="29251" xr:uid="{33A25063-1B81-40AF-99A8-79AB037E498E}"/>
    <cellStyle name="Total 4 2 2 7" xfId="28137" xr:uid="{AFD3107A-AD55-4870-A241-C4E2F3AF4F4D}"/>
    <cellStyle name="Total 4 2 2 8" xfId="29595" xr:uid="{34ADD9F4-84BE-4DD0-AC87-94CFD2CBE737}"/>
    <cellStyle name="Total 4 2 3" xfId="7911" xr:uid="{E691BB91-0FA3-4332-9FFB-BC55D43BE1A7}"/>
    <cellStyle name="Total 4 2 3 2" xfId="11640" xr:uid="{8124BF1A-46C3-4B72-B72E-179A463659DD}"/>
    <cellStyle name="Total 4 2 3 2 2" xfId="21087" xr:uid="{B4B34909-21DE-4C07-8FD1-EFD04BFACF47}"/>
    <cellStyle name="Total 4 2 3 2 3" xfId="25511" xr:uid="{667C358B-02A1-4331-9883-DB7661B384FA}"/>
    <cellStyle name="Total 4 2 3 3" xfId="13646" xr:uid="{0FBC9100-FA22-4116-8A73-8596A02BA577}"/>
    <cellStyle name="Total 4 2 3 3 2" xfId="23093" xr:uid="{0B8D1B32-5581-4888-A2F7-4F42C2A26D68}"/>
    <cellStyle name="Total 4 2 3 4" xfId="17358" xr:uid="{DD97D8B0-BE38-4689-829F-DF0D43FA3001}"/>
    <cellStyle name="Total 4 2 4" xfId="8962" xr:uid="{3974D949-11C2-476D-904F-43C3C345BEFB}"/>
    <cellStyle name="Total 4 2 4 2" xfId="12570" xr:uid="{905ABD1E-C52C-448B-B541-CE75F0A9C4C9}"/>
    <cellStyle name="Total 4 2 4 2 2" xfId="22017" xr:uid="{8E0E2084-F2FB-404F-AAD1-E2EC55195B5B}"/>
    <cellStyle name="Total 4 2 4 2 3" xfId="26431" xr:uid="{24BDE341-E646-4B9E-9E55-0C8095D05653}"/>
    <cellStyle name="Total 4 2 4 3" xfId="14685" xr:uid="{86B3785B-A35B-4869-8F47-AFE3B682C566}"/>
    <cellStyle name="Total 4 2 4 3 2" xfId="24132" xr:uid="{2A720835-9631-4E5D-B9CB-9A2805D05A8B}"/>
    <cellStyle name="Total 4 2 4 4" xfId="18407" xr:uid="{28D5E37C-D2F9-4F46-BA00-6E109ACE7792}"/>
    <cellStyle name="Total 4 2 5" xfId="8649" xr:uid="{D5A14FE0-3C89-4954-8DF8-474AC2D63DA8}"/>
    <cellStyle name="Total 4 2 5 2" xfId="12309" xr:uid="{D91F151C-900F-48A6-96DC-069F2A3754E4}"/>
    <cellStyle name="Total 4 2 5 2 2" xfId="21756" xr:uid="{A8AE6E27-B6E3-459B-8482-0552DE8A305F}"/>
    <cellStyle name="Total 4 2 5 2 3" xfId="26174" xr:uid="{B110FEA3-1ED9-4BF4-832A-01E6BF10D384}"/>
    <cellStyle name="Total 4 2 5 3" xfId="14376" xr:uid="{FF640E85-AC9F-4DE6-88F8-559740418FD1}"/>
    <cellStyle name="Total 4 2 5 3 2" xfId="23823" xr:uid="{C231F695-E4E0-4D26-82DC-5D217FFA9D95}"/>
    <cellStyle name="Total 4 2 5 4" xfId="18094" xr:uid="{44A3AF8D-9CB0-4F1E-A4AB-AAFAD152AE7C}"/>
    <cellStyle name="Total 4 2 6" xfId="8560" xr:uid="{63227A45-8AD3-496D-9ED1-A3EB9571F65B}"/>
    <cellStyle name="Total 4 2 6 2" xfId="12226" xr:uid="{677ECFF4-0B91-41DF-A0C0-786DA41943F6}"/>
    <cellStyle name="Total 4 2 6 2 2" xfId="21673" xr:uid="{F9F67D93-4EB7-40FC-B4CD-5C68F0E697A1}"/>
    <cellStyle name="Total 4 2 6 2 3" xfId="26092" xr:uid="{EFF1B4BA-1D53-4086-A40D-4289BDF7BD36}"/>
    <cellStyle name="Total 4 2 6 3" xfId="14288" xr:uid="{60123F80-FDBA-43D7-97D6-8B42B38D6368}"/>
    <cellStyle name="Total 4 2 6 3 2" xfId="23735" xr:uid="{40065A24-259D-460E-9E4B-38D29578E7EF}"/>
    <cellStyle name="Total 4 2 6 4" xfId="18005" xr:uid="{939A2CEB-CBB2-4961-B567-08461047F46F}"/>
    <cellStyle name="Total 4 2 7" xfId="9455" xr:uid="{F1F71FBF-5252-4C4F-8AB1-469D4B175BEA}"/>
    <cellStyle name="Total 4 2 7 2" xfId="12982" xr:uid="{975FAB5C-3821-45C2-AE04-CB0D61F079A3}"/>
    <cellStyle name="Total 4 2 7 2 2" xfId="22429" xr:uid="{F1949DF8-9B53-4D4C-A497-FDA8CB1A6061}"/>
    <cellStyle name="Total 4 2 7 2 3" xfId="26823" xr:uid="{A9790162-88FB-4F6C-A19B-8B6AF07027F8}"/>
    <cellStyle name="Total 4 2 7 3" xfId="15158" xr:uid="{5E2ABE90-272B-470D-8BD4-641E6CBB012D}"/>
    <cellStyle name="Total 4 2 7 3 2" xfId="24605" xr:uid="{A708D743-7A69-4108-975E-71E0F3405666}"/>
    <cellStyle name="Total 4 2 7 4" xfId="18900" xr:uid="{5D2CC352-21D3-48E8-A112-44C433A949E1}"/>
    <cellStyle name="Total 4 2 8" xfId="8404" xr:uid="{B2ED6A39-D5B2-495A-9C51-6B024DE44C8E}"/>
    <cellStyle name="Total 4 2 8 2" xfId="14132" xr:uid="{6FB8227D-C175-46B1-8773-58971F74456F}"/>
    <cellStyle name="Total 4 2 8 2 2" xfId="23579" xr:uid="{95C02ED2-7721-47C6-B337-9E9BDC53E468}"/>
    <cellStyle name="Total 4 2 8 3" xfId="17849" xr:uid="{DAEB0F61-D326-4FA6-8DAA-82E9C8A0D8BE}"/>
    <cellStyle name="Total 4 2 9" xfId="28457" xr:uid="{433002D2-E182-4AFD-9D36-F3942761C276}"/>
    <cellStyle name="Total 4 3" xfId="5082" xr:uid="{2CFA1DCF-9E3A-4986-B5A9-50D602FA35DE}"/>
    <cellStyle name="Total 4 4" xfId="6769" xr:uid="{EBBCEA7A-93DF-49D9-9FA5-80039FD31FF9}"/>
    <cellStyle name="Total 4 4 2" xfId="7437" xr:uid="{A06B2726-C877-4395-ADA3-7DF2497346FE}"/>
    <cellStyle name="Total 4 4 2 2" xfId="11167" xr:uid="{8AF041F8-02AA-467C-A585-382FC94F7C8B}"/>
    <cellStyle name="Total 4 4 2 2 2" xfId="20613" xr:uid="{32906D74-A332-4327-915C-D3499C9ECC76}"/>
    <cellStyle name="Total 4 4 2 3" xfId="16884" xr:uid="{163AD41B-722F-44E9-8697-DB10F9AF598A}"/>
    <cellStyle name="Total 4 4 3" xfId="10498" xr:uid="{D2894B98-0656-4271-86D9-5B7D58F4EC76}"/>
    <cellStyle name="Total 4 4 3 2" xfId="19943" xr:uid="{65849F96-193B-4378-8BB4-AE880ECE2FBA}"/>
    <cellStyle name="Total 4 4 4" xfId="16214" xr:uid="{847A936C-074A-4AF0-BD7E-3F13BB56CD3C}"/>
    <cellStyle name="Total 4 4 5" xfId="28947" xr:uid="{79FB6438-8ABF-43AB-A257-932EC4DB5290}"/>
    <cellStyle name="Total 4 4 6" xfId="28221" xr:uid="{B95A3932-7C87-4770-BB9C-CD6B575202B9}"/>
    <cellStyle name="Total 4 4 7" xfId="28511" xr:uid="{98B0208A-CCC2-4089-A049-E089113B6E15}"/>
    <cellStyle name="Total 4 4 8" xfId="29481" xr:uid="{036901DA-1900-4DCD-94F8-178B9D3D3436}"/>
    <cellStyle name="Total 4 5" xfId="8193" xr:uid="{7826AC71-923E-4B81-BAEF-E679CCF7E8BC}"/>
    <cellStyle name="Total 4 5 2" xfId="11922" xr:uid="{87EB8C9B-AAE1-4115-B761-ACFAC7B7FBB3}"/>
    <cellStyle name="Total 4 5 2 2" xfId="21369" xr:uid="{13D0C6B5-B6B9-4E9D-B576-7F7204A03C14}"/>
    <cellStyle name="Total 4 5 2 3" xfId="25793" xr:uid="{C469B5E3-B5EB-41BE-AF4D-209D652201DE}"/>
    <cellStyle name="Total 4 5 3" xfId="13928" xr:uid="{75CFB929-8F6B-472A-B600-7367AFADDD95}"/>
    <cellStyle name="Total 4 5 3 2" xfId="23375" xr:uid="{B4FE3EA1-B493-441D-BA41-FAC19BDFB6DC}"/>
    <cellStyle name="Total 4 5 4" xfId="17640" xr:uid="{5DF45853-8641-4D03-8C1B-4FBFECF704B5}"/>
    <cellStyle name="Total 4 6" xfId="9730" xr:uid="{3A90257D-AF88-4646-BC77-F55AB4A4DE8D}"/>
    <cellStyle name="Total 4 6 2" xfId="13212" xr:uid="{8B1A89A6-F529-49D5-B0CA-51C5B27F7BA6}"/>
    <cellStyle name="Total 4 6 2 2" xfId="22659" xr:uid="{B5C2C403-CB6F-4DC4-B7D7-E2670E1FF8C5}"/>
    <cellStyle name="Total 4 6 2 3" xfId="27051" xr:uid="{B52EC95D-56CB-4AC9-A9DC-021CC556A152}"/>
    <cellStyle name="Total 4 6 3" xfId="15431" xr:uid="{01ACDE0E-AC97-4D84-AA1D-C2FE6F4836F0}"/>
    <cellStyle name="Total 4 6 3 2" xfId="24878" xr:uid="{8FB85913-FCF2-405F-9AAB-663712274AB7}"/>
    <cellStyle name="Total 4 6 4" xfId="19175" xr:uid="{A928CD05-2CFB-4F03-AF8F-C1E2EBAD7DF0}"/>
    <cellStyle name="Total 4 7" xfId="8864" xr:uid="{435BBBCE-FD4B-4706-81F9-22FEA9971175}"/>
    <cellStyle name="Total 4 7 2" xfId="12494" xr:uid="{2F8F73ED-24D2-4688-988D-7852A1CF8076}"/>
    <cellStyle name="Total 4 7 2 2" xfId="21941" xr:uid="{DA16B725-9BE2-4814-B1E3-D0A9A7A2E6E2}"/>
    <cellStyle name="Total 4 7 2 3" xfId="26357" xr:uid="{75B64B44-F403-41A1-A3CD-438365585D12}"/>
    <cellStyle name="Total 4 7 3" xfId="14589" xr:uid="{0895A812-5BAC-43EC-9C9E-5160A97D02DD}"/>
    <cellStyle name="Total 4 7 3 2" xfId="24036" xr:uid="{67B8D217-70FA-4389-9603-1113140147D9}"/>
    <cellStyle name="Total 4 7 4" xfId="18309" xr:uid="{E398A9B5-274B-4258-ADF4-71A71DB7D230}"/>
    <cellStyle name="Total 4 8" xfId="8917" xr:uid="{A06E1210-25A9-40AB-95CA-E75E67C26CA6}"/>
    <cellStyle name="Total 4 8 2" xfId="12536" xr:uid="{1C73F777-FDFC-4BBD-8784-CE47529925BC}"/>
    <cellStyle name="Total 4 8 2 2" xfId="21983" xr:uid="{515B2234-9D85-42AB-9E8E-011682A7565A}"/>
    <cellStyle name="Total 4 8 2 3" xfId="26397" xr:uid="{06B94468-C4E2-48A7-B2EE-4B3FA4B23A27}"/>
    <cellStyle name="Total 4 8 3" xfId="14640" xr:uid="{3CBE2A5B-ECE7-4FCF-98D0-E8CEF2F0C796}"/>
    <cellStyle name="Total 4 8 3 2" xfId="24087" xr:uid="{E498A082-305C-4612-A027-ABC9A4F46C98}"/>
    <cellStyle name="Total 4 8 4" xfId="18362" xr:uid="{7D09192F-AF24-4129-ACAE-A228E41CC8F3}"/>
    <cellStyle name="Total 4 9" xfId="8403" xr:uid="{C16ED687-4E05-445C-9C87-57F0BAB25088}"/>
    <cellStyle name="Total 4 9 2" xfId="12101" xr:uid="{9C5067F4-DB7A-4E8B-ABF8-624213185283}"/>
    <cellStyle name="Total 4 9 2 2" xfId="21548" xr:uid="{32075FA1-A337-47A2-B9C8-C7EF8948DB34}"/>
    <cellStyle name="Total 4 9 2 3" xfId="25967" xr:uid="{C8E3D6E0-36C1-49A7-BA65-D128FEDC9206}"/>
    <cellStyle name="Total 4 9 3" xfId="14131" xr:uid="{E4C08F05-696F-4D18-93E5-CF509F8733CE}"/>
    <cellStyle name="Total 4 9 3 2" xfId="23578" xr:uid="{8BBFCDC3-D255-4AD5-85ED-CBCE0B6EC99D}"/>
    <cellStyle name="Total 4 9 4" xfId="17848" xr:uid="{75AECCD9-A74F-43EC-BACE-3B94904AB1BD}"/>
    <cellStyle name="Total 5" xfId="2659" xr:uid="{7BEA7381-0332-44BC-9551-8D3350365F97}"/>
    <cellStyle name="Total 5 10" xfId="10144" xr:uid="{1570E3F5-FF82-4030-ACFB-24C1FF1F05E7}"/>
    <cellStyle name="Total 5 10 2" xfId="15843" xr:uid="{1741C612-9CC7-491F-9943-346CE41DA19B}"/>
    <cellStyle name="Total 5 10 2 2" xfId="25290" xr:uid="{55A347D0-17DB-429A-9928-0B5ADCEFF189}"/>
    <cellStyle name="Total 5 10 3" xfId="19589" xr:uid="{2CF95EA9-2257-445F-925A-69AAD9A70643}"/>
    <cellStyle name="Total 5 11" xfId="27950" xr:uid="{26DB92FD-0D5B-4EA6-BBB3-7301139EE69A}"/>
    <cellStyle name="Total 5 12" xfId="28223" xr:uid="{BF2701F3-0DB2-4B45-91AF-20E465A8A885}"/>
    <cellStyle name="Total 5 13" xfId="30736" xr:uid="{8B4E54BD-D5C5-4499-AE5D-D75CFB57B910}"/>
    <cellStyle name="Total 5 2" xfId="5085" xr:uid="{A0A032A4-A29F-4826-8400-86100D2ADE43}"/>
    <cellStyle name="Total 5 2 10" xfId="27595" xr:uid="{079F9787-C411-4D59-AF50-A35A0D351414}"/>
    <cellStyle name="Total 5 2 2" xfId="7080" xr:uid="{E2733CA9-B819-451C-A5BE-5A39609CF952}"/>
    <cellStyle name="Total 5 2 2 2" xfId="7748" xr:uid="{2BD43253-3F1E-40D6-A182-0868395305D0}"/>
    <cellStyle name="Total 5 2 2 2 2" xfId="11478" xr:uid="{9D1CD7DA-7E50-4534-9868-41B5536F47D3}"/>
    <cellStyle name="Total 5 2 2 2 2 2" xfId="20925" xr:uid="{FF76A4BD-AAAD-4A41-9F48-56205A124007}"/>
    <cellStyle name="Total 5 2 2 2 3" xfId="17196" xr:uid="{CC09286B-8187-45C2-BC56-F4B31C58047D}"/>
    <cellStyle name="Total 5 2 2 3" xfId="10809" xr:uid="{1FABFDB8-E0F7-4413-8A85-3668F21ADDE3}"/>
    <cellStyle name="Total 5 2 2 3 2" xfId="20255" xr:uid="{6EDFF8B7-746F-4611-91B4-92499F2A35C2}"/>
    <cellStyle name="Total 5 2 2 4" xfId="16526" xr:uid="{87123F27-F35D-42EA-9697-B033E0130474}"/>
    <cellStyle name="Total 5 2 2 5" xfId="29088" xr:uid="{D38D2E85-058A-4DB8-ADCE-91A904375D13}"/>
    <cellStyle name="Total 5 2 2 6" xfId="29252" xr:uid="{93FFB9E6-ED23-4DFF-BDC4-955041FC47B1}"/>
    <cellStyle name="Total 5 2 2 7" xfId="28325" xr:uid="{69957035-7AD5-4D5A-AE7E-071511EAA994}"/>
    <cellStyle name="Total 5 2 2 8" xfId="29596" xr:uid="{B34C8865-E40A-4AEA-B712-D47B3B8C2C36}"/>
    <cellStyle name="Total 5 2 3" xfId="7910" xr:uid="{CA2336FB-82A0-4D4E-87A3-FC8E025A40CC}"/>
    <cellStyle name="Total 5 2 3 2" xfId="11639" xr:uid="{92F5D1D3-5ACC-4EAB-889E-6B42A3695F00}"/>
    <cellStyle name="Total 5 2 3 2 2" xfId="21086" xr:uid="{30E2AC35-3A28-4C1C-8482-7ACAEE8C3BB2}"/>
    <cellStyle name="Total 5 2 3 2 3" xfId="25510" xr:uid="{20CF0685-FED2-4BDE-9BD5-C7BACC93054D}"/>
    <cellStyle name="Total 5 2 3 3" xfId="13645" xr:uid="{566ED463-3E8E-4385-B3C2-B41B1929FF68}"/>
    <cellStyle name="Total 5 2 3 3 2" xfId="23092" xr:uid="{FCF2A070-7001-4EDE-A1F2-F31D5070D67E}"/>
    <cellStyle name="Total 5 2 3 4" xfId="17357" xr:uid="{5DBA618C-65B9-41FD-A26E-1D5101BB2CE9}"/>
    <cellStyle name="Total 5 2 4" xfId="8959" xr:uid="{15799535-65C5-43B5-86EF-97578ABD7800}"/>
    <cellStyle name="Total 5 2 4 2" xfId="12567" xr:uid="{35EC1F59-71D9-4CFD-BF10-33B2CEB2A63D}"/>
    <cellStyle name="Total 5 2 4 2 2" xfId="22014" xr:uid="{8A11BD49-4154-478B-9BAE-AAFA30416121}"/>
    <cellStyle name="Total 5 2 4 2 3" xfId="26428" xr:uid="{E5CA2803-1193-4460-AD97-B82090C9CBB1}"/>
    <cellStyle name="Total 5 2 4 3" xfId="14682" xr:uid="{483ABAB0-BCD9-4073-93DC-7956B2C6F6D6}"/>
    <cellStyle name="Total 5 2 4 3 2" xfId="24129" xr:uid="{B717FE54-6FCF-4915-B71F-801779602F1A}"/>
    <cellStyle name="Total 5 2 4 4" xfId="18404" xr:uid="{4E54C85F-3FB1-4060-B866-3534BDF387F1}"/>
    <cellStyle name="Total 5 2 5" xfId="8907" xr:uid="{5B2733F2-5CC7-46BD-A9E6-D2BFF0E230C6}"/>
    <cellStyle name="Total 5 2 5 2" xfId="12529" xr:uid="{A9B32B9E-F0C6-46D3-8ADD-CDE9DCAF4AF0}"/>
    <cellStyle name="Total 5 2 5 2 2" xfId="21976" xr:uid="{18BCEAAE-3F42-4BC1-973B-A521122CC314}"/>
    <cellStyle name="Total 5 2 5 2 3" xfId="26390" xr:uid="{30E8FD09-67F3-466B-A511-94E66E79171A}"/>
    <cellStyle name="Total 5 2 5 3" xfId="14630" xr:uid="{3D0D029A-B8F0-479C-BBA9-8CE3E78A5520}"/>
    <cellStyle name="Total 5 2 5 3 2" xfId="24077" xr:uid="{66ACE1D9-91B8-492A-BAE4-C0299296FE38}"/>
    <cellStyle name="Total 5 2 5 4" xfId="18352" xr:uid="{85040FD5-CD87-43D7-8371-E48A4159F2B8}"/>
    <cellStyle name="Total 5 2 6" xfId="9720" xr:uid="{D6FD4B0F-A9D2-4132-B21A-D676D18733D0}"/>
    <cellStyle name="Total 5 2 6 2" xfId="13204" xr:uid="{C10B2772-AA5B-4C9C-B6CD-84367805B9B1}"/>
    <cellStyle name="Total 5 2 6 2 2" xfId="22651" xr:uid="{DAE5604A-6BD4-4EC6-86DD-7DF360C0D09F}"/>
    <cellStyle name="Total 5 2 6 2 3" xfId="27043" xr:uid="{DF3FC48A-C901-4005-A001-260E7142D71D}"/>
    <cellStyle name="Total 5 2 6 3" xfId="15421" xr:uid="{FDFD0D73-8F26-48B2-AB02-2029B3823497}"/>
    <cellStyle name="Total 5 2 6 3 2" xfId="24868" xr:uid="{69CE18C5-1F97-498C-A798-7D2894DE9821}"/>
    <cellStyle name="Total 5 2 6 4" xfId="19165" xr:uid="{E8FAE05F-39B2-4229-8EAC-3FBDE3850E06}"/>
    <cellStyle name="Total 5 2 7" xfId="8280" xr:uid="{08A50B9D-C10F-43C9-AC86-30FEFFBD86BC}"/>
    <cellStyle name="Total 5 2 7 2" xfId="12004" xr:uid="{288C3B72-EAE2-4868-BDD8-3C3883C48BB1}"/>
    <cellStyle name="Total 5 2 7 2 2" xfId="21451" xr:uid="{4E095D85-8074-4DAB-B983-5C09C5D6E30F}"/>
    <cellStyle name="Total 5 2 7 2 3" xfId="25871" xr:uid="{3F63F49B-DE82-4E77-B794-601264C5E082}"/>
    <cellStyle name="Total 5 2 7 3" xfId="14009" xr:uid="{0116EC06-2EBE-450F-8A44-11FC23924BDA}"/>
    <cellStyle name="Total 5 2 7 3 2" xfId="23456" xr:uid="{931A7B67-41CB-4081-AC2B-E88317C30801}"/>
    <cellStyle name="Total 5 2 7 4" xfId="17725" xr:uid="{7180620B-7828-4826-BC22-C9F3CB00A873}"/>
    <cellStyle name="Total 5 2 8" xfId="9469" xr:uid="{AD2F24C0-BF1C-43AC-9FAA-EDAE5BA5DE7D}"/>
    <cellStyle name="Total 5 2 8 2" xfId="15172" xr:uid="{70A940C4-AC19-4A0C-AB20-D884FD54EF87}"/>
    <cellStyle name="Total 5 2 8 2 2" xfId="24619" xr:uid="{79ECB74D-65D6-4200-8A19-03D3D8460F83}"/>
    <cellStyle name="Total 5 2 8 3" xfId="18914" xr:uid="{BF73A271-2C89-4E11-B34D-4B3F04D5508C}"/>
    <cellStyle name="Total 5 2 9" xfId="28459" xr:uid="{7333F094-AEA9-48A0-A6C5-9C9D8B6DAFF5}"/>
    <cellStyle name="Total 5 3" xfId="5084" xr:uid="{C35AF1D0-5779-4BF4-88CF-1F89249DE53B}"/>
    <cellStyle name="Total 5 4" xfId="6770" xr:uid="{F6D09F80-8999-439E-AB3C-D747245676FE}"/>
    <cellStyle name="Total 5 4 2" xfId="7438" xr:uid="{284EF3A6-4D26-4A6D-B2E8-7317EE8E1E16}"/>
    <cellStyle name="Total 5 4 2 2" xfId="11168" xr:uid="{0D5D2A5E-2D20-4505-B16A-378DD7E2A486}"/>
    <cellStyle name="Total 5 4 2 2 2" xfId="20614" xr:uid="{9D2EA4B4-A90A-4E18-8CC1-CA25B601C27C}"/>
    <cellStyle name="Total 5 4 2 3" xfId="16885" xr:uid="{82C87F10-D999-4F90-B43B-8A5D6C3AC56D}"/>
    <cellStyle name="Total 5 4 3" xfId="10499" xr:uid="{7AC1EA1F-B9D9-4BCA-94ED-D9F712BFC14D}"/>
    <cellStyle name="Total 5 4 3 2" xfId="19944" xr:uid="{33622A5F-6D83-48A9-92CE-61B5FBAE56BD}"/>
    <cellStyle name="Total 5 4 4" xfId="16215" xr:uid="{E54BF21B-38CA-406A-9CEF-A78EDBA66996}"/>
    <cellStyle name="Total 5 4 5" xfId="28948" xr:uid="{E7C3A733-263B-4CD4-A394-EBE9E45DFFA1}"/>
    <cellStyle name="Total 5 4 6" xfId="28216" xr:uid="{4167BE8C-F758-4C35-889A-69190A7EA670}"/>
    <cellStyle name="Total 5 4 7" xfId="28354" xr:uid="{C240FD73-1C48-4744-8E69-8423B4333241}"/>
    <cellStyle name="Total 5 4 8" xfId="29482" xr:uid="{B47E315F-EA31-4759-934C-97FFCCA28C93}"/>
    <cellStyle name="Total 5 5" xfId="8088" xr:uid="{9B60BA89-13BD-41C5-82D3-82AAFAD70BAF}"/>
    <cellStyle name="Total 5 5 2" xfId="11817" xr:uid="{D26B45F4-CD42-441A-9163-85FD9345B298}"/>
    <cellStyle name="Total 5 5 2 2" xfId="21264" xr:uid="{D7DC8694-A218-4D92-B315-3C952A092077}"/>
    <cellStyle name="Total 5 5 2 3" xfId="25688" xr:uid="{B0437CE8-7251-4880-8D7C-EBC2C6075672}"/>
    <cellStyle name="Total 5 5 3" xfId="13823" xr:uid="{5F926EAE-EA77-4EB6-8F18-279FB6372F18}"/>
    <cellStyle name="Total 5 5 3 2" xfId="23270" xr:uid="{B36300BC-F6B8-43D1-90DD-E8A2346744D9}"/>
    <cellStyle name="Total 5 5 4" xfId="17535" xr:uid="{FCC1374C-7E04-49B6-8450-6883CEE0F44A}"/>
    <cellStyle name="Total 5 6" xfId="9281" xr:uid="{038F23F6-B98F-4B07-A94B-BEED4BEC5B55}"/>
    <cellStyle name="Total 5 6 2" xfId="12832" xr:uid="{E92A03C9-A205-4572-A37F-4F91DD4F4724}"/>
    <cellStyle name="Total 5 6 2 2" xfId="22279" xr:uid="{84F9A16A-6716-45AB-A27D-01DAE3D2FC3C}"/>
    <cellStyle name="Total 5 6 2 3" xfId="26673" xr:uid="{C2430C60-6A88-49FA-9E96-E90B8B69111C}"/>
    <cellStyle name="Total 5 6 3" xfId="14984" xr:uid="{0EE877F9-8C09-4105-B94B-AE16238752BF}"/>
    <cellStyle name="Total 5 6 3 2" xfId="24431" xr:uid="{AE02A113-4371-4A92-A2AC-A79AC8AD9D92}"/>
    <cellStyle name="Total 5 6 4" xfId="18726" xr:uid="{6F9183A7-129F-4031-9CF0-6847CC9100FB}"/>
    <cellStyle name="Total 5 7" xfId="9080" xr:uid="{8FE4AACA-FCC5-4DFD-A0B2-9DFA7D658491}"/>
    <cellStyle name="Total 5 7 2" xfId="12677" xr:uid="{44C2842E-E1F4-4AB3-8DA4-01D9B5B0A816}"/>
    <cellStyle name="Total 5 7 2 2" xfId="22124" xr:uid="{1608585C-79C2-47D3-B11C-93E8DE69EEE9}"/>
    <cellStyle name="Total 5 7 2 3" xfId="26538" xr:uid="{17288C7A-B2AE-4FE5-B81D-725C29E65C9A}"/>
    <cellStyle name="Total 5 7 3" xfId="14803" xr:uid="{B593B67C-7476-44E3-8A04-5E5977DCE8A3}"/>
    <cellStyle name="Total 5 7 3 2" xfId="24250" xr:uid="{5CECB736-81D7-4291-A834-78A2E0A92D8A}"/>
    <cellStyle name="Total 5 7 4" xfId="18525" xr:uid="{C83E8E89-152F-4E2D-BE76-E25079AEF69D}"/>
    <cellStyle name="Total 5 8" xfId="8733" xr:uid="{25552E83-E74D-4263-B28E-AC3B2F998096}"/>
    <cellStyle name="Total 5 8 2" xfId="12382" xr:uid="{DBA14B93-9066-45BF-AB3C-0BD0D3A1C38B}"/>
    <cellStyle name="Total 5 8 2 2" xfId="21829" xr:uid="{88F7664B-CEC3-4531-BEF2-F9CC558A80FF}"/>
    <cellStyle name="Total 5 8 2 3" xfId="26247" xr:uid="{9CD5FBB7-2770-4351-A57B-269B0284901E}"/>
    <cellStyle name="Total 5 8 3" xfId="14460" xr:uid="{DB9E04FA-0AB3-4A41-BDC4-E5FC74F4DBFD}"/>
    <cellStyle name="Total 5 8 3 2" xfId="23907" xr:uid="{1F102E31-F608-44E9-A3C6-DB665EA75764}"/>
    <cellStyle name="Total 5 8 4" xfId="18178" xr:uid="{B6D72BC8-A1CA-4BC1-BB26-4E84CB6204E6}"/>
    <cellStyle name="Total 5 9" xfId="9376" xr:uid="{D277A0BF-1628-47C5-AF0F-3869765417D3}"/>
    <cellStyle name="Total 5 9 2" xfId="12919" xr:uid="{BE2F3554-382B-4A71-8931-14F942FD3A8A}"/>
    <cellStyle name="Total 5 9 2 2" xfId="22366" xr:uid="{3ED8E0A2-7D73-4BB0-92B4-8843730180FF}"/>
    <cellStyle name="Total 5 9 2 3" xfId="26760" xr:uid="{4880B2AC-E188-4A52-9AEF-B3740FB3857B}"/>
    <cellStyle name="Total 5 9 3" xfId="15079" xr:uid="{FDA3DB49-EF68-48E3-AC2A-ECC7FA966EE3}"/>
    <cellStyle name="Total 5 9 3 2" xfId="24526" xr:uid="{062A2B58-902B-4A9E-BF76-00B9CF303855}"/>
    <cellStyle name="Total 5 9 4" xfId="18821" xr:uid="{D8EA3C71-11BA-45E8-8C7B-45828D26E4AC}"/>
    <cellStyle name="Total 6" xfId="2660" xr:uid="{028EBBEC-7B47-407F-AF16-51459927EBB7}"/>
    <cellStyle name="Total 6 10" xfId="8822" xr:uid="{67CA1D1A-DFC3-41C1-AED7-7ABD2C708E23}"/>
    <cellStyle name="Total 6 10 2" xfId="12460" xr:uid="{64DF87E3-66CB-4533-A519-CEDD8BE49B02}"/>
    <cellStyle name="Total 6 10 2 2" xfId="21907" xr:uid="{BEC1ED82-F3F1-4DC5-80C5-CD65901343FA}"/>
    <cellStyle name="Total 6 10 2 3" xfId="26323" xr:uid="{6E8BCF60-B938-47C8-AF04-5F4062210B46}"/>
    <cellStyle name="Total 6 10 3" xfId="14547" xr:uid="{0E02F50E-A45D-430B-A174-DD966E2B9CA8}"/>
    <cellStyle name="Total 6 10 3 2" xfId="23994" xr:uid="{B697C03F-FA41-402C-943C-202388FB68F9}"/>
    <cellStyle name="Total 6 10 4" xfId="18267" xr:uid="{7C0ACAA2-9226-49A4-8922-A51ABBD2F501}"/>
    <cellStyle name="Total 6 11" xfId="9414" xr:uid="{8650002C-B0B1-40E0-8ADF-4B9D841A30C2}"/>
    <cellStyle name="Total 6 11 2" xfId="15117" xr:uid="{DA54D440-F190-4FE8-9D3A-0157E2D3E424}"/>
    <cellStyle name="Total 6 11 2 2" xfId="24564" xr:uid="{3EC44BA8-4444-412F-AC6D-E8504541E536}"/>
    <cellStyle name="Total 6 11 3" xfId="18859" xr:uid="{527FECC1-299D-4B69-BD09-38B966959389}"/>
    <cellStyle name="Total 6 12" xfId="27951" xr:uid="{5C0F88BF-F3B1-4364-99AA-9D6545B72465}"/>
    <cellStyle name="Total 6 13" xfId="27741" xr:uid="{CB5AEF76-3EF2-4F17-86EA-B7115C18788D}"/>
    <cellStyle name="Total 6 14" xfId="30737" xr:uid="{BE478337-B962-4CDB-9D73-6181A425E328}"/>
    <cellStyle name="Total 6 2" xfId="5087" xr:uid="{949032B2-6960-433B-AA78-E3D0682BA7C3}"/>
    <cellStyle name="Total 6 2 10" xfId="28064" xr:uid="{4A6D4C56-48C4-4AFA-853E-4A693933EC4E}"/>
    <cellStyle name="Total 6 2 2" xfId="7081" xr:uid="{B960D904-8589-40FA-9B53-358B824E2CF0}"/>
    <cellStyle name="Total 6 2 2 2" xfId="7749" xr:uid="{805609C3-C876-4923-971A-3D405258C86B}"/>
    <cellStyle name="Total 6 2 2 2 2" xfId="11479" xr:uid="{4F6D6B11-8E31-4426-88B8-AD6E0A894EBB}"/>
    <cellStyle name="Total 6 2 2 2 2 2" xfId="20926" xr:uid="{FFB358A7-E9B6-4B6B-82D1-C9116A25759C}"/>
    <cellStyle name="Total 6 2 2 2 3" xfId="17197" xr:uid="{7C8D7493-162B-4E64-829D-084CC98A15D5}"/>
    <cellStyle name="Total 6 2 2 3" xfId="10810" xr:uid="{CEED9EC2-F55E-4642-AF96-805D4ABE1644}"/>
    <cellStyle name="Total 6 2 2 3 2" xfId="20256" xr:uid="{310693F0-1A46-43C4-9039-9B0025843B4F}"/>
    <cellStyle name="Total 6 2 2 4" xfId="16527" xr:uid="{5CA07E6D-9F0F-45E0-B714-E903E281644A}"/>
    <cellStyle name="Total 6 2 2 5" xfId="29089" xr:uid="{CF02CAE5-2289-485C-B676-B62181F19701}"/>
    <cellStyle name="Total 6 2 2 6" xfId="29253" xr:uid="{BCD17269-F5E7-4E2C-A86D-190B12934F1F}"/>
    <cellStyle name="Total 6 2 2 7" xfId="28165" xr:uid="{69E918AC-EFFE-438C-8F6B-BAD00E36802C}"/>
    <cellStyle name="Total 6 2 2 8" xfId="29597" xr:uid="{76043258-F6F9-461F-99EF-0487924445FD}"/>
    <cellStyle name="Total 6 2 3" xfId="8182" xr:uid="{8AA9BC62-ABBD-4959-8AEE-223ED4088466}"/>
    <cellStyle name="Total 6 2 3 2" xfId="11911" xr:uid="{8F828A7E-A85D-4CA7-A78B-74D3EF9417CE}"/>
    <cellStyle name="Total 6 2 3 2 2" xfId="21358" xr:uid="{9EB3125C-6B8E-4010-A806-B1BA097CC2E3}"/>
    <cellStyle name="Total 6 2 3 2 3" xfId="25782" xr:uid="{1D9B0F88-9CE7-466A-864E-981ED8DEB542}"/>
    <cellStyle name="Total 6 2 3 3" xfId="13917" xr:uid="{221EEE7B-834E-4B19-A38E-CB180FD4308E}"/>
    <cellStyle name="Total 6 2 3 3 2" xfId="23364" xr:uid="{C32C9732-2704-4B95-B852-9C9D20BF38CA}"/>
    <cellStyle name="Total 6 2 3 4" xfId="17629" xr:uid="{71FFA638-3188-4380-9EE9-C33A16BC1DAC}"/>
    <cellStyle name="Total 6 2 4" xfId="8960" xr:uid="{616D0B5C-6CC5-4B4F-8508-65B434983C6B}"/>
    <cellStyle name="Total 6 2 4 2" xfId="12568" xr:uid="{7493C3C7-4E5E-4551-9955-E9E5DCDF272E}"/>
    <cellStyle name="Total 6 2 4 2 2" xfId="22015" xr:uid="{E67678DD-4288-4BBF-B6B0-C139C5C8BD96}"/>
    <cellStyle name="Total 6 2 4 2 3" xfId="26429" xr:uid="{DA2126AE-6847-46BE-9416-8D51CEB738FE}"/>
    <cellStyle name="Total 6 2 4 3" xfId="14683" xr:uid="{5A77049F-B956-4048-A3BA-2946B328F93F}"/>
    <cellStyle name="Total 6 2 4 3 2" xfId="24130" xr:uid="{1CB7D7C8-A5E2-431F-9C89-A366CA4D2700}"/>
    <cellStyle name="Total 6 2 4 4" xfId="18405" xr:uid="{40D4B6C0-328F-4956-A953-4EFE6A6E6A70}"/>
    <cellStyle name="Total 6 2 5" xfId="8650" xr:uid="{5B539CDE-1B7A-4D54-A865-A045FE485B27}"/>
    <cellStyle name="Total 6 2 5 2" xfId="12310" xr:uid="{999EBBA9-C010-40CE-BBB4-09A8F10FA595}"/>
    <cellStyle name="Total 6 2 5 2 2" xfId="21757" xr:uid="{7A1B7739-58C4-4075-8541-3E83839D1E5B}"/>
    <cellStyle name="Total 6 2 5 2 3" xfId="26175" xr:uid="{BB3CF555-EE86-40D2-A325-858E0D00DA4C}"/>
    <cellStyle name="Total 6 2 5 3" xfId="14377" xr:uid="{E98C30CE-D26B-469A-8DF3-87C838CA6BCB}"/>
    <cellStyle name="Total 6 2 5 3 2" xfId="23824" xr:uid="{A85880EC-4BBC-4439-9F40-0D6F4F0BD0A0}"/>
    <cellStyle name="Total 6 2 5 4" xfId="18095" xr:uid="{C9A87E29-B289-4ACA-ADB5-32A47F4F4CC8}"/>
    <cellStyle name="Total 6 2 6" xfId="8882" xr:uid="{0D25061B-8723-4CAA-ACCE-E989DE9B4A8D}"/>
    <cellStyle name="Total 6 2 6 2" xfId="12511" xr:uid="{BA640705-FAB4-4472-8729-3C5488536442}"/>
    <cellStyle name="Total 6 2 6 2 2" xfId="21958" xr:uid="{74C1AC84-10C9-475F-B9C9-DBA810211650}"/>
    <cellStyle name="Total 6 2 6 2 3" xfId="26374" xr:uid="{1CB4512D-CCDA-4230-8944-01B09F8DE9BE}"/>
    <cellStyle name="Total 6 2 6 3" xfId="14607" xr:uid="{2D753D31-ED1E-4D64-BE5B-2E607549972B}"/>
    <cellStyle name="Total 6 2 6 3 2" xfId="24054" xr:uid="{5B9537FC-352C-49D1-ACBD-425C0A407CC3}"/>
    <cellStyle name="Total 6 2 6 4" xfId="18327" xr:uid="{A245AD62-E5B7-43D5-A679-5139BDED88D5}"/>
    <cellStyle name="Total 6 2 7" xfId="10168" xr:uid="{E8DD9F73-58DB-440A-A31C-F47D26081DFC}"/>
    <cellStyle name="Total 6 2 7 2" xfId="13574" xr:uid="{212FF862-D450-477E-9793-986CCAAC45F4}"/>
    <cellStyle name="Total 6 2 7 2 2" xfId="23021" xr:uid="{6ACECF87-52A9-43EE-B8EE-683FC556E1FE}"/>
    <cellStyle name="Total 6 2 7 2 3" xfId="27411" xr:uid="{D2468DA9-CD39-4B74-8FBA-BDAC576B0059}"/>
    <cellStyle name="Total 6 2 7 3" xfId="15867" xr:uid="{34721069-65C2-4783-BFC6-8815F3CB6613}"/>
    <cellStyle name="Total 6 2 7 3 2" xfId="25314" xr:uid="{05579765-B927-422B-BF5C-9F5FE970EA52}"/>
    <cellStyle name="Total 6 2 7 4" xfId="19613" xr:uid="{9223E42E-A7F0-4A12-AF03-763107D24C06}"/>
    <cellStyle name="Total 6 2 8" xfId="9231" xr:uid="{5CDC50CE-F9F6-4B8A-AA2B-0D9D63695763}"/>
    <cellStyle name="Total 6 2 8 2" xfId="14935" xr:uid="{14AAAC40-1036-4802-8F10-8E16392082FF}"/>
    <cellStyle name="Total 6 2 8 2 2" xfId="24382" xr:uid="{B94D546E-BF0F-4122-8693-328495B828E0}"/>
    <cellStyle name="Total 6 2 8 3" xfId="18676" xr:uid="{3B973CFF-AB0C-45B4-8E80-E357DC734789}"/>
    <cellStyle name="Total 6 2 9" xfId="28461" xr:uid="{9115C313-684D-4346-AB9B-E1062E76EB33}"/>
    <cellStyle name="Total 6 3" xfId="5088" xr:uid="{DFF799CB-C2B0-4AD5-96F1-70926941C30B}"/>
    <cellStyle name="Total 6 3 10" xfId="27594" xr:uid="{89E55B2A-9D0C-4E17-A8DB-E7D26E46C396}"/>
    <cellStyle name="Total 6 3 2" xfId="7082" xr:uid="{7C757EDB-8435-4D44-B61F-6A6B5420C9CF}"/>
    <cellStyle name="Total 6 3 2 2" xfId="7750" xr:uid="{E2C8C62A-E357-47F2-B16E-F831B102B4F3}"/>
    <cellStyle name="Total 6 3 2 2 2" xfId="11480" xr:uid="{BCD33190-82A2-4977-8D0E-2926C4F91C6C}"/>
    <cellStyle name="Total 6 3 2 2 2 2" xfId="20927" xr:uid="{B72DB28E-E335-4798-92F1-8510A6B51883}"/>
    <cellStyle name="Total 6 3 2 2 3" xfId="17198" xr:uid="{BEA4586B-DDCC-4870-BC13-9D9F67BE85D1}"/>
    <cellStyle name="Total 6 3 2 3" xfId="10811" xr:uid="{A34B4370-C318-4823-AB9E-AF27C9A79205}"/>
    <cellStyle name="Total 6 3 2 3 2" xfId="20257" xr:uid="{F0657BF4-258A-4700-AAF2-48D328F04CEF}"/>
    <cellStyle name="Total 6 3 2 4" xfId="16528" xr:uid="{9A02A06E-29E8-4DFB-8F06-8375EB8FE340}"/>
    <cellStyle name="Total 6 3 2 5" xfId="29090" xr:uid="{8C1E3D0A-77A4-49F6-8836-577AE822D5F0}"/>
    <cellStyle name="Total 6 3 2 6" xfId="29254" xr:uid="{4CEBABBC-A878-4BF7-B79B-E461E943CE41}"/>
    <cellStyle name="Total 6 3 2 7" xfId="28985" xr:uid="{F8B9C06A-8971-427C-8504-86E362F9452A}"/>
    <cellStyle name="Total 6 3 2 8" xfId="29598" xr:uid="{601C0465-C4EB-4068-8408-EFC74BA5C503}"/>
    <cellStyle name="Total 6 3 3" xfId="8037" xr:uid="{2170E099-48EE-4E7F-BCDA-9D0B881B3C8D}"/>
    <cellStyle name="Total 6 3 3 2" xfId="11766" xr:uid="{43AB9756-F13F-47FB-BA39-3D566E7F4AB2}"/>
    <cellStyle name="Total 6 3 3 2 2" xfId="21213" xr:uid="{3094A73F-7A01-46B0-AC25-F429FBA4A505}"/>
    <cellStyle name="Total 6 3 3 2 3" xfId="25637" xr:uid="{51CFF09D-C728-4D01-90C7-EB7AE9C2490F}"/>
    <cellStyle name="Total 6 3 3 3" xfId="13772" xr:uid="{41ADA85B-F620-4AFE-9B21-9B062CCC61DE}"/>
    <cellStyle name="Total 6 3 3 3 2" xfId="23219" xr:uid="{93B4D871-6D20-47E6-8A2A-59B94FB88314}"/>
    <cellStyle name="Total 6 3 3 4" xfId="17484" xr:uid="{13C7F49E-922F-4AA0-B186-B1DF3E877ED8}"/>
    <cellStyle name="Total 6 3 4" xfId="8405" xr:uid="{7D526FE6-D40F-470A-B6A9-C61AC8268A00}"/>
    <cellStyle name="Total 6 3 4 2" xfId="12102" xr:uid="{8BD63BC5-3864-44D3-A28D-4565566ABE6A}"/>
    <cellStyle name="Total 6 3 4 2 2" xfId="21549" xr:uid="{52A4ACB0-4CF1-4177-A460-B415CB52F1E9}"/>
    <cellStyle name="Total 6 3 4 2 3" xfId="25968" xr:uid="{E6173B8B-4913-456C-87E4-9A216E33E5F3}"/>
    <cellStyle name="Total 6 3 4 3" xfId="14133" xr:uid="{A8363407-4DA8-4DC4-91D0-DC9C59E7E37D}"/>
    <cellStyle name="Total 6 3 4 3 2" xfId="23580" xr:uid="{A0BB1F8F-5B6E-4744-9130-E74D5F9098BA}"/>
    <cellStyle name="Total 6 3 4 4" xfId="17850" xr:uid="{78D84D95-22FA-49DB-9D45-5D2E9DC2C61A}"/>
    <cellStyle name="Total 6 3 5" xfId="9448" xr:uid="{35B0FACB-B2DF-4F98-A567-EE2B1482D4B5}"/>
    <cellStyle name="Total 6 3 5 2" xfId="12976" xr:uid="{635283EA-961B-4DD3-A0B8-6A77621E314E}"/>
    <cellStyle name="Total 6 3 5 2 2" xfId="22423" xr:uid="{0061EAAC-6848-4B8F-85BC-FB6050FBED2A}"/>
    <cellStyle name="Total 6 3 5 2 3" xfId="26817" xr:uid="{11D59EB5-F3A9-4F88-9138-9BFD522A4FB5}"/>
    <cellStyle name="Total 6 3 5 3" xfId="15151" xr:uid="{0DBEF973-5AA8-4CF9-96F2-AB41853B7DBB}"/>
    <cellStyle name="Total 6 3 5 3 2" xfId="24598" xr:uid="{F6F136B9-348C-42DD-8B52-E75C3CC6BCA8}"/>
    <cellStyle name="Total 6 3 5 4" xfId="18893" xr:uid="{2F973053-389C-4561-B2A8-A117FB524B65}"/>
    <cellStyle name="Total 6 3 6" xfId="8435" xr:uid="{B22BB70A-EE9A-4D73-8C35-0F8A580CCF53}"/>
    <cellStyle name="Total 6 3 6 2" xfId="12124" xr:uid="{11750EEF-4C78-402D-9D9D-2644C9DF41AF}"/>
    <cellStyle name="Total 6 3 6 2 2" xfId="21571" xr:uid="{90919F09-6408-417D-B7CE-5DE47AAE822D}"/>
    <cellStyle name="Total 6 3 6 2 3" xfId="25990" xr:uid="{5B619966-5A2F-407E-9FF4-CB5FAE47561E}"/>
    <cellStyle name="Total 6 3 6 3" xfId="14163" xr:uid="{347ED86D-AB40-49E5-8D9C-05090D7D6B80}"/>
    <cellStyle name="Total 6 3 6 3 2" xfId="23610" xr:uid="{BF512226-D6F1-4DCB-A0CD-FCCA4943DAB9}"/>
    <cellStyle name="Total 6 3 6 4" xfId="17880" xr:uid="{4B256A02-B227-4104-9475-4AEECCA3ACC7}"/>
    <cellStyle name="Total 6 3 7" xfId="9892" xr:uid="{2005E8E2-90DD-4F78-B091-9BA7B863B386}"/>
    <cellStyle name="Total 6 3 7 2" xfId="13355" xr:uid="{96C15332-6E4D-43DD-9E69-C7E18B31E1B6}"/>
    <cellStyle name="Total 6 3 7 2 2" xfId="22802" xr:uid="{11F9EBF2-A3E4-48EC-A235-08CD14A7DFED}"/>
    <cellStyle name="Total 6 3 7 2 3" xfId="27193" xr:uid="{0E660CE7-8465-4D82-8226-AF886B0C4C8C}"/>
    <cellStyle name="Total 6 3 7 3" xfId="15592" xr:uid="{9882DEC7-26EB-4A82-B177-FF6FDAEEB054}"/>
    <cellStyle name="Total 6 3 7 3 2" xfId="25039" xr:uid="{B747EC34-9817-44D4-9A56-681427E3A9CC}"/>
    <cellStyle name="Total 6 3 7 4" xfId="19337" xr:uid="{5CD6EF32-D1B2-4D90-B72E-828375310913}"/>
    <cellStyle name="Total 6 3 8" xfId="10143" xr:uid="{2825BB40-CC20-4A59-9F50-8DACB58FD5FE}"/>
    <cellStyle name="Total 6 3 8 2" xfId="15842" xr:uid="{DA85F09F-A852-467C-9780-62F3D0242390}"/>
    <cellStyle name="Total 6 3 8 2 2" xfId="25289" xr:uid="{48979EC5-AFE8-4E91-9530-C91577E22D35}"/>
    <cellStyle name="Total 6 3 8 3" xfId="19588" xr:uid="{6EAEE6E1-1D57-4B44-AE11-32B1B120A3EC}"/>
    <cellStyle name="Total 6 3 9" xfId="28462" xr:uid="{2E98E0B0-17FD-4596-A0EA-49EEA4C4347D}"/>
    <cellStyle name="Total 6 4" xfId="5086" xr:uid="{D4F80B58-861C-4335-9881-BF36E7B63B82}"/>
    <cellStyle name="Total 6 5" xfId="6771" xr:uid="{0B156344-745D-4201-82AB-7BA9F3D44FB0}"/>
    <cellStyle name="Total 6 5 2" xfId="7439" xr:uid="{20B1DF8E-AF18-4B41-A2F1-108E6C72BC03}"/>
    <cellStyle name="Total 6 5 2 2" xfId="11169" xr:uid="{01EF8886-BD8F-43B1-8FC8-1C6B9909C9F0}"/>
    <cellStyle name="Total 6 5 2 2 2" xfId="20615" xr:uid="{3BF2A9D1-2B54-41C7-8310-4EE46ED2FF7E}"/>
    <cellStyle name="Total 6 5 2 3" xfId="16886" xr:uid="{EBDB97D7-3EF5-41E1-871E-02726D9856C3}"/>
    <cellStyle name="Total 6 5 3" xfId="10500" xr:uid="{816B27DF-7730-45DF-8809-7B07288FC59D}"/>
    <cellStyle name="Total 6 5 3 2" xfId="19945" xr:uid="{47EB2765-40FC-4D28-A3D4-276AC456DF58}"/>
    <cellStyle name="Total 6 5 4" xfId="16216" xr:uid="{E9BCC3AE-4CD7-4EAC-BFA8-979291F490F3}"/>
    <cellStyle name="Total 6 5 5" xfId="28949" xr:uid="{025F9013-B985-430A-B99D-79535E111EA7}"/>
    <cellStyle name="Total 6 5 6" xfId="27737" xr:uid="{3B7F336B-E8DD-4A6F-A952-8D3F9571E4B5}"/>
    <cellStyle name="Total 6 5 7" xfId="28179" xr:uid="{F4FF9893-2D8B-4AAE-B474-09E98F5E6005}"/>
    <cellStyle name="Total 6 5 8" xfId="29483" xr:uid="{033C07CC-5D73-44E5-9BBA-D89CCF12EDC1}"/>
    <cellStyle name="Total 6 6" xfId="7959" xr:uid="{DD85F41B-A24D-4324-A706-984C310A46C3}"/>
    <cellStyle name="Total 6 6 2" xfId="11688" xr:uid="{79F7FE6B-CE99-4DBB-A658-948E1BDCC490}"/>
    <cellStyle name="Total 6 6 2 2" xfId="21135" xr:uid="{E9369295-833A-4635-9A33-F882E842E2DE}"/>
    <cellStyle name="Total 6 6 2 3" xfId="25559" xr:uid="{E31F7E5E-9063-4163-A246-486758D1D45B}"/>
    <cellStyle name="Total 6 6 3" xfId="13694" xr:uid="{B783BB35-8D53-4904-A4E8-645FCB41A179}"/>
    <cellStyle name="Total 6 6 3 2" xfId="23141" xr:uid="{3D68196A-AE00-41C2-BCC3-9AC5F2D51EB0}"/>
    <cellStyle name="Total 6 6 4" xfId="17406" xr:uid="{AC4D1471-60A4-4C56-A80A-AA754A8E8539}"/>
    <cellStyle name="Total 6 7" xfId="9282" xr:uid="{252D32D0-9806-4F19-A4FE-B48090749378}"/>
    <cellStyle name="Total 6 7 2" xfId="12833" xr:uid="{97A30CEC-C741-4D62-B4B4-E4A38728067C}"/>
    <cellStyle name="Total 6 7 2 2" xfId="22280" xr:uid="{314115BE-C6D4-43A3-B54F-D069E099A298}"/>
    <cellStyle name="Total 6 7 2 3" xfId="26674" xr:uid="{051A1EFD-72FA-4507-8FDA-682A6E37EC84}"/>
    <cellStyle name="Total 6 7 3" xfId="14985" xr:uid="{B3D62D1A-3BE5-4ED8-9DD0-AA2DD96EF50B}"/>
    <cellStyle name="Total 6 7 3 2" xfId="24432" xr:uid="{D956676B-41AF-4E23-A07B-BD7C7670C86E}"/>
    <cellStyle name="Total 6 7 4" xfId="18727" xr:uid="{529CBC35-4486-44C6-9EDD-14C34306AF1B}"/>
    <cellStyle name="Total 6 8" xfId="9366" xr:uid="{7F3990D6-E18D-4E47-B14D-831B247A1856}"/>
    <cellStyle name="Total 6 8 2" xfId="12914" xr:uid="{3BE942D3-5EFF-4623-A3F5-F8427C383FC8}"/>
    <cellStyle name="Total 6 8 2 2" xfId="22361" xr:uid="{183CC614-B231-43C2-B035-081055AD5B23}"/>
    <cellStyle name="Total 6 8 2 3" xfId="26755" xr:uid="{47FA4A2D-82B0-41B1-B508-F6B52A4A81D8}"/>
    <cellStyle name="Total 6 8 3" xfId="15069" xr:uid="{18A2B642-860D-4EFB-AFE4-598ACDCB504B}"/>
    <cellStyle name="Total 6 8 3 2" xfId="24516" xr:uid="{26AA7FFE-0259-4277-9B88-18BDD9A11928}"/>
    <cellStyle name="Total 6 8 4" xfId="18811" xr:uid="{9D6A9E2A-07E9-49A7-BC96-8876F06C92DD}"/>
    <cellStyle name="Total 6 9" xfId="9029" xr:uid="{A056FF30-AC3D-4B13-8414-0112BF48CB4F}"/>
    <cellStyle name="Total 6 9 2" xfId="12626" xr:uid="{C146C0EF-BD20-4674-8F45-C48548DBF837}"/>
    <cellStyle name="Total 6 9 2 2" xfId="22073" xr:uid="{9630CD24-B3D9-46A3-851E-D8162343FF9D}"/>
    <cellStyle name="Total 6 9 2 3" xfId="26487" xr:uid="{4F61176B-B9D6-475C-8E86-9F1863C792F0}"/>
    <cellStyle name="Total 6 9 3" xfId="14752" xr:uid="{C65B2204-0D99-435F-9404-036ADDC9DCE8}"/>
    <cellStyle name="Total 6 9 3 2" xfId="24199" xr:uid="{0D243A0D-C3EB-4B1E-A298-48A9D2FA702D}"/>
    <cellStyle name="Total 6 9 4" xfId="18474" xr:uid="{68C14CB7-4F13-44E1-95D9-1D2A6F7BF97D}"/>
    <cellStyle name="Total 7" xfId="2661" xr:uid="{9827FF52-5D01-4937-81B7-7DDA2DE76D83}"/>
    <cellStyle name="Total 7 10" xfId="8421" xr:uid="{17A583EA-D3E1-422E-A75F-B8E8CD737119}"/>
    <cellStyle name="Total 7 10 2" xfId="14149" xr:uid="{3490818E-447A-4ED2-894C-A8A06B1D9762}"/>
    <cellStyle name="Total 7 10 2 2" xfId="23596" xr:uid="{7A6B6E88-FF55-4F85-8BE1-A51EB5CF9031}"/>
    <cellStyle name="Total 7 10 3" xfId="17866" xr:uid="{A35F54D4-951C-4F29-9A79-B08392B52649}"/>
    <cellStyle name="Total 7 11" xfId="27952" xr:uid="{CD8BAA7D-4958-4E4F-82AA-748395576CEA}"/>
    <cellStyle name="Total 7 12" xfId="28572" xr:uid="{893FF6B4-1B51-4FDF-8C18-E07D4D29F120}"/>
    <cellStyle name="Total 7 13" xfId="30738" xr:uid="{01C60540-4799-459F-AF29-BAC9FDBD0385}"/>
    <cellStyle name="Total 7 2" xfId="5090" xr:uid="{6C950244-FAAB-446E-BB36-359BCEA39DA6}"/>
    <cellStyle name="Total 7 2 10" xfId="28063" xr:uid="{2EA8F761-ECB7-451E-9B54-1E90AEF4AE0E}"/>
    <cellStyle name="Total 7 2 2" xfId="7083" xr:uid="{29B7A219-6706-4019-A137-5BE1ACD5691A}"/>
    <cellStyle name="Total 7 2 2 2" xfId="7751" xr:uid="{647727AD-0545-49B8-A2FA-F7AF819741EF}"/>
    <cellStyle name="Total 7 2 2 2 2" xfId="11481" xr:uid="{3E0E584E-46E6-4585-B827-5260BD6905D2}"/>
    <cellStyle name="Total 7 2 2 2 2 2" xfId="20928" xr:uid="{19B7ADF8-F2FE-4C53-80D0-C119B25EACFD}"/>
    <cellStyle name="Total 7 2 2 2 3" xfId="17199" xr:uid="{7DE880F9-E01F-471D-83C6-AC708F2738D2}"/>
    <cellStyle name="Total 7 2 2 3" xfId="10812" xr:uid="{C77AB48A-FDBC-4CFD-A294-8DBCEEDCCFFB}"/>
    <cellStyle name="Total 7 2 2 3 2" xfId="20258" xr:uid="{725A83E6-1E94-4FB1-83AB-098F57532B90}"/>
    <cellStyle name="Total 7 2 2 4" xfId="16529" xr:uid="{C1077F81-6172-4418-96E4-55F6B6AFBD12}"/>
    <cellStyle name="Total 7 2 2 5" xfId="29091" xr:uid="{AA7A0CBD-18ED-4263-A2B6-3A304D7398CF}"/>
    <cellStyle name="Total 7 2 2 6" xfId="29255" xr:uid="{154C6C4A-A7A4-4387-ADB1-C02C1675E234}"/>
    <cellStyle name="Total 7 2 2 7" xfId="27815" xr:uid="{AA6B70C4-1993-415E-A966-6EE7E2F83F2D}"/>
    <cellStyle name="Total 7 2 2 8" xfId="29599" xr:uid="{F585E087-74B7-4BCA-869C-2C4B59C6531D}"/>
    <cellStyle name="Total 7 2 3" xfId="8038" xr:uid="{D9D2FCC1-B8C1-4C3F-9123-99AD96B8B7F9}"/>
    <cellStyle name="Total 7 2 3 2" xfId="11767" xr:uid="{04166F88-D419-4DD4-9A8F-AEB2F9E5D247}"/>
    <cellStyle name="Total 7 2 3 2 2" xfId="21214" xr:uid="{CC5267BD-7383-4576-B780-4A755069F0B0}"/>
    <cellStyle name="Total 7 2 3 2 3" xfId="25638" xr:uid="{9085B227-9A25-4331-B581-2E631DB28667}"/>
    <cellStyle name="Total 7 2 3 3" xfId="13773" xr:uid="{3BC2E204-AC96-45C8-B9D5-5E19A4847223}"/>
    <cellStyle name="Total 7 2 3 3 2" xfId="23220" xr:uid="{470AE82D-8124-4476-852D-F08FB6861251}"/>
    <cellStyle name="Total 7 2 3 4" xfId="17485" xr:uid="{94795B3B-316C-45A8-8B0D-722F15851F17}"/>
    <cellStyle name="Total 7 2 4" xfId="8958" xr:uid="{718FEB67-7DBF-4F75-B9A7-FAD65B5E5EB5}"/>
    <cellStyle name="Total 7 2 4 2" xfId="12566" xr:uid="{42CED1A9-6791-4B66-8D0C-CC9D38249BC2}"/>
    <cellStyle name="Total 7 2 4 2 2" xfId="22013" xr:uid="{3984FAA8-9B52-41EC-B214-12E1FCA9741C}"/>
    <cellStyle name="Total 7 2 4 2 3" xfId="26427" xr:uid="{9DD82ADE-4CAE-40D8-8AE3-4C29EE386E93}"/>
    <cellStyle name="Total 7 2 4 3" xfId="14681" xr:uid="{D620621E-D92B-4506-823E-AE7C042EDCE0}"/>
    <cellStyle name="Total 7 2 4 3 2" xfId="24128" xr:uid="{BE5F93E6-48CF-48A6-8982-19FC5298ED20}"/>
    <cellStyle name="Total 7 2 4 4" xfId="18403" xr:uid="{94A15016-929E-4EAE-B25A-987619F06ACB}"/>
    <cellStyle name="Total 7 2 5" xfId="9941" xr:uid="{84ADC68F-4944-409A-A616-61C9FB4220DC}"/>
    <cellStyle name="Total 7 2 5 2" xfId="13398" xr:uid="{5B5E3A26-A09C-487F-A56E-C518F2B0130F}"/>
    <cellStyle name="Total 7 2 5 2 2" xfId="22845" xr:uid="{6F67A73E-B7EA-46DB-BCAD-017B953EDBD7}"/>
    <cellStyle name="Total 7 2 5 2 3" xfId="27235" xr:uid="{0592EB12-514B-415C-80A9-7A8DBC1AB9B9}"/>
    <cellStyle name="Total 7 2 5 3" xfId="15640" xr:uid="{1E700E88-A3EC-4467-93AE-BA5052B79D5B}"/>
    <cellStyle name="Total 7 2 5 3 2" xfId="25087" xr:uid="{08163061-0742-44FC-AA66-45509E0A8BB0}"/>
    <cellStyle name="Total 7 2 5 4" xfId="19386" xr:uid="{3B891117-CD3B-4663-8B6B-98D5077E801D}"/>
    <cellStyle name="Total 7 2 6" xfId="10048" xr:uid="{30E6FADD-0459-4A48-9FB9-638F32A2F0B1}"/>
    <cellStyle name="Total 7 2 6 2" xfId="13491" xr:uid="{9C63B666-BC8E-477F-8B94-E206590065A0}"/>
    <cellStyle name="Total 7 2 6 2 2" xfId="22938" xr:uid="{0F698E6E-E8DA-46E1-A551-985196C295FB}"/>
    <cellStyle name="Total 7 2 6 2 3" xfId="27328" xr:uid="{85619731-9A8B-4BBC-861F-12C2FF63DDEF}"/>
    <cellStyle name="Total 7 2 6 3" xfId="15747" xr:uid="{44B76F50-8448-42CD-991B-0DB08688F51C}"/>
    <cellStyle name="Total 7 2 6 3 2" xfId="25194" xr:uid="{9D859F0C-32C9-475B-AB87-1A8B43A85A11}"/>
    <cellStyle name="Total 7 2 6 4" xfId="19493" xr:uid="{2B793B50-00D2-4B00-90B5-439667D6CE80}"/>
    <cellStyle name="Total 7 2 7" xfId="9951" xr:uid="{D55EB0F8-EB62-48CB-8908-DDBD7D63F98F}"/>
    <cellStyle name="Total 7 2 7 2" xfId="13408" xr:uid="{5B87A6E8-E14F-465B-AE95-9CF3E0E54CA0}"/>
    <cellStyle name="Total 7 2 7 2 2" xfId="22855" xr:uid="{A8378A4E-9A63-4F55-B99B-6EBD38DFA11D}"/>
    <cellStyle name="Total 7 2 7 2 3" xfId="27245" xr:uid="{28DCB947-7F1E-4F2B-9242-AA439C62306A}"/>
    <cellStyle name="Total 7 2 7 3" xfId="15650" xr:uid="{444BCAF9-7282-4127-86E9-6C2CCD129E2D}"/>
    <cellStyle name="Total 7 2 7 3 2" xfId="25097" xr:uid="{A46CC4C0-5DE0-4D2B-8A44-99AD83026418}"/>
    <cellStyle name="Total 7 2 7 4" xfId="19396" xr:uid="{981DE6A9-9D20-45EE-8A8F-B95B3EC3AD11}"/>
    <cellStyle name="Total 7 2 8" xfId="8845" xr:uid="{A4CC8FC4-AF8F-4CC4-8C1D-25E9CE9F8F96}"/>
    <cellStyle name="Total 7 2 8 2" xfId="14570" xr:uid="{913BA354-9C29-4F72-B856-21AB9A410D2D}"/>
    <cellStyle name="Total 7 2 8 2 2" xfId="24017" xr:uid="{EFB1DC61-6184-46ED-9838-2A5CE03E6C0F}"/>
    <cellStyle name="Total 7 2 8 3" xfId="18290" xr:uid="{0FB3ED63-4A48-40A6-9E57-BFBFF132EDCF}"/>
    <cellStyle name="Total 7 2 9" xfId="28464" xr:uid="{5A4B3587-14BF-41F6-9012-70B808D1034D}"/>
    <cellStyle name="Total 7 3" xfId="5089" xr:uid="{F3B0DCDB-0990-4F71-B96C-4FC6832AF011}"/>
    <cellStyle name="Total 7 4" xfId="6772" xr:uid="{847BF3D6-1995-4EEE-B2F1-C049093C2075}"/>
    <cellStyle name="Total 7 4 2" xfId="7440" xr:uid="{2FEC5E9C-26F4-4899-A34B-568E21D815ED}"/>
    <cellStyle name="Total 7 4 2 2" xfId="11170" xr:uid="{455A747E-49F5-476E-8409-FB78430F2B2C}"/>
    <cellStyle name="Total 7 4 2 2 2" xfId="20616" xr:uid="{035485BE-D7B3-4E96-BA93-7BAC28FB97CE}"/>
    <cellStyle name="Total 7 4 2 3" xfId="16887" xr:uid="{0E12BEA9-4CEE-4BDF-8A53-78A2AA5B0591}"/>
    <cellStyle name="Total 7 4 3" xfId="10501" xr:uid="{1439F4A3-FDED-4049-AAB0-789EC3E83DA7}"/>
    <cellStyle name="Total 7 4 3 2" xfId="19946" xr:uid="{B2069686-F148-4EB4-BF8D-C63E8F35C694}"/>
    <cellStyle name="Total 7 4 4" xfId="16217" xr:uid="{CE090487-4E9F-4942-9B89-055F3FB4D657}"/>
    <cellStyle name="Total 7 4 5" xfId="28950" xr:uid="{3AE7F33F-D521-4A82-BFC8-B6E3958E86C4}"/>
    <cellStyle name="Total 7 4 6" xfId="28217" xr:uid="{6A9263C7-AB92-44DA-8A2F-55B4918B2F47}"/>
    <cellStyle name="Total 7 4 7" xfId="28629" xr:uid="{C7ECB977-C2D7-4194-BD0E-32554FABBB98}"/>
    <cellStyle name="Total 7 4 8" xfId="29484" xr:uid="{0FF84716-3F69-4350-80E0-2F12DA237A33}"/>
    <cellStyle name="Total 7 5" xfId="8192" xr:uid="{A6856BA9-4DD6-449A-B5B8-299F2EE3A72F}"/>
    <cellStyle name="Total 7 5 2" xfId="11921" xr:uid="{1FA2280A-08B8-4C4C-B53B-559EFF2BF2E1}"/>
    <cellStyle name="Total 7 5 2 2" xfId="21368" xr:uid="{982AC5B2-F9FE-4370-B029-6BDEFD0EEAE3}"/>
    <cellStyle name="Total 7 5 2 3" xfId="25792" xr:uid="{3063D5E7-2865-45DD-B837-51FEB20E1DB1}"/>
    <cellStyle name="Total 7 5 3" xfId="13927" xr:uid="{939A12A8-5F5F-4901-A44A-5FF873FB0FCC}"/>
    <cellStyle name="Total 7 5 3 2" xfId="23374" xr:uid="{D2ABF3B9-DBE8-4E51-889E-787BD94B19DE}"/>
    <cellStyle name="Total 7 5 4" xfId="17639" xr:uid="{2FB1C437-B65A-47A7-ACDB-B2168D2027DF}"/>
    <cellStyle name="Total 7 6" xfId="8680" xr:uid="{1C4771DF-E027-47FE-9259-8ED3CBD2F91A}"/>
    <cellStyle name="Total 7 6 2" xfId="12332" xr:uid="{9C082471-C6A0-4DC6-BA86-9896DA40F225}"/>
    <cellStyle name="Total 7 6 2 2" xfId="21779" xr:uid="{614B3C16-9077-4457-B01E-09DE8715C69B}"/>
    <cellStyle name="Total 7 6 2 3" xfId="26197" xr:uid="{F9266398-D142-4678-A238-2FDE3C10130A}"/>
    <cellStyle name="Total 7 6 3" xfId="14407" xr:uid="{766F132C-A0BC-43AD-B2C6-7E9125DB29C4}"/>
    <cellStyle name="Total 7 6 3 2" xfId="23854" xr:uid="{70D67850-4E5C-44DE-A333-35444DD4D244}"/>
    <cellStyle name="Total 7 6 4" xfId="18125" xr:uid="{D3B33C1F-7E06-480F-BD9C-308A24A0A749}"/>
    <cellStyle name="Total 7 7" xfId="9590" xr:uid="{233FDD6B-B1F7-4A87-BD55-003E47F6140C}"/>
    <cellStyle name="Total 7 7 2" xfId="13096" xr:uid="{5853C6DC-1353-49FF-9A07-2B88FB590712}"/>
    <cellStyle name="Total 7 7 2 2" xfId="22543" xr:uid="{C9046158-4A3F-401C-8C05-67653CA3D830}"/>
    <cellStyle name="Total 7 7 2 3" xfId="26935" xr:uid="{3AC54A8D-AA9C-4AFA-85E2-380390D054EC}"/>
    <cellStyle name="Total 7 7 3" xfId="15291" xr:uid="{5E815AE0-5E35-4DAB-B4CE-C9BAC51105B8}"/>
    <cellStyle name="Total 7 7 3 2" xfId="24738" xr:uid="{BBDF496D-32FB-47B7-BC47-82A4F77E8BFB}"/>
    <cellStyle name="Total 7 7 4" xfId="19035" xr:uid="{4686973C-3D71-4D22-A3DC-CCA336C548AB}"/>
    <cellStyle name="Total 7 8" xfId="9952" xr:uid="{68A02648-7E3C-4313-BFC5-FCBDEA794F68}"/>
    <cellStyle name="Total 7 8 2" xfId="13409" xr:uid="{9FD9B3DB-4A43-4EE8-AEA2-2D619AFB9492}"/>
    <cellStyle name="Total 7 8 2 2" xfId="22856" xr:uid="{F579AE1D-0D8F-4294-B3AC-5C80CD9F15C6}"/>
    <cellStyle name="Total 7 8 2 3" xfId="27246" xr:uid="{5D08D491-ADA6-4924-966F-0110C3119E72}"/>
    <cellStyle name="Total 7 8 3" xfId="15651" xr:uid="{ED9DED73-D0F4-4445-AFB1-71CECC72988A}"/>
    <cellStyle name="Total 7 8 3 2" xfId="25098" xr:uid="{3324647D-A58D-45E6-9EF8-45E5DD5CF825}"/>
    <cellStyle name="Total 7 8 4" xfId="19397" xr:uid="{BFD0D23D-D9EE-489A-99A3-B2F6EA897C48}"/>
    <cellStyle name="Total 7 9" xfId="8699" xr:uid="{13E0699B-D27C-4BD5-A194-0C86B0B201E3}"/>
    <cellStyle name="Total 7 9 2" xfId="12350" xr:uid="{72C707C7-099B-4B13-A664-A2DC72819EEC}"/>
    <cellStyle name="Total 7 9 2 2" xfId="21797" xr:uid="{7BE59D6D-F059-4ED3-BFE0-42ABF7393FE0}"/>
    <cellStyle name="Total 7 9 2 3" xfId="26215" xr:uid="{50176E2F-9864-44CF-A73E-3CCA6AB384E1}"/>
    <cellStyle name="Total 7 9 3" xfId="14426" xr:uid="{83E72F12-F193-438C-B14D-C47680697CFF}"/>
    <cellStyle name="Total 7 9 3 2" xfId="23873" xr:uid="{8B3E8FF3-529B-4D09-B7F7-9D5CCA3664A3}"/>
    <cellStyle name="Total 7 9 4" xfId="18144" xr:uid="{5C19A4F6-2792-47DA-A1DC-515DC8AAA269}"/>
    <cellStyle name="Total 8" xfId="2662" xr:uid="{AB3F4CFC-1CDD-4C0B-8FA1-FE0A4034911E}"/>
    <cellStyle name="Total 8 10" xfId="27953" xr:uid="{B1124218-9070-4857-BB04-150F9B2F462B}"/>
    <cellStyle name="Total 8 11" xfId="28222" xr:uid="{142AC48D-0654-4425-8912-9B3F4775FF56}"/>
    <cellStyle name="Total 8 12" xfId="30739" xr:uid="{2B2F458E-DC2C-4D5B-B51A-6D6A8964C942}"/>
    <cellStyle name="Total 8 2" xfId="5091" xr:uid="{3BDEDC92-E87F-45A5-BA5D-EA837C01A326}"/>
    <cellStyle name="Total 8 3" xfId="6773" xr:uid="{1A1355FE-12F2-4F3D-9E02-3AD6B12E0DEE}"/>
    <cellStyle name="Total 8 3 2" xfId="7441" xr:uid="{AD61E9DC-F7A1-4D64-9A07-8C966853EA26}"/>
    <cellStyle name="Total 8 3 2 2" xfId="11171" xr:uid="{520D8665-40DF-4720-ADBF-10C1B7150C17}"/>
    <cellStyle name="Total 8 3 2 2 2" xfId="20617" xr:uid="{7CBC7FF7-429A-48F8-96C9-92F682EB18E0}"/>
    <cellStyle name="Total 8 3 2 3" xfId="16888" xr:uid="{C037F358-FD9A-4F67-8BBF-804C28FDDF59}"/>
    <cellStyle name="Total 8 3 3" xfId="10502" xr:uid="{2F282549-E4D2-42C5-A0C5-809E569B9D33}"/>
    <cellStyle name="Total 8 3 3 2" xfId="19947" xr:uid="{9431A5ED-2541-4BD1-BB94-1658B3F61538}"/>
    <cellStyle name="Total 8 3 4" xfId="16218" xr:uid="{5B7547AE-D001-43DD-88E4-952BCD342987}"/>
    <cellStyle name="Total 8 3 5" xfId="28951" xr:uid="{F7E1495F-95FA-41BD-BD3F-AA3CE7D4376B}"/>
    <cellStyle name="Total 8 3 6" xfId="27738" xr:uid="{48D8FE6C-0B22-42B3-92AB-89A69B1BFAF8}"/>
    <cellStyle name="Total 8 3 7" xfId="29191" xr:uid="{017721B0-C5C4-4FF4-8F4A-927D142ECB8C}"/>
    <cellStyle name="Total 8 3 8" xfId="29485" xr:uid="{D9D19454-6BDC-497C-9E73-5A8396853760}"/>
    <cellStyle name="Total 8 4" xfId="8161" xr:uid="{471E32B0-7EB8-4081-BE76-8D86699D38F6}"/>
    <cellStyle name="Total 8 4 2" xfId="11890" xr:uid="{9FE68095-5A29-4DBE-8FD8-663276010014}"/>
    <cellStyle name="Total 8 4 2 2" xfId="21337" xr:uid="{9DEEE045-9E36-4ED5-B47F-14DADDE8C066}"/>
    <cellStyle name="Total 8 4 2 3" xfId="25761" xr:uid="{F8545818-7FA1-44E0-B90A-41E33A6DEBA2}"/>
    <cellStyle name="Total 8 4 3" xfId="13896" xr:uid="{C9083933-BA0B-4171-BA7D-F72C935F29BB}"/>
    <cellStyle name="Total 8 4 3 2" xfId="23343" xr:uid="{E189F13A-2B2A-4A27-BB37-6BF1C331541A}"/>
    <cellStyle name="Total 8 4 4" xfId="17608" xr:uid="{4CF7435C-C9A3-41E1-AF44-D63E641F1468}"/>
    <cellStyle name="Total 8 5" xfId="9729" xr:uid="{09A06455-3415-45C0-866F-409092DC27C4}"/>
    <cellStyle name="Total 8 5 2" xfId="13211" xr:uid="{5750E16B-8E78-4987-83CE-51B8789C0CB0}"/>
    <cellStyle name="Total 8 5 2 2" xfId="22658" xr:uid="{03F43233-E4C9-43F6-85A5-4EAEF6B45B83}"/>
    <cellStyle name="Total 8 5 2 3" xfId="27050" xr:uid="{0EBC52CC-3941-4476-B4E4-36D53C3465C9}"/>
    <cellStyle name="Total 8 5 3" xfId="15430" xr:uid="{DC2B346E-A4E5-4DEC-8F68-A972542F5B0B}"/>
    <cellStyle name="Total 8 5 3 2" xfId="24877" xr:uid="{51BBA834-1468-4938-B71B-9C39C1B2FE3B}"/>
    <cellStyle name="Total 8 5 4" xfId="19174" xr:uid="{7CB48BF3-B841-46B4-A7BE-BDE3C27AF479}"/>
    <cellStyle name="Total 8 6" xfId="9654" xr:uid="{56876386-0419-4F1F-9E9D-D790632C1991}"/>
    <cellStyle name="Total 8 6 2" xfId="13147" xr:uid="{7F05520B-176E-4A55-B80D-D935BC7D015C}"/>
    <cellStyle name="Total 8 6 2 2" xfId="22594" xr:uid="{95501859-E85F-4855-9165-528F52A07286}"/>
    <cellStyle name="Total 8 6 2 3" xfId="26986" xr:uid="{183D6574-7C3F-4555-B671-1FD00778D870}"/>
    <cellStyle name="Total 8 6 3" xfId="15355" xr:uid="{4A76BDE9-D900-4E10-8BB8-57015522F4BB}"/>
    <cellStyle name="Total 8 6 3 2" xfId="24802" xr:uid="{BBB9DEAC-3391-4753-9383-6C14F7709E63}"/>
    <cellStyle name="Total 8 6 4" xfId="19099" xr:uid="{77437387-DA97-4543-B80E-738643C38131}"/>
    <cellStyle name="Total 8 7" xfId="9192" xr:uid="{32A3A916-4829-45FC-9C2F-F06B153CB8DA}"/>
    <cellStyle name="Total 8 7 2" xfId="12759" xr:uid="{2E0D4584-E70A-45F7-9BC7-743171A02E6D}"/>
    <cellStyle name="Total 8 7 2 2" xfId="22206" xr:uid="{7F56705B-41FE-488F-A3CE-BC4515AEEB01}"/>
    <cellStyle name="Total 8 7 2 3" xfId="26601" xr:uid="{ECA35149-7447-4019-88BD-EB7EFA605E45}"/>
    <cellStyle name="Total 8 7 3" xfId="14896" xr:uid="{A262C51F-8C94-4D35-AADE-6A5379F01C18}"/>
    <cellStyle name="Total 8 7 3 2" xfId="24343" xr:uid="{37F2C83E-EDC1-4A93-A6B0-9BDCA35BE82A}"/>
    <cellStyle name="Total 8 7 4" xfId="18637" xr:uid="{ADA72484-493C-411D-AE3A-60535D34F1F5}"/>
    <cellStyle name="Total 8 8" xfId="8564" xr:uid="{66240CF1-6925-4EE0-885F-AE7DC4828E19}"/>
    <cellStyle name="Total 8 8 2" xfId="12229" xr:uid="{5210DA80-B4A1-46F9-8A3F-7E9491DA2C1B}"/>
    <cellStyle name="Total 8 8 2 2" xfId="21676" xr:uid="{FFF3F92E-A9FD-4A63-AFFC-2D98B35241EC}"/>
    <cellStyle name="Total 8 8 2 3" xfId="26095" xr:uid="{E51B0BE1-D0DC-43BB-8092-B8D04DB0A33B}"/>
    <cellStyle name="Total 8 8 3" xfId="14292" xr:uid="{AC416D5C-EBD6-416F-BE6D-5EEBAC8F24A5}"/>
    <cellStyle name="Total 8 8 3 2" xfId="23739" xr:uid="{53928BEB-FC60-4492-8497-BAE96D59BCBE}"/>
    <cellStyle name="Total 8 8 4" xfId="18009" xr:uid="{8DF93E25-4D43-4855-A52B-54E7B08A581E}"/>
    <cellStyle name="Total 8 9" xfId="9598" xr:uid="{46675777-B6EF-47C8-8EF1-4DDC6038DFA7}"/>
    <cellStyle name="Total 8 9 2" xfId="15299" xr:uid="{58170801-1AF5-4762-8724-2B8D4AD7AE1A}"/>
    <cellStyle name="Total 8 9 2 2" xfId="24746" xr:uid="{0041D060-F6ED-4E1F-A92C-83E0F454D849}"/>
    <cellStyle name="Total 8 9 3" xfId="19043" xr:uid="{EABC1F53-5AEA-4A40-B764-770DD21FCA0D}"/>
    <cellStyle name="Total 9" xfId="2663" xr:uid="{3F7C4EA1-8AAA-4709-B358-08E421AF0A3D}"/>
    <cellStyle name="Total 9 10" xfId="27954" xr:uid="{A7F154AC-8385-4B50-9A1B-0D8FBD987CE0}"/>
    <cellStyle name="Total 9 11" xfId="27740" xr:uid="{14641093-69C2-4C36-A8BB-CD19B56E53BB}"/>
    <cellStyle name="Total 9 12" xfId="30740" xr:uid="{D5C46536-FAFD-439B-8E1A-81CF40D99082}"/>
    <cellStyle name="Total 9 2" xfId="5092" xr:uid="{DEA22503-B841-48E8-BAD3-7C5F5AD7F51C}"/>
    <cellStyle name="Total 9 3" xfId="6774" xr:uid="{2F0A36BC-BE5B-4C1A-8EDF-903E48127600}"/>
    <cellStyle name="Total 9 3 2" xfId="7442" xr:uid="{1B3C1C98-B8F2-49F6-AB9B-5DB328AC0323}"/>
    <cellStyle name="Total 9 3 2 2" xfId="11172" xr:uid="{B116692F-AD99-4375-BBA9-27D010C84792}"/>
    <cellStyle name="Total 9 3 2 2 2" xfId="20618" xr:uid="{C827BD90-9CB0-4E0E-9936-525685243735}"/>
    <cellStyle name="Total 9 3 2 3" xfId="16889" xr:uid="{27B4CA33-3CE6-4FD5-9F75-BB10A98F21A9}"/>
    <cellStyle name="Total 9 3 3" xfId="10503" xr:uid="{C6C4FD6E-EC79-46D3-9FB5-9B9357C6C73E}"/>
    <cellStyle name="Total 9 3 3 2" xfId="19948" xr:uid="{52F8A38F-B303-45A4-89E9-31D16D9252B5}"/>
    <cellStyle name="Total 9 3 4" xfId="16219" xr:uid="{591CB68F-0610-4FDE-9006-1A8F1A06AAC5}"/>
    <cellStyle name="Total 9 3 5" xfId="28952" xr:uid="{31CF408F-1E05-4AAB-A6E4-C3F1FAA1176D}"/>
    <cellStyle name="Total 9 3 6" xfId="28218" xr:uid="{5135F6A3-AC28-43FF-BAFA-A458BE30C9FD}"/>
    <cellStyle name="Total 9 3 7" xfId="28180" xr:uid="{0955376C-9A69-4EF3-9020-D4FD21DBAB77}"/>
    <cellStyle name="Total 9 3 8" xfId="29486" xr:uid="{CB308EAB-3D5B-4F1F-A30C-B48C8B775395}"/>
    <cellStyle name="Total 9 4" xfId="8087" xr:uid="{6DECD64A-5825-4D43-9336-B9D52A958EFD}"/>
    <cellStyle name="Total 9 4 2" xfId="11816" xr:uid="{BCEC0E80-EB14-484D-B8B0-2726F628D31A}"/>
    <cellStyle name="Total 9 4 2 2" xfId="21263" xr:uid="{21DE7D30-1902-420D-8B43-C5823F82F990}"/>
    <cellStyle name="Total 9 4 2 3" xfId="25687" xr:uid="{1E34B8AF-02D1-45A5-977A-707863C24C0A}"/>
    <cellStyle name="Total 9 4 3" xfId="13822" xr:uid="{E306A010-4ED6-4265-918E-33F870CEA46E}"/>
    <cellStyle name="Total 9 4 3 2" xfId="23269" xr:uid="{51203FB8-20B7-414D-948C-6E412927B58E}"/>
    <cellStyle name="Total 9 4 4" xfId="17534" xr:uid="{68BE4D28-8C6D-4477-B1FA-EED27E4F14A8}"/>
    <cellStyle name="Total 9 5" xfId="9280" xr:uid="{E0ED709E-3E59-4401-9AC2-D1C19AB718E9}"/>
    <cellStyle name="Total 9 5 2" xfId="12831" xr:uid="{EF597244-F37F-4203-ACD3-B8DF32DA5E65}"/>
    <cellStyle name="Total 9 5 2 2" xfId="22278" xr:uid="{55BC4809-05D8-4031-9DD4-6BAE20210D5A}"/>
    <cellStyle name="Total 9 5 2 3" xfId="26672" xr:uid="{706BFD8E-1AB9-4AD5-84DC-EF96ECBFB841}"/>
    <cellStyle name="Total 9 5 3" xfId="14983" xr:uid="{918A5354-CECE-406F-AD95-439AE9ACBDDC}"/>
    <cellStyle name="Total 9 5 3 2" xfId="24430" xr:uid="{B91C4384-C83F-4885-B293-EA0F2789528C}"/>
    <cellStyle name="Total 9 5 4" xfId="18725" xr:uid="{82973943-F48B-44BF-AC0C-4D6BDBCC7844}"/>
    <cellStyle name="Total 9 6" xfId="9525" xr:uid="{14A53BAD-1E19-49B8-B0CB-D21794B9E036}"/>
    <cellStyle name="Total 9 6 2" xfId="13038" xr:uid="{52269C10-563A-4450-9A05-4C926CFD06BB}"/>
    <cellStyle name="Total 9 6 2 2" xfId="22485" xr:uid="{B004E281-185C-4C00-9A69-DF8E702152E6}"/>
    <cellStyle name="Total 9 6 2 3" xfId="26877" xr:uid="{F9093CB8-4CA6-43E3-A3CB-DF0AEB2AA14F}"/>
    <cellStyle name="Total 9 6 3" xfId="15226" xr:uid="{A9E6FB21-34E1-4AFC-98B0-BF01DC0B2C30}"/>
    <cellStyle name="Total 9 6 3 2" xfId="24673" xr:uid="{5390863A-6794-47D1-B41A-8F20845D5444}"/>
    <cellStyle name="Total 9 6 4" xfId="18970" xr:uid="{8AB79ACF-1000-4D1F-86E6-3EE339D545EB}"/>
    <cellStyle name="Total 9 7" xfId="9581" xr:uid="{B691A0B3-AC7A-4CE6-84A7-7A55188A3709}"/>
    <cellStyle name="Total 9 7 2" xfId="13087" xr:uid="{891FE430-9D3E-4770-B1F2-F84FF0BAEACE}"/>
    <cellStyle name="Total 9 7 2 2" xfId="22534" xr:uid="{E320E9D0-6B83-473C-B740-800314BAD333}"/>
    <cellStyle name="Total 9 7 2 3" xfId="26926" xr:uid="{7BD21C81-AEF2-44F6-A39C-96A90AEEBD0B}"/>
    <cellStyle name="Total 9 7 3" xfId="15282" xr:uid="{1D0E8F5B-6082-49B5-8B93-ACBA437158B9}"/>
    <cellStyle name="Total 9 7 3 2" xfId="24729" xr:uid="{1CF804B7-3835-4F7B-AF30-3250BD6C76D5}"/>
    <cellStyle name="Total 9 7 4" xfId="19026" xr:uid="{36881A67-773B-4EE5-90A8-04EF38123075}"/>
    <cellStyle name="Total 9 8" xfId="9254" xr:uid="{9B5BD522-C91F-49D2-9CFD-5784816819D2}"/>
    <cellStyle name="Total 9 8 2" xfId="12810" xr:uid="{553C24D3-C2B8-445A-A213-74DF593382BA}"/>
    <cellStyle name="Total 9 8 2 2" xfId="22257" xr:uid="{9EB940EB-62AB-44C3-A6EB-AB0C9BF60204}"/>
    <cellStyle name="Total 9 8 2 3" xfId="26652" xr:uid="{BB06D65B-CABC-414F-A3DD-A3F77F79E549}"/>
    <cellStyle name="Total 9 8 3" xfId="14958" xr:uid="{E53397D8-8074-404B-86CE-C540DBF7063E}"/>
    <cellStyle name="Total 9 8 3 2" xfId="24405" xr:uid="{43CA7A7D-85A9-455E-87D0-D0D6B75689EB}"/>
    <cellStyle name="Total 9 8 4" xfId="18699" xr:uid="{342BA53B-D661-425E-B8E8-9D583C912B2C}"/>
    <cellStyle name="Total 9 9" xfId="8773" xr:uid="{02EAC76D-0993-422E-B2D6-D53F3DEF72B7}"/>
    <cellStyle name="Total 9 9 2" xfId="14500" xr:uid="{B87DA4F2-3976-4CDE-8A73-D59CF3B83EDF}"/>
    <cellStyle name="Total 9 9 2 2" xfId="23947" xr:uid="{A3B25869-E141-4097-B5F7-11D9AA6F52DD}"/>
    <cellStyle name="Total 9 9 3" xfId="18218" xr:uid="{8AF5C658-6D23-47DE-A8B1-655B0B61D7FB}"/>
    <cellStyle name="Warning Text 10" xfId="2665" xr:uid="{55AEBEF5-8A78-4AC8-B2FF-F96047D315FF}"/>
    <cellStyle name="Warning Text 10 2" xfId="5093" xr:uid="{25326DEE-26CE-4CE2-BA58-F25BA926EECC}"/>
    <cellStyle name="Warning Text 10 3" xfId="30741" xr:uid="{B56F6AD2-7C60-4ACE-8477-79724EF5665F}"/>
    <cellStyle name="Warning Text 11" xfId="2666" xr:uid="{EC9D1E57-099D-4B27-B5C3-411F0F183F87}"/>
    <cellStyle name="Warning Text 11 2" xfId="5094" xr:uid="{C463C66F-0C2D-4112-B8E5-D6E5A1B7C379}"/>
    <cellStyle name="Warning Text 11 3" xfId="30742" xr:uid="{21A01059-3C17-43FF-8FBC-F7C6F61C68A4}"/>
    <cellStyle name="Warning Text 12" xfId="2667" xr:uid="{4D6500B8-2488-4B9A-B145-65272E7C6C72}"/>
    <cellStyle name="Warning Text 12 2" xfId="5095" xr:uid="{31F532EF-CFA3-4342-9195-225C1B8A3A4A}"/>
    <cellStyle name="Warning Text 12 3" xfId="30246" xr:uid="{BBF600B0-7231-4444-9007-A475F546FBF1}"/>
    <cellStyle name="Warning Text 13" xfId="2668" xr:uid="{0F118017-0B3E-438D-A757-B8B0D9D719BF}"/>
    <cellStyle name="Warning Text 13 2" xfId="5096" xr:uid="{822F924D-2B3E-4A9A-8C67-B982B6A329DE}"/>
    <cellStyle name="Warning Text 14" xfId="2669" xr:uid="{F88D4011-858C-4078-8F45-CCC09E82810B}"/>
    <cellStyle name="Warning Text 14 2" xfId="5097" xr:uid="{E91CBFA0-176C-4F5A-9D33-289E11A33A96}"/>
    <cellStyle name="Warning Text 15" xfId="2670" xr:uid="{32739630-424C-4590-9F97-538372B0B2C8}"/>
    <cellStyle name="Warning Text 15 2" xfId="5098" xr:uid="{EF2603B9-A571-401F-B422-FAB3D1A7D9CE}"/>
    <cellStyle name="Warning Text 16" xfId="2671" xr:uid="{BECA7E03-EADF-4CD7-B626-D2C573C8A6DD}"/>
    <cellStyle name="Warning Text 16 2" xfId="5099" xr:uid="{BD167167-5AAC-4D45-A953-85E5A387826D}"/>
    <cellStyle name="Warning Text 17" xfId="2672" xr:uid="{6DFA28DE-EBBD-42B3-94A0-599D8810DA66}"/>
    <cellStyle name="Warning Text 17 2" xfId="5100" xr:uid="{2585CB81-CB17-4A51-B8DF-90F26F902E76}"/>
    <cellStyle name="Warning Text 18" xfId="2673" xr:uid="{948CF326-CA11-4145-B624-9C907D807A07}"/>
    <cellStyle name="Warning Text 18 2" xfId="5101" xr:uid="{13FF7C4B-9872-4F93-AD8B-D480A1F979A1}"/>
    <cellStyle name="Warning Text 19" xfId="5102" xr:uid="{2501956D-EE5E-47A5-83D3-8F93DB67C581}"/>
    <cellStyle name="Warning Text 2" xfId="883" xr:uid="{DD02D6D2-7A10-4FB7-B908-DF6C156337F7}"/>
    <cellStyle name="Warning Text 2 10" xfId="2675" xr:uid="{274D9383-3B74-4312-B946-202DAAFC242F}"/>
    <cellStyle name="Warning Text 2 11" xfId="2676" xr:uid="{B1948BE1-FDAE-4550-AFF2-D06B508837AB}"/>
    <cellStyle name="Warning Text 2 12" xfId="5187" xr:uid="{9EA0C131-1A7D-4943-90AC-E10F6751B4B4}"/>
    <cellStyle name="Warning Text 2 13" xfId="6406" xr:uid="{5A3A6672-9085-4305-81E4-74DB624F15C3}"/>
    <cellStyle name="Warning Text 2 14" xfId="29794" xr:uid="{1B6C2288-64BA-4551-9CAA-6421E84584B3}"/>
    <cellStyle name="Warning Text 2 15" xfId="2674" xr:uid="{30BF8C12-8E48-49F1-8FFB-49C608F9C514}"/>
    <cellStyle name="Warning Text 2 16" xfId="30743" xr:uid="{72FB1478-DC7A-49CE-B0F3-51E8483894D2}"/>
    <cellStyle name="Warning Text 2 2" xfId="2677" xr:uid="{C5AC5DD8-1E61-4E84-9388-8E0E07B747CF}"/>
    <cellStyle name="Warning Text 2 2 2" xfId="6407" xr:uid="{95829581-3643-412E-A159-A567BE3A2553}"/>
    <cellStyle name="Warning Text 2 3" xfId="2678" xr:uid="{50BD3E36-3487-4F52-880D-079E5A974A6E}"/>
    <cellStyle name="Warning Text 2 3 2" xfId="6408" xr:uid="{F31DD714-54A0-4CB2-B018-B1FFAAD24708}"/>
    <cellStyle name="Warning Text 2 4" xfId="2679" xr:uid="{27FC6C03-F6C5-4407-9B44-DBEF12CDAFFB}"/>
    <cellStyle name="Warning Text 2 4 2" xfId="5104" xr:uid="{F94603F5-FDE4-48C4-99E6-F713FB9A4077}"/>
    <cellStyle name="Warning Text 2 4 3" xfId="5103" xr:uid="{F83AED6C-7608-4833-AFCD-32720345E8AB}"/>
    <cellStyle name="Warning Text 2 4 4" xfId="6409" xr:uid="{DF685EAE-8BF5-44AF-A6A2-38C8A4AF6EC2}"/>
    <cellStyle name="Warning Text 2 5" xfId="2680" xr:uid="{BA050185-1C55-4427-90C9-C0D23F1DA008}"/>
    <cellStyle name="Warning Text 2 5 2" xfId="6410" xr:uid="{DA038D37-7D50-44C9-A7D6-4062607BD185}"/>
    <cellStyle name="Warning Text 2 6" xfId="2681" xr:uid="{871267F0-9F2A-42C8-8B0D-825AACB6F13B}"/>
    <cellStyle name="Warning Text 2 6 2" xfId="6411" xr:uid="{BD838CB1-E26E-4DCA-BAAD-03337452D9A3}"/>
    <cellStyle name="Warning Text 2 7" xfId="2682" xr:uid="{5F29220D-79E1-4900-9CBC-2A49AAF37FD2}"/>
    <cellStyle name="Warning Text 2 7 2" xfId="6412" xr:uid="{397CA71E-C92B-4386-A9EE-1D28A23B01D5}"/>
    <cellStyle name="Warning Text 2 8" xfId="2683" xr:uid="{11A7FA78-079F-4744-B736-906EB9917E5C}"/>
    <cellStyle name="Warning Text 2 9" xfId="2684" xr:uid="{DC6FBF00-8CFB-4EE2-979D-688A871E6E6E}"/>
    <cellStyle name="Warning Text 20" xfId="5105" xr:uid="{4459AA35-61DF-4FDE-A16C-7E5A965AA563}"/>
    <cellStyle name="Warning Text 21" xfId="5106" xr:uid="{1C85BF11-E168-46AA-AB1A-0CED86508AC8}"/>
    <cellStyle name="Warning Text 22" xfId="5107" xr:uid="{1E15C02C-878C-4191-92EE-54C3D565A15C}"/>
    <cellStyle name="Warning Text 23" xfId="5108" xr:uid="{F40E9ED7-AFD5-417A-AD53-7AFA44703C4C}"/>
    <cellStyle name="Warning Text 24" xfId="5109" xr:uid="{33090DBA-1B16-4F27-A4C3-BB89F9CFBC3B}"/>
    <cellStyle name="Warning Text 25" xfId="5110" xr:uid="{BD6CB4E8-2F61-4217-8834-6B79AAECBA74}"/>
    <cellStyle name="Warning Text 26" xfId="5111" xr:uid="{B6A9D6BF-E3A4-4DA2-97E1-AC5AA61C43D8}"/>
    <cellStyle name="Warning Text 27" xfId="6405" xr:uid="{E8E8EC60-FDFB-4E98-AA05-57CF93F42735}"/>
    <cellStyle name="Warning Text 28" xfId="6436" xr:uid="{5DA9FAC5-CAD2-4D63-91EE-FD6C457CF057}"/>
    <cellStyle name="Warning Text 29" xfId="6479" xr:uid="{C9A35593-5FCD-4D6E-BC9B-FD4BC740E10E}"/>
    <cellStyle name="Warning Text 3" xfId="996" xr:uid="{96DF95FB-F6DE-4B10-881B-E3F04EF45C94}"/>
    <cellStyle name="Warning Text 3 10" xfId="2686" xr:uid="{48F81252-0C7B-4137-B504-8C9F03557051}"/>
    <cellStyle name="Warning Text 3 11" xfId="2687" xr:uid="{512E8DAF-732A-4341-9FE5-E1A90489A210}"/>
    <cellStyle name="Warning Text 3 12" xfId="5112" xr:uid="{C22D41F1-C62E-4EB2-996D-FF1D0374A9DB}"/>
    <cellStyle name="Warning Text 3 13" xfId="6413" xr:uid="{CDEEB86A-6B22-4206-93D6-E7EB88DC9268}"/>
    <cellStyle name="Warning Text 3 14" xfId="29835" xr:uid="{276F36C8-F321-411A-B764-AE65CAD517C9}"/>
    <cellStyle name="Warning Text 3 15" xfId="2685" xr:uid="{8610C6CE-BDD6-45B8-A508-7A61E0689485}"/>
    <cellStyle name="Warning Text 3 2" xfId="2688" xr:uid="{06F32C79-4E71-4442-9761-B80C3F436C15}"/>
    <cellStyle name="Warning Text 3 3" xfId="2689" xr:uid="{9E1DE1B8-E46B-4A1E-94F9-564FE92735E7}"/>
    <cellStyle name="Warning Text 3 4" xfId="2690" xr:uid="{72487BB6-115A-4542-82FE-774FA0C1E5B3}"/>
    <cellStyle name="Warning Text 3 5" xfId="2691" xr:uid="{856D2CFE-6009-49E1-AA09-5C451A09F5F7}"/>
    <cellStyle name="Warning Text 3 6" xfId="2692" xr:uid="{DFEDC35C-84F5-4580-BF40-479E63AA0368}"/>
    <cellStyle name="Warning Text 3 7" xfId="2693" xr:uid="{5A00C4B6-0D50-476D-90F6-F7D5087B62F0}"/>
    <cellStyle name="Warning Text 3 8" xfId="2694" xr:uid="{4801856C-67D7-407A-8565-D87102A6E1E3}"/>
    <cellStyle name="Warning Text 3 9" xfId="2695" xr:uid="{7C2D09F3-0DCD-45B5-8837-6D9F4304C113}"/>
    <cellStyle name="Warning Text 30" xfId="2664" xr:uid="{3BE92363-22B7-4A82-9221-22F4C137E3C0}"/>
    <cellStyle name="Warning Text 31" xfId="6523" xr:uid="{80FCC827-59B6-479A-B68D-6F6A51570977}"/>
    <cellStyle name="Warning Text 32" xfId="29743" xr:uid="{69F09045-6823-4E1E-B284-634C475C58AB}"/>
    <cellStyle name="Warning Text 33" xfId="926" xr:uid="{97089665-6714-4715-9226-D1F18C16732C}"/>
    <cellStyle name="Warning Text 4" xfId="2696" xr:uid="{545FAD41-9A55-4F34-BB8C-7A988C25C423}"/>
    <cellStyle name="Warning Text 4 2" xfId="5115" xr:uid="{97B375AA-EB63-4C37-8294-95727F1C9E7E}"/>
    <cellStyle name="Warning Text 4 3" xfId="5114" xr:uid="{4D7D593E-B002-4BC2-A8B3-EB258EE1B0F3}"/>
    <cellStyle name="Warning Text 4 4" xfId="30744" xr:uid="{56544C1E-DD63-404F-A063-A793A61EF99D}"/>
    <cellStyle name="Warning Text 5" xfId="2697" xr:uid="{B104CBFF-6E12-458D-B6F4-A6A292238469}"/>
    <cellStyle name="Warning Text 5 2" xfId="5117" xr:uid="{59402016-C2C2-4110-8FD8-C485E6BB77DC}"/>
    <cellStyle name="Warning Text 5 3" xfId="5116" xr:uid="{049AC8E9-6C04-4057-89AA-41A8E55EA3B0}"/>
    <cellStyle name="Warning Text 5 4" xfId="30745" xr:uid="{294143F5-2FC5-40AE-BED2-3C4D12C87FEB}"/>
    <cellStyle name="Warning Text 6" xfId="2698" xr:uid="{027D5EFF-2A9E-46E1-9FA3-EA38689B5B59}"/>
    <cellStyle name="Warning Text 6 2" xfId="5119" xr:uid="{C9FC4976-2B17-458B-A763-C4D5EC415629}"/>
    <cellStyle name="Warning Text 6 3" xfId="5120" xr:uid="{9C72C340-BF8C-4F3A-9717-B5227A1E7C57}"/>
    <cellStyle name="Warning Text 6 4" xfId="5118" xr:uid="{A5B69157-3E29-4A6D-9E90-5371F01F0A52}"/>
    <cellStyle name="Warning Text 6 5" xfId="30746" xr:uid="{93252771-9A1B-4E02-B39F-859B599A5E42}"/>
    <cellStyle name="Warning Text 7" xfId="2699" xr:uid="{11604ECA-7110-44D4-8CD8-F164F8362A44}"/>
    <cellStyle name="Warning Text 7 2" xfId="5122" xr:uid="{5719B1F5-5A1A-4E6D-9467-9640CAE12A76}"/>
    <cellStyle name="Warning Text 7 3" xfId="5121" xr:uid="{B6CFAF6D-892F-4184-9C47-83A9BCA39DE7}"/>
    <cellStyle name="Warning Text 7 4" xfId="30747" xr:uid="{7B8D560B-25D2-46A0-96CA-271DD4281E9F}"/>
    <cellStyle name="Warning Text 8" xfId="2700" xr:uid="{14DD3D9F-2CE6-4F03-A175-B731F3591C31}"/>
    <cellStyle name="Warning Text 8 2" xfId="5123" xr:uid="{A9A709C0-9014-47FB-AD77-0AA63B9D6C54}"/>
    <cellStyle name="Warning Text 8 3" xfId="30748" xr:uid="{4BD1E97B-F3FA-4664-B932-1FF7A2CF9192}"/>
    <cellStyle name="Warning Text 9" xfId="2701" xr:uid="{1DC5E0C6-C052-4D24-AB8A-633213896F80}"/>
    <cellStyle name="Warning Text 9 2" xfId="5124" xr:uid="{6628DF74-3EEA-40D6-B8AC-5D40A62ACCC1}"/>
    <cellStyle name="Warning Text 9 3" xfId="30749" xr:uid="{6346458A-6286-4524-A126-6088E60AD560}"/>
  </cellStyles>
  <dxfs count="1">
    <dxf>
      <font>
        <color rgb="FF9C0006"/>
      </font>
    </dxf>
  </dxfs>
  <tableStyles count="0" defaultTableStyle="TableStyleMedium2" defaultPivotStyle="PivotStyleLight16"/>
  <colors>
    <mruColors>
      <color rgb="FF0137A6"/>
      <color rgb="FF2F5B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unito" pitchFamily="2" charset="0"/>
                <a:ea typeface="+mn-ea"/>
                <a:cs typeface="+mn-cs"/>
              </a:defRPr>
            </a:pPr>
            <a:r>
              <a:rPr lang="en-US" sz="1400" b="1">
                <a:solidFill>
                  <a:srgbClr val="0137A6"/>
                </a:solidFill>
                <a:latin typeface="Nunito" pitchFamily="2" charset="0"/>
              </a:rPr>
              <a:t>NSE YIELD CURVE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unito" pitchFamily="2" charset="0"/>
              <a:ea typeface="+mn-ea"/>
              <a:cs typeface="+mn-cs"/>
            </a:defRPr>
          </a:pPr>
          <a:endParaRPr lang="en-KE"/>
        </a:p>
      </c:txPr>
    </c:title>
    <c:autoTitleDeleted val="0"/>
    <c:plotArea>
      <c:layout>
        <c:manualLayout>
          <c:layoutTarget val="inner"/>
          <c:xMode val="edge"/>
          <c:yMode val="edge"/>
          <c:x val="0.12070943823160886"/>
          <c:y val="0.1019907497003711"/>
          <c:w val="0.86361965573089694"/>
          <c:h val="0.70471465652172438"/>
        </c:manualLayout>
      </c:layout>
      <c:lineChart>
        <c:grouping val="standard"/>
        <c:varyColors val="0"/>
        <c:ser>
          <c:idx val="0"/>
          <c:order val="0"/>
          <c:tx>
            <c:strRef>
              <c:f>NSE_Yield_Curve!$C$10</c:f>
              <c:strCache>
                <c:ptCount val="1"/>
                <c:pt idx="0">
                  <c:v>FY 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137A6"/>
              </a:solidFill>
              <a:ln w="9525">
                <a:solidFill>
                  <a:srgbClr val="0137A6"/>
                </a:solidFill>
              </a:ln>
              <a:effectLst/>
            </c:spPr>
          </c:marker>
          <c:val>
            <c:numRef>
              <c:f>NSE_Yield_Curve!$C$11:$C$37</c:f>
              <c:numCache>
                <c:formatCode>0.0%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00%">
                  <c:v>0.12299400000000001</c:v>
                </c:pt>
                <c:pt idx="4" formatCode="0.0000%">
                  <c:v>0.134438</c:v>
                </c:pt>
                <c:pt idx="5" formatCode="0.0000%">
                  <c:v>0.14164499999999999</c:v>
                </c:pt>
                <c:pt idx="6" formatCode="0.0000%">
                  <c:v>0.14141899999999999</c:v>
                </c:pt>
                <c:pt idx="7" formatCode="0.0000%">
                  <c:v>0.13866600000000001</c:v>
                </c:pt>
                <c:pt idx="8" formatCode="0.0000%">
                  <c:v>0.135966</c:v>
                </c:pt>
                <c:pt idx="9" formatCode="0.0000%">
                  <c:v>0.13466</c:v>
                </c:pt>
                <c:pt idx="10" formatCode="0.0000%">
                  <c:v>0.13610900000000001</c:v>
                </c:pt>
                <c:pt idx="11" formatCode="0.0000%">
                  <c:v>0.13601199999999999</c:v>
                </c:pt>
                <c:pt idx="12" formatCode="0.0000%">
                  <c:v>0.135381</c:v>
                </c:pt>
                <c:pt idx="13" formatCode="0.0000%">
                  <c:v>0.13475400000000001</c:v>
                </c:pt>
                <c:pt idx="14" formatCode="0.0000%">
                  <c:v>0.13413</c:v>
                </c:pt>
                <c:pt idx="15" formatCode="0.0000%">
                  <c:v>0.13539199999999998</c:v>
                </c:pt>
                <c:pt idx="16" formatCode="0.0000%">
                  <c:v>0.13717100000000002</c:v>
                </c:pt>
                <c:pt idx="17" formatCode="0.0000%">
                  <c:v>0.13897399999999999</c:v>
                </c:pt>
                <c:pt idx="18" formatCode="0.0000%">
                  <c:v>0.14080100000000001</c:v>
                </c:pt>
                <c:pt idx="19" formatCode="0.0000%">
                  <c:v>0.142652</c:v>
                </c:pt>
                <c:pt idx="20" formatCode="0.0000%">
                  <c:v>0.145008</c:v>
                </c:pt>
                <c:pt idx="21" formatCode="0.0000%">
                  <c:v>0.14782000000000001</c:v>
                </c:pt>
                <c:pt idx="22" formatCode="0.0000%">
                  <c:v>0.15068599999999999</c:v>
                </c:pt>
                <c:pt idx="23" formatCode="0.0000%">
                  <c:v>0.15360699999999999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44-4538-9DBA-46F614EDB67A}"/>
            </c:ext>
          </c:extLst>
        </c:ser>
        <c:ser>
          <c:idx val="1"/>
          <c:order val="1"/>
          <c:tx>
            <c:strRef>
              <c:f>NSE_Yield_Curve!$D$10</c:f>
              <c:strCache>
                <c:ptCount val="1"/>
                <c:pt idx="0">
                  <c:v>H1 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NSE_Yield_Curve!$D$11:$D$37</c:f>
              <c:numCache>
                <c:formatCode>0.0%</c:formatCode>
                <c:ptCount val="27"/>
                <c:pt idx="0">
                  <c:v>0.159771</c:v>
                </c:pt>
                <c:pt idx="1">
                  <c:v>0.16763600000000001</c:v>
                </c:pt>
                <c:pt idx="2">
                  <c:v>0.167911</c:v>
                </c:pt>
                <c:pt idx="3">
                  <c:v>0.17242299999999999</c:v>
                </c:pt>
                <c:pt idx="4">
                  <c:v>0.17489199999999999</c:v>
                </c:pt>
                <c:pt idx="5">
                  <c:v>0.17807300000000001</c:v>
                </c:pt>
                <c:pt idx="6">
                  <c:v>0.15651199999999998</c:v>
                </c:pt>
                <c:pt idx="7">
                  <c:v>0.152556</c:v>
                </c:pt>
                <c:pt idx="8">
                  <c:v>0.151092</c:v>
                </c:pt>
                <c:pt idx="9">
                  <c:v>0.14996600000000002</c:v>
                </c:pt>
                <c:pt idx="10">
                  <c:v>0.15002299999999999</c:v>
                </c:pt>
                <c:pt idx="11">
                  <c:v>0.14976699999999998</c:v>
                </c:pt>
                <c:pt idx="12">
                  <c:v>0.14960399999999999</c:v>
                </c:pt>
                <c:pt idx="13">
                  <c:v>0.149447</c:v>
                </c:pt>
                <c:pt idx="14">
                  <c:v>0.14935200000000001</c:v>
                </c:pt>
                <c:pt idx="15">
                  <c:v>0.14952699999999999</c:v>
                </c:pt>
                <c:pt idx="16">
                  <c:v>0.149702</c:v>
                </c:pt>
                <c:pt idx="17">
                  <c:v>0.14987800000000001</c:v>
                </c:pt>
                <c:pt idx="18">
                  <c:v>0.15005299999999999</c:v>
                </c:pt>
                <c:pt idx="19">
                  <c:v>0.150229</c:v>
                </c:pt>
                <c:pt idx="20">
                  <c:v>0.15044199999999999</c:v>
                </c:pt>
                <c:pt idx="21">
                  <c:v>0.15185199999999999</c:v>
                </c:pt>
                <c:pt idx="22">
                  <c:v>0.15327400000000002</c:v>
                </c:pt>
                <c:pt idx="23">
                  <c:v>0.15503900000000001</c:v>
                </c:pt>
                <c:pt idx="24">
                  <c:v>0.15879499999999999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85-44DE-85CD-429BC18A8265}"/>
            </c:ext>
          </c:extLst>
        </c:ser>
        <c:ser>
          <c:idx val="2"/>
          <c:order val="2"/>
          <c:tx>
            <c:strRef>
              <c:f>NSE_Yield_Curve!$E$10</c:f>
              <c:strCache>
                <c:ptCount val="1"/>
                <c:pt idx="0">
                  <c:v>FY 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NSE_Yield_Curve!$E$11:$E$37</c:f>
              <c:numCache>
                <c:formatCode>0.0%</c:formatCode>
                <c:ptCount val="27"/>
                <c:pt idx="0">
                  <c:v>0.159829</c:v>
                </c:pt>
                <c:pt idx="1">
                  <c:v>0.159667</c:v>
                </c:pt>
                <c:pt idx="2">
                  <c:v>0.161</c:v>
                </c:pt>
                <c:pt idx="3">
                  <c:v>0.17919499999999999</c:v>
                </c:pt>
                <c:pt idx="4">
                  <c:v>0.179619</c:v>
                </c:pt>
                <c:pt idx="5">
                  <c:v>0.178735</c:v>
                </c:pt>
                <c:pt idx="6">
                  <c:v>0.174514</c:v>
                </c:pt>
                <c:pt idx="7">
                  <c:v>0.16786999999999999</c:v>
                </c:pt>
                <c:pt idx="8">
                  <c:v>0.163212</c:v>
                </c:pt>
                <c:pt idx="9">
                  <c:v>0.15973100000000001</c:v>
                </c:pt>
                <c:pt idx="10">
                  <c:v>0.157301</c:v>
                </c:pt>
                <c:pt idx="11">
                  <c:v>0.15704299999999999</c:v>
                </c:pt>
                <c:pt idx="12">
                  <c:v>0.15712100000000001</c:v>
                </c:pt>
                <c:pt idx="13">
                  <c:v>0.15718499999999999</c:v>
                </c:pt>
                <c:pt idx="14">
                  <c:v>0.15723999999999999</c:v>
                </c:pt>
                <c:pt idx="15">
                  <c:v>0.157254</c:v>
                </c:pt>
                <c:pt idx="16">
                  <c:v>0.157253</c:v>
                </c:pt>
                <c:pt idx="17">
                  <c:v>0.157252</c:v>
                </c:pt>
                <c:pt idx="18">
                  <c:v>0.157251</c:v>
                </c:pt>
                <c:pt idx="19">
                  <c:v>0.157557</c:v>
                </c:pt>
                <c:pt idx="20">
                  <c:v>0.158303</c:v>
                </c:pt>
                <c:pt idx="21">
                  <c:v>0.158974</c:v>
                </c:pt>
                <c:pt idx="22">
                  <c:v>0.159582</c:v>
                </c:pt>
                <c:pt idx="23">
                  <c:v>0.160135</c:v>
                </c:pt>
                <c:pt idx="24">
                  <c:v>0.16064100000000001</c:v>
                </c:pt>
                <c:pt idx="25">
                  <c:v>0.161019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54-49D6-8DF3-53679322B8AA}"/>
            </c:ext>
          </c:extLst>
        </c:ser>
        <c:ser>
          <c:idx val="3"/>
          <c:order val="3"/>
          <c:tx>
            <c:strRef>
              <c:f>NSE_Yield_Curve!$F$10</c:f>
              <c:strCache>
                <c:ptCount val="1"/>
                <c:pt idx="0">
                  <c:v>FY_24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NSE_Yield_Curve!$F$11:$F$37</c:f>
              <c:numCache>
                <c:formatCode>0.0%</c:formatCode>
                <c:ptCount val="27"/>
                <c:pt idx="0">
                  <c:v>9.8946000000000006E-2</c:v>
                </c:pt>
                <c:pt idx="1">
                  <c:v>0.100216</c:v>
                </c:pt>
                <c:pt idx="2">
                  <c:v>0.114095</c:v>
                </c:pt>
                <c:pt idx="3">
                  <c:v>0.12299400000000001</c:v>
                </c:pt>
                <c:pt idx="4">
                  <c:v>0.134438</c:v>
                </c:pt>
                <c:pt idx="5">
                  <c:v>0.14164499999999999</c:v>
                </c:pt>
                <c:pt idx="6">
                  <c:v>0.14141899999999999</c:v>
                </c:pt>
                <c:pt idx="7">
                  <c:v>0.13866600000000001</c:v>
                </c:pt>
                <c:pt idx="8">
                  <c:v>0.135966</c:v>
                </c:pt>
                <c:pt idx="9">
                  <c:v>0.13466</c:v>
                </c:pt>
                <c:pt idx="10">
                  <c:v>0.13610900000000001</c:v>
                </c:pt>
                <c:pt idx="11">
                  <c:v>0.13601199999999999</c:v>
                </c:pt>
                <c:pt idx="12">
                  <c:v>0.135381</c:v>
                </c:pt>
                <c:pt idx="13">
                  <c:v>0.13475400000000001</c:v>
                </c:pt>
                <c:pt idx="14">
                  <c:v>0.13413</c:v>
                </c:pt>
                <c:pt idx="15">
                  <c:v>0.13539199999999998</c:v>
                </c:pt>
                <c:pt idx="16">
                  <c:v>0.13717100000000002</c:v>
                </c:pt>
                <c:pt idx="17">
                  <c:v>0.13897399999999999</c:v>
                </c:pt>
                <c:pt idx="18">
                  <c:v>0.14080100000000001</c:v>
                </c:pt>
                <c:pt idx="19">
                  <c:v>0.142652</c:v>
                </c:pt>
                <c:pt idx="20">
                  <c:v>0.145008</c:v>
                </c:pt>
                <c:pt idx="21">
                  <c:v>0.14782000000000001</c:v>
                </c:pt>
                <c:pt idx="22">
                  <c:v>0.15068599999999999</c:v>
                </c:pt>
                <c:pt idx="23">
                  <c:v>0.15360699999999999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54-49D6-8DF3-53679322B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1642800"/>
        <c:axId val="191655280"/>
      </c:lineChart>
      <c:catAx>
        <c:axId val="191642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unito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137A6"/>
                    </a:solidFill>
                    <a:latin typeface="Nunito" pitchFamily="2" charset="0"/>
                  </a:rPr>
                  <a:t>Duration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unito" pitchFamily="2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137A6"/>
                </a:solidFill>
                <a:latin typeface="Nunito" pitchFamily="2" charset="0"/>
                <a:ea typeface="+mn-ea"/>
                <a:cs typeface="+mn-cs"/>
              </a:defRPr>
            </a:pPr>
            <a:endParaRPr lang="en-KE"/>
          </a:p>
        </c:txPr>
        <c:crossAx val="191655280"/>
        <c:crosses val="autoZero"/>
        <c:auto val="1"/>
        <c:lblAlgn val="ctr"/>
        <c:lblOffset val="100"/>
        <c:noMultiLvlLbl val="0"/>
      </c:catAx>
      <c:valAx>
        <c:axId val="19165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unito" pitchFamily="2" charset="0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0137A6"/>
                    </a:solidFill>
                    <a:latin typeface="Nunito" pitchFamily="2" charset="0"/>
                  </a:rPr>
                  <a:t>Spot Rates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unito" pitchFamily="2" charset="0"/>
                  <a:ea typeface="+mn-ea"/>
                  <a:cs typeface="+mn-cs"/>
                </a:defRPr>
              </a:pPr>
              <a:endParaRPr lang="en-KE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137A6"/>
                </a:solidFill>
                <a:latin typeface="Nunito" pitchFamily="2" charset="0"/>
                <a:ea typeface="+mn-ea"/>
                <a:cs typeface="+mn-cs"/>
              </a:defRPr>
            </a:pPr>
            <a:endParaRPr lang="en-KE"/>
          </a:p>
        </c:txPr>
        <c:crossAx val="19164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0137A6"/>
              </a:solidFill>
              <a:latin typeface="Nunito" pitchFamily="2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83000"/>
        </a:schemeClr>
      </a:solidFill>
      <a:round/>
    </a:ln>
    <a:effectLst/>
  </c:spPr>
  <c:txPr>
    <a:bodyPr/>
    <a:lstStyle/>
    <a:p>
      <a:pPr>
        <a:defRPr sz="1000">
          <a:latin typeface="Mulish" pitchFamily="2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621825</xdr:colOff>
      <xdr:row>33</xdr:row>
      <xdr:rowOff>22215</xdr:rowOff>
    </xdr:from>
    <xdr:to>
      <xdr:col>1</xdr:col>
      <xdr:colOff>660457</xdr:colOff>
      <xdr:row>33</xdr:row>
      <xdr:rowOff>49575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6F06BF2-3640-416C-8E30-A84EC0375877}"/>
                </a:ext>
              </a:extLst>
            </xdr14:cNvPr>
            <xdr14:cNvContentPartPr/>
          </xdr14:nvContentPartPr>
          <xdr14:nvPr macro=""/>
          <xdr14:xfrm>
            <a:off x="1260000" y="6127740"/>
            <a:ext cx="52920" cy="27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9B3A543-D086-B996-DBFC-A0AA7B7EA47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51000" y="6118740"/>
              <a:ext cx="70560" cy="45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290987</xdr:colOff>
      <xdr:row>8</xdr:row>
      <xdr:rowOff>53815</xdr:rowOff>
    </xdr:from>
    <xdr:to>
      <xdr:col>20</xdr:col>
      <xdr:colOff>98108</xdr:colOff>
      <xdr:row>35</xdr:row>
      <xdr:rowOff>113348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E20798-2D13-E4C6-75E1-4FB6F88920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1018366</xdr:colOff>
      <xdr:row>42</xdr:row>
      <xdr:rowOff>52184</xdr:rowOff>
    </xdr:from>
    <xdr:to>
      <xdr:col>3</xdr:col>
      <xdr:colOff>1045366</xdr:colOff>
      <xdr:row>42</xdr:row>
      <xdr:rowOff>109784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A9F74AC1-4674-39AB-AA73-D873AFD9B6F4}"/>
                </a:ext>
              </a:extLst>
            </xdr14:cNvPr>
            <xdr14:cNvContentPartPr/>
          </xdr14:nvContentPartPr>
          <xdr14:nvPr macro=""/>
          <xdr14:xfrm>
            <a:off x="3974400" y="8386560"/>
            <a:ext cx="27000" cy="576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A9F74AC1-4674-39AB-AA73-D873AFD9B6F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65400" y="8377560"/>
              <a:ext cx="44640" cy="75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https://kenbright.sharepoint.com/sites/HeritageFY22HAFAppointment/Shared%20Documents/General/HY2022%20IBNR%20Reserving%20Exercise/Workings/IBNR%20Calculations/Reserving%20Template%20v0.74%20-%20HIK%20-%20HY22%20-%20Motor%20Private%20Non-Salvage.xlsm?87A12F33" TargetMode="External"/><Relationship Id="rId1" Type="http://schemas.openxmlformats.org/officeDocument/2006/relationships/externalLinkPath" Target="file:///\\87A12F33\Reserving%20Template%20v0.74%20-%20HIK%20-%20HY22%20-%20Motor%20Private%20Non-Salvag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SER GUIDE"/>
      <sheetName val="Claims Data"/>
      <sheetName val="Yield Curve"/>
      <sheetName val="Customisation"/>
      <sheetName val="Triangle - Input"/>
      <sheetName val="Triangle - Paid"/>
      <sheetName val="Triangle - Settled"/>
      <sheetName val="Triangle - Paid ACPC"/>
      <sheetName val="Triangle - Incurred"/>
      <sheetName val="Triangle - Reported"/>
      <sheetName val="Triangle - Incurred ACPC"/>
      <sheetName val="Diagnostics"/>
      <sheetName val="Best-Estimate Reserving"/>
      <sheetName val="Claims Run-off"/>
      <sheetName val="Results"/>
      <sheetName val="Valid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7">
          <cell r="D7">
            <v>0.12</v>
          </cell>
          <cell r="E7">
            <v>0.38</v>
          </cell>
          <cell r="F7">
            <v>0.62</v>
          </cell>
          <cell r="G7">
            <v>0.88</v>
          </cell>
          <cell r="H7">
            <v>1.1200000000000001</v>
          </cell>
          <cell r="I7">
            <v>1.38</v>
          </cell>
          <cell r="J7">
            <v>1.62</v>
          </cell>
          <cell r="K7">
            <v>1.88</v>
          </cell>
          <cell r="L7">
            <v>2.12</v>
          </cell>
          <cell r="M7">
            <v>2.38</v>
          </cell>
          <cell r="N7">
            <v>2.62</v>
          </cell>
          <cell r="O7">
            <v>2.88</v>
          </cell>
          <cell r="P7">
            <v>3.12</v>
          </cell>
          <cell r="Q7">
            <v>3.38</v>
          </cell>
          <cell r="R7">
            <v>3.62</v>
          </cell>
          <cell r="S7">
            <v>3.88</v>
          </cell>
          <cell r="T7">
            <v>4.12</v>
          </cell>
          <cell r="U7">
            <v>4.38</v>
          </cell>
          <cell r="V7">
            <v>4.62</v>
          </cell>
          <cell r="W7">
            <v>4.88</v>
          </cell>
          <cell r="X7">
            <v>5.12</v>
          </cell>
          <cell r="Y7">
            <v>5.38</v>
          </cell>
        </row>
      </sheetData>
      <sheetData sheetId="14" refreshError="1"/>
      <sheetData sheetId="15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1-24T21:21:10.8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146 0 455 0 0,'-26'19'96'0'0,"19"-13"624"0"0,-1-1 0 0 0,0 1 0 0 0,0-1 0 0 0,0-1 0 0 0,-1 0 0 0 0,0 0 0 0 0,-15 5 0 0 0,14-7 145 0 0,8-2-634 0 0,-1 0 1 0 0,0 0 0 0 0,1 1 0 0 0,-1 0-1 0 0,1-1 1 0 0,0 1 0 0 0,-1 0-1 0 0,1 0 1 0 0,-5 3 0 0 0,7-4-287 0 0,0 0 0 0 0,1 0 0 0 0,-1 0 0 0 0,0 0-1 0 0,0 1 1 0 0,0-1 0 0 0,0 0 0 0 0,0 0 0 0 0,0 0 0 0 0,0 0 0 0 0,0 0 0 0 0,0 0 0 0 0,1 0 0 0 0,-1 0 0 0 0,0 1 0 0 0,0-1 0 0 0,0 0 0 0 0,0 0 0 0 0,0 0 0 0 0,0 0 0 0 0,1 0 0 0 0,-1 0 0 0 0,0 0 0 0 0,0 0 0 0 0,0 0 0 0 0,0 0 0 0 0,1 0 0 0 0,-1 0-1 0 0,0 0 1 0 0,0 0 0 0 0,0 0 0 0 0,0 0 0 0 0,0 0 0 0 0,1 0 0 0 0,-1 0 0 0 0,0 0 0 0 0,0 0 0 0 0,0 0 0 0 0,0 0 0 0 0,0 0 0 0 0,1 0 0 0 0,-1-1 0 0 0,0 1 0 0 0,0 0 0 0 0,0 0 0 0 0,6-1-2931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3-02-23T06:07:45.2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75 0 8751 0 0,'-18'35'665'0'0,"10"-18"-676"0"0,0 0 0 0 0,-16 22 0 0 0,22-36-59 0 0,0 1 0 0 0,0 1-1 0 0,0-1 1 0 0,0 0-1 0 0,0 0 1 0 0,1 1-1 0 0,0-1 1 0 0,0 1 0 0 0,0-1-1 0 0,0 6 1 0 0,3-11 345 0 0,3-6-184 0 0,3-8-19 0 0,28-94-3497 0 0,-29 89 994 0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Leslie Akello" id="{BCCA7C52-5516-4B21-933C-32E589A1DAC5}" userId="S::lakello@kenbright.africa::374d296b-80f8-4a00-b889-bec7fd96ea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0" dT="2023-01-25T08:37:06.98" personId="{BCCA7C52-5516-4B21-933C-32E589A1DAC5}" id="{3C4C76B3-0CC1-4AE7-89A9-7F605AB4E1F2}">
    <text>Figures Pasted Directly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A147D-26C0-4364-BF12-B91EDE51123D}">
  <sheetPr>
    <tabColor rgb="FFFF0000"/>
  </sheetPr>
  <dimension ref="B9:H79"/>
  <sheetViews>
    <sheetView topLeftCell="A4" workbookViewId="0">
      <selection activeCell="D19" sqref="D19:F19"/>
    </sheetView>
  </sheetViews>
  <sheetFormatPr defaultColWidth="8.7109375" defaultRowHeight="14.1"/>
  <cols>
    <col min="1" max="1" width="8.7109375" style="397"/>
    <col min="2" max="2" width="21.28515625" style="397" bestFit="1" customWidth="1"/>
    <col min="3" max="3" width="22" style="397" bestFit="1" customWidth="1"/>
    <col min="4" max="4" width="17.7109375" style="397" bestFit="1" customWidth="1"/>
    <col min="5" max="5" width="19" style="397" bestFit="1" customWidth="1"/>
    <col min="6" max="6" width="17.7109375" style="397" bestFit="1" customWidth="1"/>
    <col min="7" max="7" width="22" style="397" bestFit="1" customWidth="1"/>
    <col min="8" max="8" width="23" style="397" customWidth="1"/>
    <col min="9" max="14" width="8.7109375" style="397"/>
    <col min="15" max="15" width="21" style="397" bestFit="1" customWidth="1"/>
    <col min="16" max="16" width="18.28515625" style="397" bestFit="1" customWidth="1"/>
    <col min="17" max="19" width="18.7109375" style="397" bestFit="1" customWidth="1"/>
    <col min="20" max="24" width="8.7109375" style="397"/>
    <col min="25" max="25" width="17.7109375" style="397" bestFit="1" customWidth="1"/>
    <col min="26" max="26" width="29" style="397" bestFit="1" customWidth="1"/>
    <col min="27" max="16384" width="8.7109375" style="397"/>
  </cols>
  <sheetData>
    <row r="9" spans="2:8" ht="21" customHeight="1">
      <c r="B9" s="396"/>
      <c r="C9" s="396"/>
      <c r="D9" s="396"/>
      <c r="E9" s="396"/>
      <c r="F9" s="396"/>
      <c r="G9" s="396"/>
      <c r="H9" s="396"/>
    </row>
    <row r="10" spans="2:8">
      <c r="B10" s="396"/>
      <c r="H10" s="396"/>
    </row>
    <row r="11" spans="2:8" ht="14.1" customHeight="1">
      <c r="B11" s="398"/>
      <c r="C11" s="426" t="s">
        <v>0</v>
      </c>
      <c r="D11" s="426"/>
      <c r="E11" s="426"/>
      <c r="F11" s="426"/>
      <c r="G11" s="426"/>
      <c r="H11" s="396"/>
    </row>
    <row r="12" spans="2:8" ht="14.1" customHeight="1">
      <c r="B12" s="398"/>
      <c r="C12" s="426"/>
      <c r="D12" s="426"/>
      <c r="E12" s="426"/>
      <c r="F12" s="426"/>
      <c r="G12" s="426"/>
      <c r="H12" s="396"/>
    </row>
    <row r="13" spans="2:8" ht="14.65" customHeight="1">
      <c r="B13" s="398"/>
      <c r="C13" s="426"/>
      <c r="D13" s="426"/>
      <c r="E13" s="426"/>
      <c r="F13" s="426"/>
      <c r="G13" s="426"/>
      <c r="H13" s="396"/>
    </row>
    <row r="14" spans="2:8" ht="14.1" customHeight="1">
      <c r="B14" s="398"/>
      <c r="C14" s="426"/>
      <c r="D14" s="426"/>
      <c r="E14" s="426"/>
      <c r="F14" s="426"/>
      <c r="G14" s="426"/>
      <c r="H14" s="396"/>
    </row>
    <row r="15" spans="2:8" ht="14.1" customHeight="1">
      <c r="B15" s="398"/>
      <c r="C15" s="426"/>
      <c r="D15" s="426"/>
      <c r="E15" s="426"/>
      <c r="F15" s="426"/>
      <c r="G15" s="426"/>
      <c r="H15" s="396"/>
    </row>
    <row r="16" spans="2:8">
      <c r="B16" s="398"/>
      <c r="C16" s="399"/>
      <c r="D16" s="399"/>
      <c r="E16" s="399"/>
      <c r="F16" s="399"/>
      <c r="G16" s="399"/>
      <c r="H16" s="396"/>
    </row>
    <row r="17" spans="2:8" ht="31.35">
      <c r="B17" s="398"/>
      <c r="C17" s="427" t="s">
        <v>1</v>
      </c>
      <c r="D17" s="427"/>
      <c r="E17" s="427"/>
      <c r="F17" s="427"/>
      <c r="G17" s="427"/>
      <c r="H17" s="396"/>
    </row>
    <row r="18" spans="2:8">
      <c r="B18" s="398"/>
      <c r="C18" s="400"/>
      <c r="D18" s="400"/>
      <c r="E18" s="400"/>
      <c r="F18" s="400"/>
      <c r="G18" s="400"/>
      <c r="H18" s="396"/>
    </row>
    <row r="19" spans="2:8" ht="20.65" thickBot="1">
      <c r="B19" s="398"/>
      <c r="C19" s="401"/>
      <c r="D19" s="428" t="s">
        <v>2</v>
      </c>
      <c r="E19" s="428"/>
      <c r="F19" s="428"/>
      <c r="G19" s="401"/>
      <c r="H19" s="396"/>
    </row>
    <row r="20" spans="2:8">
      <c r="B20" s="396"/>
      <c r="H20" s="396"/>
    </row>
    <row r="21" spans="2:8">
      <c r="B21" s="398"/>
      <c r="C21" s="399"/>
      <c r="D21" s="399"/>
      <c r="E21" s="399"/>
      <c r="F21" s="399"/>
      <c r="G21" s="399"/>
      <c r="H21" s="396"/>
    </row>
    <row r="22" spans="2:8">
      <c r="B22" s="396"/>
      <c r="D22" s="402" t="s">
        <v>3</v>
      </c>
      <c r="E22" s="403">
        <v>43101</v>
      </c>
      <c r="H22" s="396"/>
    </row>
    <row r="23" spans="2:8">
      <c r="B23" s="396"/>
      <c r="D23" s="402" t="s">
        <v>4</v>
      </c>
      <c r="E23" s="403">
        <v>45657</v>
      </c>
      <c r="H23" s="396"/>
    </row>
    <row r="24" spans="2:8">
      <c r="B24" s="396"/>
      <c r="H24" s="396"/>
    </row>
    <row r="25" spans="2:8" ht="21" customHeight="1">
      <c r="B25" s="396"/>
      <c r="C25" s="396"/>
      <c r="D25" s="396"/>
      <c r="E25" s="396"/>
      <c r="F25" s="396"/>
      <c r="G25" s="396"/>
      <c r="H25" s="396"/>
    </row>
    <row r="29" spans="2:8">
      <c r="B29" s="404" t="s">
        <v>5</v>
      </c>
    </row>
    <row r="30" spans="2:8">
      <c r="B30" s="397" t="s">
        <v>6</v>
      </c>
    </row>
    <row r="31" spans="2:8">
      <c r="B31" s="397" t="s">
        <v>7</v>
      </c>
    </row>
    <row r="32" spans="2:8">
      <c r="B32" s="397" t="s">
        <v>8</v>
      </c>
    </row>
    <row r="45" spans="2:6">
      <c r="B45" s="405" t="s">
        <v>9</v>
      </c>
    </row>
    <row r="46" spans="2:6" ht="14.65" thickBot="1"/>
    <row r="47" spans="2:6" ht="14.65" thickBot="1">
      <c r="C47" s="429" t="s">
        <v>10</v>
      </c>
      <c r="D47" s="430"/>
      <c r="E47" s="431" t="s">
        <v>11</v>
      </c>
      <c r="F47" s="432"/>
    </row>
    <row r="48" spans="2:6" ht="15" customHeight="1" thickBot="1">
      <c r="B48" s="406" t="s">
        <v>12</v>
      </c>
      <c r="C48" s="407" t="s">
        <v>13</v>
      </c>
      <c r="D48" s="407" t="s">
        <v>14</v>
      </c>
      <c r="E48" s="408" t="s">
        <v>15</v>
      </c>
      <c r="F48" s="407" t="s">
        <v>16</v>
      </c>
    </row>
    <row r="49" spans="2:6" ht="15" customHeight="1">
      <c r="B49" s="409" t="s">
        <v>17</v>
      </c>
      <c r="C49" s="410" t="s">
        <v>18</v>
      </c>
      <c r="D49" s="410" t="s">
        <v>19</v>
      </c>
      <c r="E49" s="411" t="s">
        <v>20</v>
      </c>
      <c r="F49" s="410" t="s">
        <v>21</v>
      </c>
    </row>
    <row r="50" spans="2:6">
      <c r="B50" s="409" t="s">
        <v>22</v>
      </c>
      <c r="C50" s="410" t="s">
        <v>23</v>
      </c>
      <c r="D50" s="410" t="s">
        <v>24</v>
      </c>
      <c r="E50" s="411" t="s">
        <v>25</v>
      </c>
      <c r="F50" s="410" t="s">
        <v>26</v>
      </c>
    </row>
    <row r="51" spans="2:6">
      <c r="B51" s="409" t="s">
        <v>27</v>
      </c>
      <c r="C51" s="410" t="s">
        <v>28</v>
      </c>
      <c r="D51" s="410" t="s">
        <v>29</v>
      </c>
      <c r="E51" s="411" t="s">
        <v>30</v>
      </c>
      <c r="F51" s="410" t="s">
        <v>31</v>
      </c>
    </row>
    <row r="52" spans="2:6">
      <c r="B52" s="409" t="s">
        <v>32</v>
      </c>
      <c r="C52" s="410" t="s">
        <v>33</v>
      </c>
      <c r="D52" s="410" t="s">
        <v>34</v>
      </c>
      <c r="E52" s="411" t="s">
        <v>35</v>
      </c>
      <c r="F52" s="410" t="s">
        <v>36</v>
      </c>
    </row>
    <row r="53" spans="2:6">
      <c r="B53" s="409" t="s">
        <v>37</v>
      </c>
      <c r="C53" s="410" t="s">
        <v>38</v>
      </c>
      <c r="D53" s="410" t="s">
        <v>39</v>
      </c>
      <c r="E53" s="411" t="s">
        <v>40</v>
      </c>
      <c r="F53" s="410" t="s">
        <v>41</v>
      </c>
    </row>
    <row r="54" spans="2:6">
      <c r="B54" s="409" t="s">
        <v>42</v>
      </c>
      <c r="C54" s="410" t="s">
        <v>43</v>
      </c>
      <c r="D54" s="410" t="s">
        <v>44</v>
      </c>
      <c r="E54" s="411" t="s">
        <v>45</v>
      </c>
      <c r="F54" s="410" t="s">
        <v>46</v>
      </c>
    </row>
    <row r="55" spans="2:6">
      <c r="B55" s="409" t="s">
        <v>47</v>
      </c>
      <c r="C55" s="410" t="s">
        <v>48</v>
      </c>
      <c r="D55" s="410" t="s">
        <v>49</v>
      </c>
      <c r="E55" s="411" t="s">
        <v>50</v>
      </c>
      <c r="F55" s="410" t="s">
        <v>51</v>
      </c>
    </row>
    <row r="56" spans="2:6">
      <c r="B56" s="409" t="s">
        <v>52</v>
      </c>
      <c r="C56" s="410" t="s">
        <v>53</v>
      </c>
      <c r="D56" s="410" t="s">
        <v>54</v>
      </c>
      <c r="E56" s="411" t="s">
        <v>55</v>
      </c>
      <c r="F56" s="410" t="s">
        <v>56</v>
      </c>
    </row>
    <row r="57" spans="2:6">
      <c r="B57" s="409" t="s">
        <v>57</v>
      </c>
      <c r="C57" s="410" t="s">
        <v>58</v>
      </c>
      <c r="D57" s="410" t="s">
        <v>59</v>
      </c>
      <c r="E57" s="411" t="s">
        <v>60</v>
      </c>
      <c r="F57" s="410" t="s">
        <v>61</v>
      </c>
    </row>
    <row r="58" spans="2:6">
      <c r="B58" s="409" t="s">
        <v>62</v>
      </c>
      <c r="C58" s="410" t="s">
        <v>63</v>
      </c>
      <c r="D58" s="410" t="s">
        <v>64</v>
      </c>
      <c r="E58" s="411" t="s">
        <v>65</v>
      </c>
      <c r="F58" s="410" t="s">
        <v>66</v>
      </c>
    </row>
    <row r="59" spans="2:6">
      <c r="B59" s="409" t="s">
        <v>67</v>
      </c>
      <c r="C59" s="410" t="s">
        <v>68</v>
      </c>
      <c r="D59" s="410" t="s">
        <v>69</v>
      </c>
      <c r="E59" s="411" t="s">
        <v>70</v>
      </c>
      <c r="F59" s="410" t="s">
        <v>71</v>
      </c>
    </row>
    <row r="60" spans="2:6">
      <c r="B60" s="409" t="s">
        <v>72</v>
      </c>
      <c r="C60" s="410" t="s">
        <v>73</v>
      </c>
      <c r="D60" s="410" t="s">
        <v>74</v>
      </c>
      <c r="E60" s="411" t="s">
        <v>75</v>
      </c>
      <c r="F60" s="410" t="s">
        <v>76</v>
      </c>
    </row>
    <row r="61" spans="2:6" ht="14.65" thickBot="1">
      <c r="B61" s="412" t="s">
        <v>77</v>
      </c>
      <c r="C61" s="413" t="s">
        <v>78</v>
      </c>
      <c r="D61" s="413" t="s">
        <v>79</v>
      </c>
      <c r="E61" s="414" t="s">
        <v>80</v>
      </c>
      <c r="F61" s="413" t="s">
        <v>81</v>
      </c>
    </row>
    <row r="65" spans="2:4" ht="14.65" thickBot="1"/>
    <row r="66" spans="2:4" ht="14.65" thickBot="1">
      <c r="B66" s="415" t="s">
        <v>82</v>
      </c>
      <c r="C66" s="415" t="s">
        <v>83</v>
      </c>
      <c r="D66" s="416" t="s">
        <v>84</v>
      </c>
    </row>
    <row r="67" spans="2:4">
      <c r="B67" s="417" t="s">
        <v>22</v>
      </c>
      <c r="C67" s="418"/>
      <c r="D67" s="419">
        <f>C67*30*3</f>
        <v>0</v>
      </c>
    </row>
    <row r="68" spans="2:4">
      <c r="B68" s="420" t="s">
        <v>27</v>
      </c>
      <c r="C68" s="421"/>
      <c r="D68" s="422">
        <f t="shared" ref="D68:D79" si="0">C68*30*3</f>
        <v>0</v>
      </c>
    </row>
    <row r="69" spans="2:4">
      <c r="B69" s="420" t="s">
        <v>32</v>
      </c>
      <c r="C69" s="421"/>
      <c r="D69" s="422">
        <f t="shared" si="0"/>
        <v>0</v>
      </c>
    </row>
    <row r="70" spans="2:4">
      <c r="B70" s="420" t="s">
        <v>37</v>
      </c>
      <c r="C70" s="421"/>
      <c r="D70" s="422">
        <f>C70*30*3</f>
        <v>0</v>
      </c>
    </row>
    <row r="71" spans="2:4">
      <c r="B71" s="420" t="s">
        <v>42</v>
      </c>
      <c r="C71" s="421"/>
      <c r="D71" s="422">
        <f t="shared" si="0"/>
        <v>0</v>
      </c>
    </row>
    <row r="72" spans="2:4">
      <c r="B72" s="420" t="s">
        <v>47</v>
      </c>
      <c r="C72" s="421"/>
      <c r="D72" s="422">
        <f t="shared" si="0"/>
        <v>0</v>
      </c>
    </row>
    <row r="73" spans="2:4">
      <c r="B73" s="420" t="s">
        <v>52</v>
      </c>
      <c r="C73" s="421"/>
      <c r="D73" s="422">
        <f t="shared" si="0"/>
        <v>0</v>
      </c>
    </row>
    <row r="74" spans="2:4">
      <c r="B74" s="420" t="s">
        <v>57</v>
      </c>
      <c r="C74" s="421"/>
      <c r="D74" s="422">
        <f t="shared" si="0"/>
        <v>0</v>
      </c>
    </row>
    <row r="75" spans="2:4">
      <c r="B75" s="420" t="s">
        <v>62</v>
      </c>
      <c r="C75" s="421"/>
      <c r="D75" s="422">
        <f t="shared" si="0"/>
        <v>0</v>
      </c>
    </row>
    <row r="76" spans="2:4">
      <c r="B76" s="420" t="s">
        <v>67</v>
      </c>
      <c r="C76" s="421"/>
      <c r="D76" s="422">
        <f t="shared" si="0"/>
        <v>0</v>
      </c>
    </row>
    <row r="77" spans="2:4">
      <c r="B77" s="420" t="s">
        <v>72</v>
      </c>
      <c r="C77" s="421"/>
      <c r="D77" s="422">
        <f t="shared" si="0"/>
        <v>0</v>
      </c>
    </row>
    <row r="78" spans="2:4" ht="14.65" thickBot="1">
      <c r="B78" s="420" t="s">
        <v>77</v>
      </c>
      <c r="C78" s="421"/>
      <c r="D78" s="422">
        <f t="shared" si="0"/>
        <v>0</v>
      </c>
    </row>
    <row r="79" spans="2:4" ht="14.65" thickBot="1">
      <c r="B79" s="423" t="s">
        <v>85</v>
      </c>
      <c r="C79" s="424"/>
      <c r="D79" s="425">
        <f t="shared" si="0"/>
        <v>0</v>
      </c>
    </row>
  </sheetData>
  <mergeCells count="5">
    <mergeCell ref="C11:G15"/>
    <mergeCell ref="C17:G17"/>
    <mergeCell ref="D19:F19"/>
    <mergeCell ref="C47:D47"/>
    <mergeCell ref="E47:F4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8F118-8168-4F5C-93B2-FDB5EF13C37E}">
  <sheetPr>
    <tabColor theme="1" tint="0.499984740745262"/>
  </sheetPr>
  <dimension ref="F5:T39"/>
  <sheetViews>
    <sheetView showGridLines="0" zoomScale="66" workbookViewId="0">
      <selection activeCell="M47" sqref="M47"/>
    </sheetView>
  </sheetViews>
  <sheetFormatPr defaultColWidth="8.7109375" defaultRowHeight="13.7"/>
  <cols>
    <col min="1" max="5" width="8.7109375" style="154"/>
    <col min="6" max="6" width="14.28515625" style="154" bestFit="1" customWidth="1"/>
    <col min="7" max="7" width="8.7109375" style="154" bestFit="1" customWidth="1"/>
    <col min="8" max="8" width="11.42578125" style="154" bestFit="1" customWidth="1"/>
    <col min="9" max="9" width="14.7109375" style="260" customWidth="1"/>
    <col min="10" max="14" width="15.28515625" style="154" customWidth="1"/>
    <col min="15" max="15" width="17.140625" style="154" customWidth="1"/>
    <col min="16" max="16" width="16" style="154" customWidth="1"/>
    <col min="17" max="18" width="15.28515625" style="154" customWidth="1"/>
    <col min="19" max="19" width="17.140625" style="154" customWidth="1"/>
    <col min="20" max="20" width="14.7109375" style="154" bestFit="1" customWidth="1"/>
    <col min="21" max="16384" width="8.7109375" style="154"/>
  </cols>
  <sheetData>
    <row r="5" spans="6:19">
      <c r="G5" s="138" t="s">
        <v>17</v>
      </c>
      <c r="H5" s="138" t="s">
        <v>22</v>
      </c>
      <c r="I5" s="139" t="s">
        <v>27</v>
      </c>
      <c r="J5" s="138" t="s">
        <v>32</v>
      </c>
      <c r="K5" s="138" t="s">
        <v>37</v>
      </c>
      <c r="L5" s="138" t="s">
        <v>42</v>
      </c>
      <c r="M5" s="138" t="s">
        <v>47</v>
      </c>
      <c r="N5" s="138" t="s">
        <v>52</v>
      </c>
      <c r="O5" s="138" t="s">
        <v>86</v>
      </c>
      <c r="P5" s="138" t="s">
        <v>62</v>
      </c>
      <c r="Q5" s="138" t="s">
        <v>67</v>
      </c>
      <c r="R5" s="138" t="s">
        <v>72</v>
      </c>
      <c r="S5" s="138" t="s">
        <v>87</v>
      </c>
    </row>
    <row r="6" spans="6:19">
      <c r="F6" s="140" t="s">
        <v>88</v>
      </c>
      <c r="G6" s="141" t="s">
        <v>89</v>
      </c>
      <c r="H6" s="141" t="s">
        <v>90</v>
      </c>
      <c r="I6" s="142" t="s">
        <v>91</v>
      </c>
      <c r="J6" s="141" t="s">
        <v>92</v>
      </c>
      <c r="K6" s="141" t="s">
        <v>93</v>
      </c>
      <c r="L6" s="141" t="s">
        <v>94</v>
      </c>
      <c r="M6" s="141" t="s">
        <v>95</v>
      </c>
      <c r="N6" s="141" t="s">
        <v>96</v>
      </c>
      <c r="O6" s="141" t="s">
        <v>97</v>
      </c>
      <c r="P6" s="141" t="s">
        <v>98</v>
      </c>
      <c r="Q6" s="141" t="s">
        <v>99</v>
      </c>
      <c r="R6" s="141" t="s">
        <v>100</v>
      </c>
      <c r="S6" s="141" t="s">
        <v>101</v>
      </c>
    </row>
    <row r="7" spans="6:19">
      <c r="F7" s="143" t="s">
        <v>102</v>
      </c>
      <c r="G7" s="144">
        <v>0</v>
      </c>
      <c r="H7" s="144">
        <v>3.3892385928599396E-9</v>
      </c>
      <c r="I7" s="145">
        <v>0</v>
      </c>
      <c r="J7" s="144">
        <v>2.2178351999357924E-8</v>
      </c>
      <c r="K7" s="144">
        <v>2.370247815179101E-10</v>
      </c>
      <c r="L7" s="144">
        <v>0</v>
      </c>
      <c r="M7" s="144">
        <v>0</v>
      </c>
      <c r="N7" s="144">
        <v>2923638.0640676562</v>
      </c>
      <c r="O7" s="144">
        <v>2.246699901120585E-8</v>
      </c>
      <c r="P7" s="144">
        <v>1259942.1865891572</v>
      </c>
      <c r="Q7" s="144">
        <v>0</v>
      </c>
      <c r="R7" s="144">
        <v>0</v>
      </c>
      <c r="S7" s="144">
        <v>51598.82482034072</v>
      </c>
    </row>
    <row r="8" spans="6:19">
      <c r="F8" s="146" t="s">
        <v>103</v>
      </c>
      <c r="G8" s="147">
        <v>0</v>
      </c>
      <c r="H8" s="147">
        <v>2.209033916900083E-9</v>
      </c>
      <c r="I8" s="148">
        <v>0</v>
      </c>
      <c r="J8" s="147">
        <v>5.6009666197549679E-8</v>
      </c>
      <c r="K8" s="147">
        <v>4.4442146534608143E-11</v>
      </c>
      <c r="L8" s="147">
        <v>0</v>
      </c>
      <c r="M8" s="147">
        <v>0</v>
      </c>
      <c r="N8" s="147">
        <v>386940.44290800608</v>
      </c>
      <c r="O8" s="147">
        <v>2.7714427449679647E-8</v>
      </c>
      <c r="P8" s="147">
        <v>245718.16267095011</v>
      </c>
      <c r="Q8" s="147">
        <v>0</v>
      </c>
      <c r="R8" s="147">
        <v>0</v>
      </c>
      <c r="S8" s="147">
        <v>70075.860968851601</v>
      </c>
    </row>
    <row r="9" spans="6:19">
      <c r="F9" s="146" t="s">
        <v>104</v>
      </c>
      <c r="G9" s="147">
        <v>0</v>
      </c>
      <c r="H9" s="147">
        <v>0</v>
      </c>
      <c r="I9" s="148">
        <v>0</v>
      </c>
      <c r="J9" s="147">
        <v>2.2178351999357924E-8</v>
      </c>
      <c r="K9" s="147">
        <v>1.8961982521432808E-9</v>
      </c>
      <c r="L9" s="147">
        <v>0</v>
      </c>
      <c r="M9" s="147">
        <v>0</v>
      </c>
      <c r="N9" s="147">
        <v>598722.67300698964</v>
      </c>
      <c r="O9" s="147">
        <v>2.246699901120585E-8</v>
      </c>
      <c r="P9" s="147">
        <v>255542.62437895357</v>
      </c>
      <c r="Q9" s="147">
        <v>0</v>
      </c>
      <c r="R9" s="147">
        <v>0</v>
      </c>
      <c r="S9" s="147">
        <v>82925.158204209307</v>
      </c>
    </row>
    <row r="10" spans="6:19">
      <c r="F10" s="146" t="s">
        <v>105</v>
      </c>
      <c r="G10" s="147">
        <v>0</v>
      </c>
      <c r="H10" s="147">
        <v>0</v>
      </c>
      <c r="I10" s="148">
        <v>0</v>
      </c>
      <c r="J10" s="147">
        <v>2.2178351999357924E-8</v>
      </c>
      <c r="K10" s="147">
        <v>8.8884293069216287E-11</v>
      </c>
      <c r="L10" s="147">
        <v>0</v>
      </c>
      <c r="M10" s="147">
        <v>0</v>
      </c>
      <c r="N10" s="147">
        <v>632053.26373567351</v>
      </c>
      <c r="O10" s="147">
        <v>2.2698269158344927E-8</v>
      </c>
      <c r="P10" s="147">
        <v>395362.60733142978</v>
      </c>
      <c r="Q10" s="147">
        <v>0</v>
      </c>
      <c r="R10" s="147">
        <v>0</v>
      </c>
      <c r="S10" s="147">
        <v>53920.583592839663</v>
      </c>
    </row>
    <row r="11" spans="6:19">
      <c r="F11" s="146" t="s">
        <v>106</v>
      </c>
      <c r="G11" s="147">
        <v>0</v>
      </c>
      <c r="H11" s="147">
        <v>0</v>
      </c>
      <c r="I11" s="148">
        <v>0</v>
      </c>
      <c r="J11" s="147">
        <v>9.1195112516738964E-9</v>
      </c>
      <c r="K11" s="147">
        <v>1.7776858613843257E-10</v>
      </c>
      <c r="L11" s="147">
        <v>0</v>
      </c>
      <c r="M11" s="147">
        <v>0</v>
      </c>
      <c r="N11" s="147">
        <v>697884.44465370476</v>
      </c>
      <c r="O11" s="147">
        <v>1.8867314655565087E-8</v>
      </c>
      <c r="P11" s="147">
        <v>487827.45503397216</v>
      </c>
      <c r="Q11" s="147">
        <v>0</v>
      </c>
      <c r="R11" s="147">
        <v>0</v>
      </c>
      <c r="S11" s="147">
        <v>27944.835954410624</v>
      </c>
    </row>
    <row r="12" spans="6:19">
      <c r="F12" s="146" t="s">
        <v>107</v>
      </c>
      <c r="G12" s="147">
        <v>0</v>
      </c>
      <c r="H12" s="147">
        <v>0</v>
      </c>
      <c r="I12" s="148">
        <v>0</v>
      </c>
      <c r="J12" s="147">
        <v>7.9457054269482813E-9</v>
      </c>
      <c r="K12" s="147">
        <v>0</v>
      </c>
      <c r="L12" s="147">
        <v>0</v>
      </c>
      <c r="M12" s="147">
        <v>0</v>
      </c>
      <c r="N12" s="147">
        <v>865008.4919581851</v>
      </c>
      <c r="O12" s="147">
        <v>1.3246512953202223E-8</v>
      </c>
      <c r="P12" s="147">
        <v>487827.45503397216</v>
      </c>
      <c r="Q12" s="147">
        <v>0</v>
      </c>
      <c r="R12" s="147">
        <v>0</v>
      </c>
      <c r="S12" s="147">
        <v>53813.70139923528</v>
      </c>
    </row>
    <row r="13" spans="6:19">
      <c r="F13" s="146" t="s">
        <v>108</v>
      </c>
      <c r="G13" s="147">
        <v>0</v>
      </c>
      <c r="H13" s="147">
        <v>0</v>
      </c>
      <c r="I13" s="148">
        <v>0</v>
      </c>
      <c r="J13" s="147">
        <v>7.9457054269482813E-9</v>
      </c>
      <c r="K13" s="147">
        <v>4.740495630358202E-10</v>
      </c>
      <c r="L13" s="147">
        <v>0</v>
      </c>
      <c r="M13" s="147">
        <v>0</v>
      </c>
      <c r="N13" s="147">
        <v>781153.910233323</v>
      </c>
      <c r="O13" s="147">
        <v>1.3847655980487338E-8</v>
      </c>
      <c r="P13" s="147">
        <v>574168.66606344923</v>
      </c>
      <c r="Q13" s="147">
        <v>0</v>
      </c>
      <c r="R13" s="147">
        <v>0</v>
      </c>
      <c r="S13" s="147">
        <v>30929.959165994896</v>
      </c>
    </row>
    <row r="14" spans="6:19">
      <c r="F14" s="146" t="s">
        <v>109</v>
      </c>
      <c r="G14" s="147">
        <v>0</v>
      </c>
      <c r="H14" s="147">
        <v>0</v>
      </c>
      <c r="I14" s="148">
        <v>0</v>
      </c>
      <c r="J14" s="147">
        <v>1.7601958049883641E-8</v>
      </c>
      <c r="K14" s="147">
        <v>0</v>
      </c>
      <c r="L14" s="147">
        <v>0</v>
      </c>
      <c r="M14" s="147">
        <v>0</v>
      </c>
      <c r="N14" s="147">
        <v>923633.20582922793</v>
      </c>
      <c r="O14" s="147">
        <v>1.3246512953202223E-8</v>
      </c>
      <c r="P14" s="147">
        <v>549089.67852187902</v>
      </c>
      <c r="Q14" s="147">
        <v>0</v>
      </c>
      <c r="R14" s="147">
        <v>0</v>
      </c>
      <c r="S14" s="147">
        <v>93355.123524673123</v>
      </c>
    </row>
    <row r="15" spans="6:19">
      <c r="F15" s="146" t="s">
        <v>110</v>
      </c>
      <c r="G15" s="147">
        <v>0</v>
      </c>
      <c r="H15" s="147">
        <v>0</v>
      </c>
      <c r="I15" s="148">
        <v>0</v>
      </c>
      <c r="J15" s="147">
        <v>1.3349375516114039E-8</v>
      </c>
      <c r="K15" s="147">
        <v>1.8517561056086726E-12</v>
      </c>
      <c r="L15" s="147">
        <v>0</v>
      </c>
      <c r="M15" s="147">
        <v>0</v>
      </c>
      <c r="N15" s="147">
        <v>471105.11772574758</v>
      </c>
      <c r="O15" s="147">
        <v>3.2082793356877474E-9</v>
      </c>
      <c r="P15" s="147">
        <v>395148.04470206029</v>
      </c>
      <c r="Q15" s="147">
        <v>0</v>
      </c>
      <c r="R15" s="147">
        <v>0</v>
      </c>
      <c r="S15" s="147">
        <v>89699.413753915549</v>
      </c>
    </row>
    <row r="16" spans="6:19">
      <c r="F16" s="146" t="s">
        <v>111</v>
      </c>
      <c r="G16" s="147">
        <v>0</v>
      </c>
      <c r="H16" s="147">
        <v>0</v>
      </c>
      <c r="I16" s="148">
        <v>0</v>
      </c>
      <c r="J16" s="147">
        <v>2.3635351857720709E-8</v>
      </c>
      <c r="K16" s="147">
        <v>3095.1110734067979</v>
      </c>
      <c r="L16" s="147">
        <v>0</v>
      </c>
      <c r="M16" s="147">
        <v>0</v>
      </c>
      <c r="N16" s="147">
        <v>572102.61659269652</v>
      </c>
      <c r="O16" s="147">
        <v>1.7072903424342201E-9</v>
      </c>
      <c r="P16" s="147">
        <v>355926.17777349753</v>
      </c>
      <c r="Q16" s="147">
        <v>0</v>
      </c>
      <c r="R16" s="147">
        <v>0</v>
      </c>
      <c r="S16" s="147">
        <v>15676.928410626428</v>
      </c>
    </row>
    <row r="17" spans="6:19">
      <c r="F17" s="146" t="s">
        <v>112</v>
      </c>
      <c r="G17" s="147">
        <v>0</v>
      </c>
      <c r="H17" s="147">
        <v>0</v>
      </c>
      <c r="I17" s="148">
        <v>0</v>
      </c>
      <c r="J17" s="147">
        <v>1.3349375516114039E-8</v>
      </c>
      <c r="K17" s="147">
        <v>21521.835513441598</v>
      </c>
      <c r="L17" s="147">
        <v>0</v>
      </c>
      <c r="M17" s="147">
        <v>0</v>
      </c>
      <c r="N17" s="147">
        <v>675800.56710041862</v>
      </c>
      <c r="O17" s="147">
        <v>1.7072903424342201E-9</v>
      </c>
      <c r="P17" s="147">
        <v>394360.91680463345</v>
      </c>
      <c r="Q17" s="147">
        <v>0</v>
      </c>
      <c r="R17" s="147">
        <v>0</v>
      </c>
      <c r="S17" s="147">
        <v>99783.654576495072</v>
      </c>
    </row>
    <row r="18" spans="6:19">
      <c r="F18" s="146" t="s">
        <v>113</v>
      </c>
      <c r="G18" s="147">
        <v>0</v>
      </c>
      <c r="H18" s="147">
        <v>0</v>
      </c>
      <c r="I18" s="148">
        <v>0</v>
      </c>
      <c r="J18" s="147">
        <v>1.3349375516114039E-8</v>
      </c>
      <c r="K18" s="147">
        <v>14265.296756655012</v>
      </c>
      <c r="L18" s="147">
        <v>0</v>
      </c>
      <c r="M18" s="147">
        <v>0</v>
      </c>
      <c r="N18" s="147">
        <v>790340.39589662605</v>
      </c>
      <c r="O18" s="147">
        <v>1.7072903424342201E-9</v>
      </c>
      <c r="P18" s="147">
        <v>403710.42696993117</v>
      </c>
      <c r="Q18" s="147">
        <v>9420.3876939845904</v>
      </c>
      <c r="R18" s="147">
        <v>0</v>
      </c>
      <c r="S18" s="147">
        <v>50388.302041448842</v>
      </c>
    </row>
    <row r="19" spans="6:19">
      <c r="F19" s="146" t="s">
        <v>114</v>
      </c>
      <c r="G19" s="147">
        <v>0</v>
      </c>
      <c r="H19" s="147">
        <v>0</v>
      </c>
      <c r="I19" s="148">
        <v>0</v>
      </c>
      <c r="J19" s="147">
        <v>1.3996630654489194E-8</v>
      </c>
      <c r="K19" s="147">
        <v>86365.053345271823</v>
      </c>
      <c r="L19" s="147">
        <v>0</v>
      </c>
      <c r="M19" s="147">
        <v>0</v>
      </c>
      <c r="N19" s="147">
        <v>731264.0638905362</v>
      </c>
      <c r="O19" s="147">
        <v>1.4932655112431803E-9</v>
      </c>
      <c r="P19" s="147">
        <v>412441.84040379501</v>
      </c>
      <c r="Q19" s="147">
        <v>3345.8525463751826</v>
      </c>
      <c r="R19" s="147">
        <v>0</v>
      </c>
      <c r="S19" s="147">
        <v>103908.44930485397</v>
      </c>
    </row>
    <row r="20" spans="6:19">
      <c r="F20" s="146" t="s">
        <v>115</v>
      </c>
      <c r="G20" s="147">
        <v>0</v>
      </c>
      <c r="H20" s="147">
        <v>0</v>
      </c>
      <c r="I20" s="148">
        <v>0</v>
      </c>
      <c r="J20" s="147">
        <v>1.3996630654489194E-8</v>
      </c>
      <c r="K20" s="147">
        <v>6263.5978622901548</v>
      </c>
      <c r="L20" s="147">
        <v>0</v>
      </c>
      <c r="M20" s="147">
        <v>0</v>
      </c>
      <c r="N20" s="147">
        <v>619013.19179693295</v>
      </c>
      <c r="O20" s="147">
        <v>1.6847175408392679E-9</v>
      </c>
      <c r="P20" s="147">
        <v>647461.39327591134</v>
      </c>
      <c r="Q20" s="147">
        <v>851.98268367501441</v>
      </c>
      <c r="R20" s="147">
        <v>337.91043168585747</v>
      </c>
      <c r="S20" s="147">
        <v>147882.89878390552</v>
      </c>
    </row>
    <row r="21" spans="6:19">
      <c r="F21" s="146" t="s">
        <v>116</v>
      </c>
      <c r="G21" s="147">
        <v>0</v>
      </c>
      <c r="H21" s="147">
        <v>0</v>
      </c>
      <c r="I21" s="148">
        <v>0</v>
      </c>
      <c r="J21" s="147">
        <v>1.3996630654489194E-8</v>
      </c>
      <c r="K21" s="147">
        <v>2669.4639831641116</v>
      </c>
      <c r="L21" s="147">
        <v>0</v>
      </c>
      <c r="M21" s="147">
        <v>0</v>
      </c>
      <c r="N21" s="147">
        <v>629509.19384907535</v>
      </c>
      <c r="O21" s="147">
        <v>1.7289093001681457E-9</v>
      </c>
      <c r="P21" s="147">
        <v>822983.93537829828</v>
      </c>
      <c r="Q21" s="147">
        <v>851.98268367501441</v>
      </c>
      <c r="R21" s="147">
        <v>544.88066654093564</v>
      </c>
      <c r="S21" s="147">
        <v>170315.78677643029</v>
      </c>
    </row>
    <row r="22" spans="6:19">
      <c r="F22" s="146" t="s">
        <v>117</v>
      </c>
      <c r="G22" s="147">
        <v>0</v>
      </c>
      <c r="H22" s="147">
        <v>0</v>
      </c>
      <c r="I22" s="148">
        <v>0</v>
      </c>
      <c r="J22" s="147">
        <v>2.5212455047685533E-8</v>
      </c>
      <c r="K22" s="147">
        <v>18086.856792947212</v>
      </c>
      <c r="L22" s="147">
        <v>157412.2242033862</v>
      </c>
      <c r="M22" s="147">
        <v>0</v>
      </c>
      <c r="N22" s="147">
        <v>691228.34719149745</v>
      </c>
      <c r="O22" s="147">
        <v>10550.821507735645</v>
      </c>
      <c r="P22" s="147">
        <v>773300.85747597949</v>
      </c>
      <c r="Q22" s="147">
        <v>851.98268367501441</v>
      </c>
      <c r="R22" s="147">
        <v>770.42310186754912</v>
      </c>
      <c r="S22" s="147">
        <v>354814.08488380467</v>
      </c>
    </row>
    <row r="23" spans="6:19">
      <c r="F23" s="146" t="s">
        <v>118</v>
      </c>
      <c r="G23" s="147">
        <v>0</v>
      </c>
      <c r="H23" s="147">
        <v>0</v>
      </c>
      <c r="I23" s="148">
        <v>0</v>
      </c>
      <c r="J23" s="147">
        <v>6.043596768014422E-9</v>
      </c>
      <c r="K23" s="147">
        <v>56480.837793484781</v>
      </c>
      <c r="L23" s="147">
        <v>280950.60794153379</v>
      </c>
      <c r="M23" s="147">
        <v>1082553.7940097726</v>
      </c>
      <c r="N23" s="147">
        <v>1144501.2284369562</v>
      </c>
      <c r="O23" s="147">
        <v>50032.661752966625</v>
      </c>
      <c r="P23" s="147">
        <v>1307532.1360753656</v>
      </c>
      <c r="Q23" s="147">
        <v>693.74871199452377</v>
      </c>
      <c r="R23" s="147">
        <v>1172.4687852077186</v>
      </c>
      <c r="S23" s="147">
        <v>784101.95887512562</v>
      </c>
    </row>
    <row r="24" spans="6:19">
      <c r="F24" s="146" t="s">
        <v>119</v>
      </c>
      <c r="G24" s="147">
        <v>0</v>
      </c>
      <c r="H24" s="147">
        <v>47866.023986898865</v>
      </c>
      <c r="I24" s="148">
        <v>0</v>
      </c>
      <c r="J24" s="147">
        <v>4.6583858326343381E-9</v>
      </c>
      <c r="K24" s="147">
        <v>175173.22163026858</v>
      </c>
      <c r="L24" s="147">
        <v>280950.60794153379</v>
      </c>
      <c r="M24" s="147">
        <v>1082553.7940097726</v>
      </c>
      <c r="N24" s="147">
        <v>1310158.9635398292</v>
      </c>
      <c r="O24" s="147">
        <v>52439.523988558722</v>
      </c>
      <c r="P24" s="147">
        <v>1585309.872665677</v>
      </c>
      <c r="Q24" s="147">
        <v>1201.3370103681107</v>
      </c>
      <c r="R24" s="147">
        <v>12525.383706338704</v>
      </c>
      <c r="S24" s="147">
        <v>1856868.1344428086</v>
      </c>
    </row>
    <row r="25" spans="6:19">
      <c r="F25" s="146" t="s">
        <v>120</v>
      </c>
      <c r="G25" s="147">
        <v>0</v>
      </c>
      <c r="H25" s="147">
        <v>64009.455641617089</v>
      </c>
      <c r="I25" s="148">
        <v>0</v>
      </c>
      <c r="J25" s="147">
        <v>5.9419792165010178E-9</v>
      </c>
      <c r="K25" s="147">
        <v>482219.54561769456</v>
      </c>
      <c r="L25" s="147">
        <v>344088.47122270422</v>
      </c>
      <c r="M25" s="147">
        <v>1082553.7940097726</v>
      </c>
      <c r="N25" s="147">
        <v>939261.41368727956</v>
      </c>
      <c r="O25" s="147">
        <v>57697.163303150512</v>
      </c>
      <c r="P25" s="147">
        <v>1859993.141337561</v>
      </c>
      <c r="Q25" s="147">
        <v>1031.0027267947521</v>
      </c>
      <c r="R25" s="147">
        <v>3181.3019000161439</v>
      </c>
      <c r="S25" s="147">
        <v>1348090.9621662537</v>
      </c>
    </row>
    <row r="26" spans="6:19">
      <c r="F26" s="146" t="s">
        <v>121</v>
      </c>
      <c r="G26" s="147">
        <v>0</v>
      </c>
      <c r="H26" s="147">
        <v>47866.023986898865</v>
      </c>
      <c r="I26" s="148">
        <v>0</v>
      </c>
      <c r="J26" s="147">
        <v>6.043596768014422E-9</v>
      </c>
      <c r="K26" s="147">
        <v>30838.211695314978</v>
      </c>
      <c r="L26" s="147">
        <v>282523.73734767677</v>
      </c>
      <c r="M26" s="147">
        <v>1082553.7940097726</v>
      </c>
      <c r="N26" s="147">
        <v>1601074.6006064115</v>
      </c>
      <c r="O26" s="147">
        <v>53118.281305928722</v>
      </c>
      <c r="P26" s="147">
        <v>1920452.6189053759</v>
      </c>
      <c r="Q26" s="147">
        <v>5345.0789665449611</v>
      </c>
      <c r="R26" s="147">
        <v>14907.620390502736</v>
      </c>
      <c r="S26" s="147">
        <v>1611565.1837754401</v>
      </c>
    </row>
    <row r="27" spans="6:19">
      <c r="F27" s="146" t="s">
        <v>122</v>
      </c>
      <c r="G27" s="147">
        <v>0</v>
      </c>
      <c r="H27" s="147">
        <v>46190.455087295239</v>
      </c>
      <c r="I27" s="148">
        <v>196076.34753197126</v>
      </c>
      <c r="J27" s="147">
        <v>150.95074158757413</v>
      </c>
      <c r="K27" s="147">
        <v>117303.5169823727</v>
      </c>
      <c r="L27" s="147">
        <v>537253.65464386193</v>
      </c>
      <c r="M27" s="147">
        <v>962488.76694081747</v>
      </c>
      <c r="N27" s="147">
        <v>1942274.8112555891</v>
      </c>
      <c r="O27" s="147">
        <v>74151.144638177007</v>
      </c>
      <c r="P27" s="147">
        <v>2466802.9310618406</v>
      </c>
      <c r="Q27" s="147">
        <v>12065.321342698931</v>
      </c>
      <c r="R27" s="147">
        <v>29518.131369352341</v>
      </c>
      <c r="S27" s="147">
        <v>5313875.8406118806</v>
      </c>
    </row>
    <row r="28" spans="6:19">
      <c r="F28" s="146" t="s">
        <v>123</v>
      </c>
      <c r="G28" s="147">
        <v>0</v>
      </c>
      <c r="H28" s="147">
        <v>80888.111478871608</v>
      </c>
      <c r="I28" s="148">
        <v>49901.486274796269</v>
      </c>
      <c r="J28" s="147">
        <v>249.03540424203516</v>
      </c>
      <c r="K28" s="147">
        <v>311685.88804923825</v>
      </c>
      <c r="L28" s="147">
        <v>444757.96179980383</v>
      </c>
      <c r="M28" s="147">
        <v>962488.76694081747</v>
      </c>
      <c r="N28" s="147">
        <v>1503709.1178788173</v>
      </c>
      <c r="O28" s="147">
        <v>83849.053736407484</v>
      </c>
      <c r="P28" s="147">
        <v>2842163.1498335185</v>
      </c>
      <c r="Q28" s="147">
        <v>12065.321342698931</v>
      </c>
      <c r="R28" s="147">
        <v>8220.7945631975308</v>
      </c>
      <c r="S28" s="147">
        <v>3245432.5653899857</v>
      </c>
    </row>
    <row r="29" spans="6:19">
      <c r="F29" s="146" t="s">
        <v>124</v>
      </c>
      <c r="G29" s="147">
        <v>0</v>
      </c>
      <c r="H29" s="147">
        <v>356090.89602195431</v>
      </c>
      <c r="I29" s="148">
        <v>28539.39002735031</v>
      </c>
      <c r="J29" s="147">
        <v>567.3032471745621</v>
      </c>
      <c r="K29" s="147">
        <v>394539.57514125411</v>
      </c>
      <c r="L29" s="147">
        <v>1658473.1384827893</v>
      </c>
      <c r="M29" s="147">
        <v>962488.76694081747</v>
      </c>
      <c r="N29" s="147">
        <v>3020441.8759626718</v>
      </c>
      <c r="O29" s="147">
        <v>84052.608569077929</v>
      </c>
      <c r="P29" s="147">
        <v>3020533.4486247445</v>
      </c>
      <c r="Q29" s="147">
        <v>12065.321342698931</v>
      </c>
      <c r="R29" s="147">
        <v>27698.872254665941</v>
      </c>
      <c r="S29" s="147">
        <v>5633356.2413701825</v>
      </c>
    </row>
    <row r="30" spans="6:19">
      <c r="F30" s="146" t="s">
        <v>125</v>
      </c>
      <c r="G30" s="147">
        <v>0</v>
      </c>
      <c r="H30" s="147">
        <v>293299.38154506375</v>
      </c>
      <c r="I30" s="148">
        <v>151687.80357617178</v>
      </c>
      <c r="J30" s="147">
        <v>7109.505987411464</v>
      </c>
      <c r="K30" s="147">
        <v>1286705.4336244294</v>
      </c>
      <c r="L30" s="147">
        <v>3315151.6774484627</v>
      </c>
      <c r="M30" s="147">
        <v>962488.76694081747</v>
      </c>
      <c r="N30" s="147">
        <v>3196388.2427770849</v>
      </c>
      <c r="O30" s="147">
        <v>84052.608569077929</v>
      </c>
      <c r="P30" s="147">
        <v>3396846.6765769897</v>
      </c>
      <c r="Q30" s="147">
        <v>12065.321342698931</v>
      </c>
      <c r="R30" s="147">
        <v>640745.7026777789</v>
      </c>
      <c r="S30" s="147">
        <v>3704517.7471695803</v>
      </c>
    </row>
    <row r="31" spans="6:19">
      <c r="F31" s="146" t="s">
        <v>126</v>
      </c>
      <c r="G31" s="147">
        <v>0</v>
      </c>
      <c r="H31" s="147">
        <v>1356654.8145544832</v>
      </c>
      <c r="I31" s="147">
        <v>5866.7968382654644</v>
      </c>
      <c r="J31" s="147">
        <v>54919.383558924827</v>
      </c>
      <c r="K31" s="147">
        <v>117303.5169823727</v>
      </c>
      <c r="L31" s="147">
        <v>537253.65464386193</v>
      </c>
      <c r="M31" s="147">
        <v>0</v>
      </c>
      <c r="N31" s="147">
        <v>4229680.1836859528</v>
      </c>
      <c r="O31" s="147">
        <v>110059.68705769576</v>
      </c>
      <c r="P31" s="147">
        <v>3556945.1631937372</v>
      </c>
      <c r="Q31" s="147">
        <v>30442.70638339741</v>
      </c>
      <c r="R31" s="147">
        <v>301856.55641124211</v>
      </c>
      <c r="S31" s="147">
        <v>3121791.7549732788</v>
      </c>
    </row>
    <row r="32" spans="6:19">
      <c r="F32" s="146" t="s">
        <v>127</v>
      </c>
      <c r="G32" s="147">
        <v>0</v>
      </c>
      <c r="H32" s="147">
        <v>1469955.7794396374</v>
      </c>
      <c r="I32" s="147">
        <v>447740.77318355063</v>
      </c>
      <c r="J32" s="147">
        <v>469429.09610508959</v>
      </c>
      <c r="K32" s="147">
        <v>311685.88804923825</v>
      </c>
      <c r="L32" s="147">
        <v>444757.96179980383</v>
      </c>
      <c r="M32" s="147">
        <v>0</v>
      </c>
      <c r="N32" s="147">
        <v>4887567.9645523252</v>
      </c>
      <c r="O32" s="147">
        <v>191898.1701009032</v>
      </c>
      <c r="P32" s="147">
        <v>5228669.8919497197</v>
      </c>
      <c r="Q32" s="147">
        <v>760407.38267417846</v>
      </c>
      <c r="R32" s="147">
        <v>697765.56978391856</v>
      </c>
      <c r="S32" s="147">
        <v>6049757.1935551539</v>
      </c>
    </row>
    <row r="33" spans="6:20">
      <c r="F33" s="146" t="s">
        <v>128</v>
      </c>
      <c r="G33" s="147">
        <v>0</v>
      </c>
      <c r="H33" s="147">
        <v>1562894.4582344592</v>
      </c>
      <c r="I33" s="147">
        <v>139911.53783082712</v>
      </c>
      <c r="J33" s="147">
        <v>131234.57132492273</v>
      </c>
      <c r="K33" s="147">
        <v>394539.57514125411</v>
      </c>
      <c r="L33" s="147">
        <v>1658473.1384827893</v>
      </c>
      <c r="M33" s="147">
        <v>0</v>
      </c>
      <c r="N33" s="147">
        <v>5736398.4440393196</v>
      </c>
      <c r="O33" s="147">
        <v>229589.89613852964</v>
      </c>
      <c r="P33" s="147">
        <v>5302119.6316432599</v>
      </c>
      <c r="Q33" s="147">
        <v>235680.86006184513</v>
      </c>
      <c r="R33" s="147">
        <v>566608.22556162905</v>
      </c>
      <c r="S33" s="147">
        <v>4354897.6514949091</v>
      </c>
    </row>
    <row r="34" spans="6:20">
      <c r="F34" s="149" t="s">
        <v>129</v>
      </c>
      <c r="G34" s="147">
        <v>0</v>
      </c>
      <c r="H34" s="147">
        <v>2374900.1400850131</v>
      </c>
      <c r="I34" s="147">
        <v>137825.79991750006</v>
      </c>
      <c r="J34" s="147">
        <v>649496.69669218105</v>
      </c>
      <c r="K34" s="147">
        <v>1286705.4336244294</v>
      </c>
      <c r="L34" s="147">
        <v>3315151.6774484627</v>
      </c>
      <c r="M34" s="147">
        <v>0</v>
      </c>
      <c r="N34" s="147">
        <v>7751299.5547963642</v>
      </c>
      <c r="O34" s="147">
        <v>351210.1477748889</v>
      </c>
      <c r="P34" s="147">
        <v>8314477.2801490976</v>
      </c>
      <c r="Q34" s="147">
        <v>487096.82756823854</v>
      </c>
      <c r="R34" s="147">
        <v>1994941.1276758499</v>
      </c>
      <c r="S34" s="147">
        <v>6119893.7011491731</v>
      </c>
    </row>
    <row r="35" spans="6:20">
      <c r="F35" s="150"/>
      <c r="G35" s="151"/>
      <c r="H35" s="151">
        <f t="shared" ref="H35:S35" si="0">SUM(H7:H34)</f>
        <v>7700615.5400621984</v>
      </c>
      <c r="I35" s="152">
        <f t="shared" si="0"/>
        <v>1157549.9351804329</v>
      </c>
      <c r="J35" s="151">
        <f t="shared" si="0"/>
        <v>1313156.5430618525</v>
      </c>
      <c r="K35" s="151">
        <f t="shared" si="0"/>
        <v>5117447.8596585318</v>
      </c>
      <c r="L35" s="151">
        <f t="shared" si="0"/>
        <v>13257198.51340667</v>
      </c>
      <c r="M35" s="151">
        <f t="shared" si="0"/>
        <v>8180170.2438023593</v>
      </c>
      <c r="N35" s="151">
        <f t="shared" si="0"/>
        <v>50252154.391654894</v>
      </c>
      <c r="O35" s="151">
        <f t="shared" si="0"/>
        <v>1432701.7684432657</v>
      </c>
      <c r="P35" s="151">
        <f>SUM(P7:P34)</f>
        <v>49262658.370424755</v>
      </c>
      <c r="Q35" s="151">
        <f t="shared" si="0"/>
        <v>1585482.4177655424</v>
      </c>
      <c r="R35" s="151">
        <f t="shared" si="0"/>
        <v>4300794.969279794</v>
      </c>
      <c r="S35" s="153">
        <f t="shared" si="0"/>
        <v>44641182.501135804</v>
      </c>
      <c r="T35" s="159">
        <f>SUM(H35:S35)</f>
        <v>188201113.0538761</v>
      </c>
    </row>
    <row r="39" spans="6:20">
      <c r="P39" s="260"/>
    </row>
  </sheetData>
  <phoneticPr fontId="14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100D-05CF-4858-B58A-AC263A6611DB}">
  <sheetPr>
    <tabColor theme="1" tint="0.499984740745262"/>
  </sheetPr>
  <dimension ref="C2:Q35"/>
  <sheetViews>
    <sheetView showGridLines="0" workbookViewId="0">
      <selection activeCell="L13" sqref="L13"/>
    </sheetView>
  </sheetViews>
  <sheetFormatPr defaultColWidth="9" defaultRowHeight="13.7"/>
  <cols>
    <col min="1" max="2" width="9" style="154"/>
    <col min="3" max="3" width="12.7109375" style="154" customWidth="1"/>
    <col min="4" max="4" width="11.7109375" style="154" customWidth="1"/>
    <col min="5" max="5" width="12.5703125" style="154" customWidth="1"/>
    <col min="6" max="6" width="11.7109375" style="154" customWidth="1"/>
    <col min="7" max="7" width="12.85546875" style="154" customWidth="1"/>
    <col min="8" max="8" width="14.28515625" style="154" customWidth="1"/>
    <col min="9" max="9" width="12.42578125" style="154" bestFit="1" customWidth="1"/>
    <col min="10" max="10" width="11.7109375" style="154" customWidth="1"/>
    <col min="11" max="11" width="15.140625" style="154" bestFit="1" customWidth="1"/>
    <col min="12" max="12" width="18.7109375" style="154" bestFit="1" customWidth="1"/>
    <col min="13" max="13" width="12.42578125" style="154" bestFit="1" customWidth="1"/>
    <col min="14" max="14" width="15.140625" style="154" bestFit="1" customWidth="1"/>
    <col min="15" max="15" width="12.42578125" style="154" bestFit="1" customWidth="1"/>
    <col min="16" max="16" width="21.7109375" style="154" bestFit="1" customWidth="1"/>
    <col min="17" max="17" width="13.5703125" style="154" bestFit="1" customWidth="1"/>
    <col min="18" max="16384" width="9" style="154"/>
  </cols>
  <sheetData>
    <row r="2" spans="3:16">
      <c r="D2" s="138" t="s">
        <v>17</v>
      </c>
      <c r="E2" s="138" t="s">
        <v>22</v>
      </c>
      <c r="F2" s="138" t="s">
        <v>27</v>
      </c>
      <c r="G2" s="138" t="s">
        <v>32</v>
      </c>
      <c r="H2" s="138" t="s">
        <v>37</v>
      </c>
      <c r="I2" s="138" t="s">
        <v>42</v>
      </c>
      <c r="J2" s="138" t="s">
        <v>47</v>
      </c>
      <c r="K2" s="138" t="s">
        <v>52</v>
      </c>
      <c r="L2" s="138" t="s">
        <v>86</v>
      </c>
      <c r="M2" s="138" t="s">
        <v>62</v>
      </c>
      <c r="N2" s="138" t="s">
        <v>67</v>
      </c>
      <c r="O2" s="138" t="s">
        <v>72</v>
      </c>
      <c r="P2" s="138" t="s">
        <v>87</v>
      </c>
    </row>
    <row r="3" spans="3:16">
      <c r="C3" s="155" t="s">
        <v>88</v>
      </c>
      <c r="D3" s="156" t="s">
        <v>89</v>
      </c>
      <c r="E3" s="156" t="s">
        <v>90</v>
      </c>
      <c r="F3" s="156" t="s">
        <v>91</v>
      </c>
      <c r="G3" s="156" t="s">
        <v>92</v>
      </c>
      <c r="H3" s="156" t="s">
        <v>93</v>
      </c>
      <c r="I3" s="156" t="s">
        <v>94</v>
      </c>
      <c r="J3" s="156" t="s">
        <v>95</v>
      </c>
      <c r="K3" s="156" t="s">
        <v>96</v>
      </c>
      <c r="L3" s="156" t="s">
        <v>130</v>
      </c>
      <c r="M3" s="156" t="s">
        <v>98</v>
      </c>
      <c r="N3" s="156" t="s">
        <v>99</v>
      </c>
      <c r="O3" s="156" t="s">
        <v>100</v>
      </c>
      <c r="P3" s="156" t="s">
        <v>101</v>
      </c>
    </row>
    <row r="4" spans="3:16">
      <c r="C4" s="146" t="s">
        <v>102</v>
      </c>
      <c r="D4" s="147">
        <v>0</v>
      </c>
      <c r="E4" s="147">
        <v>600600.00000000012</v>
      </c>
      <c r="F4" s="147">
        <v>0</v>
      </c>
      <c r="G4" s="147">
        <v>2200000</v>
      </c>
      <c r="H4" s="147">
        <v>6461708</v>
      </c>
      <c r="I4" s="147">
        <v>4331547.0000000009</v>
      </c>
      <c r="J4" s="147">
        <v>78925</v>
      </c>
      <c r="K4" s="147">
        <v>105016815.20000003</v>
      </c>
      <c r="L4" s="147">
        <v>2702337</v>
      </c>
      <c r="M4" s="147">
        <v>36493847.500000007</v>
      </c>
      <c r="N4" s="147">
        <v>31812</v>
      </c>
      <c r="O4" s="147">
        <v>1834652.6</v>
      </c>
      <c r="P4" s="147">
        <v>62052653.300000042</v>
      </c>
    </row>
    <row r="5" spans="3:16">
      <c r="C5" s="146" t="s">
        <v>103</v>
      </c>
      <c r="D5" s="147">
        <v>0</v>
      </c>
      <c r="E5" s="147">
        <v>172496.5</v>
      </c>
      <c r="F5" s="147">
        <v>0</v>
      </c>
      <c r="G5" s="147">
        <v>0</v>
      </c>
      <c r="H5" s="147">
        <v>165000</v>
      </c>
      <c r="I5" s="147">
        <v>337790.2</v>
      </c>
      <c r="J5" s="147">
        <v>0</v>
      </c>
      <c r="K5" s="147">
        <v>2104645.4000000004</v>
      </c>
      <c r="L5" s="147">
        <v>2047769.9000000001</v>
      </c>
      <c r="M5" s="147">
        <v>2046627</v>
      </c>
      <c r="N5" s="147">
        <v>0</v>
      </c>
      <c r="O5" s="147">
        <v>3432110</v>
      </c>
      <c r="P5" s="147">
        <v>3747554.8</v>
      </c>
    </row>
    <row r="6" spans="3:16">
      <c r="C6" s="146" t="s">
        <v>104</v>
      </c>
      <c r="D6" s="147">
        <v>0</v>
      </c>
      <c r="E6" s="147">
        <v>0</v>
      </c>
      <c r="F6" s="147">
        <v>112200.00000000001</v>
      </c>
      <c r="G6" s="147">
        <v>0</v>
      </c>
      <c r="H6" s="147">
        <v>110000.00000000001</v>
      </c>
      <c r="I6" s="147">
        <v>22292.600000000002</v>
      </c>
      <c r="J6" s="147">
        <v>0</v>
      </c>
      <c r="K6" s="147">
        <v>6424642.4000000004</v>
      </c>
      <c r="L6" s="147">
        <v>935001.10000000009</v>
      </c>
      <c r="M6" s="147">
        <v>6207851.1000000006</v>
      </c>
      <c r="N6" s="147">
        <v>0</v>
      </c>
      <c r="O6" s="147">
        <v>15740175</v>
      </c>
      <c r="P6" s="147">
        <v>600845.30000000005</v>
      </c>
    </row>
    <row r="7" spans="3:16">
      <c r="C7" s="146" t="s">
        <v>105</v>
      </c>
      <c r="D7" s="147">
        <v>0</v>
      </c>
      <c r="E7" s="147">
        <v>0</v>
      </c>
      <c r="F7" s="147">
        <v>0</v>
      </c>
      <c r="G7" s="147">
        <v>0</v>
      </c>
      <c r="H7" s="147">
        <v>0</v>
      </c>
      <c r="I7" s="147">
        <v>0</v>
      </c>
      <c r="J7" s="147">
        <v>0</v>
      </c>
      <c r="K7" s="147">
        <v>7346598.5999999996</v>
      </c>
      <c r="L7" s="147">
        <v>538637</v>
      </c>
      <c r="M7" s="147">
        <v>2929203.2000000002</v>
      </c>
      <c r="N7" s="147">
        <v>0</v>
      </c>
      <c r="O7" s="147">
        <v>3007779.5</v>
      </c>
      <c r="P7" s="147">
        <v>550000</v>
      </c>
    </row>
    <row r="8" spans="3:16">
      <c r="C8" s="146" t="s">
        <v>106</v>
      </c>
      <c r="D8" s="147">
        <v>0</v>
      </c>
      <c r="E8" s="147">
        <v>0</v>
      </c>
      <c r="F8" s="147">
        <v>0</v>
      </c>
      <c r="G8" s="147">
        <v>0</v>
      </c>
      <c r="H8" s="147">
        <v>220000.00000000003</v>
      </c>
      <c r="I8" s="147">
        <v>4005169.3000000003</v>
      </c>
      <c r="J8" s="147">
        <v>0</v>
      </c>
      <c r="K8" s="147">
        <v>9158690.2000000011</v>
      </c>
      <c r="L8" s="147">
        <v>1583901</v>
      </c>
      <c r="M8" s="147">
        <v>6774208.0999999996</v>
      </c>
      <c r="N8" s="147">
        <v>0</v>
      </c>
      <c r="O8" s="147">
        <v>2338839.7999999998</v>
      </c>
      <c r="P8" s="147">
        <v>2989404</v>
      </c>
    </row>
    <row r="9" spans="3:16">
      <c r="C9" s="146" t="s">
        <v>107</v>
      </c>
      <c r="D9" s="147">
        <v>0</v>
      </c>
      <c r="E9" s="147">
        <v>0</v>
      </c>
      <c r="F9" s="147">
        <v>0</v>
      </c>
      <c r="G9" s="147">
        <v>1650000</v>
      </c>
      <c r="H9" s="147">
        <v>0</v>
      </c>
      <c r="I9" s="147">
        <v>0</v>
      </c>
      <c r="J9" s="147">
        <v>0</v>
      </c>
      <c r="K9" s="147">
        <v>4590228.5</v>
      </c>
      <c r="L9" s="147">
        <v>895207.5</v>
      </c>
      <c r="M9" s="147">
        <v>7712479.5</v>
      </c>
      <c r="N9" s="147">
        <v>0</v>
      </c>
      <c r="O9" s="147">
        <v>198000.00000000003</v>
      </c>
      <c r="P9" s="147">
        <v>1138500</v>
      </c>
    </row>
    <row r="10" spans="3:16">
      <c r="C10" s="146" t="s">
        <v>108</v>
      </c>
      <c r="D10" s="147">
        <v>0</v>
      </c>
      <c r="E10" s="147">
        <v>0</v>
      </c>
      <c r="F10" s="147">
        <v>0</v>
      </c>
      <c r="G10" s="147">
        <v>0</v>
      </c>
      <c r="H10" s="147">
        <v>0</v>
      </c>
      <c r="I10" s="147">
        <v>0</v>
      </c>
      <c r="J10" s="147">
        <v>0</v>
      </c>
      <c r="K10" s="147">
        <v>5612289.0999999996</v>
      </c>
      <c r="L10" s="147">
        <v>689129.10000000009</v>
      </c>
      <c r="M10" s="147">
        <v>12526026.700000001</v>
      </c>
      <c r="N10" s="147">
        <v>0</v>
      </c>
      <c r="O10" s="147">
        <v>3543569.7</v>
      </c>
      <c r="P10" s="147">
        <v>1100000</v>
      </c>
    </row>
    <row r="11" spans="3:16">
      <c r="C11" s="146" t="s">
        <v>109</v>
      </c>
      <c r="D11" s="147">
        <v>0</v>
      </c>
      <c r="E11" s="147">
        <v>1142603</v>
      </c>
      <c r="F11" s="147">
        <v>0</v>
      </c>
      <c r="G11" s="147">
        <v>0</v>
      </c>
      <c r="H11" s="147">
        <v>1760000</v>
      </c>
      <c r="I11" s="147">
        <v>0</v>
      </c>
      <c r="J11" s="147">
        <v>0</v>
      </c>
      <c r="K11" s="147">
        <v>13467370.4</v>
      </c>
      <c r="L11" s="147">
        <v>1354788.6</v>
      </c>
      <c r="M11" s="147">
        <v>9869184.5999999996</v>
      </c>
      <c r="N11" s="147">
        <v>0</v>
      </c>
      <c r="O11" s="147">
        <v>767069.60000000009</v>
      </c>
      <c r="P11" s="147">
        <v>2181841.2000000002</v>
      </c>
    </row>
    <row r="12" spans="3:16">
      <c r="C12" s="146" t="s">
        <v>110</v>
      </c>
      <c r="D12" s="147">
        <v>0</v>
      </c>
      <c r="E12" s="147">
        <v>10386637.800000001</v>
      </c>
      <c r="F12" s="147">
        <v>0</v>
      </c>
      <c r="G12" s="147">
        <v>0</v>
      </c>
      <c r="H12" s="147">
        <v>0</v>
      </c>
      <c r="I12" s="147">
        <v>0</v>
      </c>
      <c r="J12" s="147">
        <v>0</v>
      </c>
      <c r="K12" s="147">
        <v>7069901.2999999998</v>
      </c>
      <c r="L12" s="147">
        <v>1272920</v>
      </c>
      <c r="M12" s="147">
        <v>11134954.6</v>
      </c>
      <c r="N12" s="147">
        <v>0</v>
      </c>
      <c r="O12" s="147">
        <v>499959.9</v>
      </c>
      <c r="P12" s="147">
        <v>1045000</v>
      </c>
    </row>
    <row r="13" spans="3:16">
      <c r="C13" s="146" t="s">
        <v>111</v>
      </c>
      <c r="D13" s="147">
        <v>0</v>
      </c>
      <c r="E13" s="147">
        <v>0</v>
      </c>
      <c r="F13" s="147">
        <v>0</v>
      </c>
      <c r="G13" s="147">
        <v>0</v>
      </c>
      <c r="H13" s="147">
        <v>0</v>
      </c>
      <c r="I13" s="147">
        <v>0</v>
      </c>
      <c r="J13" s="147">
        <v>0</v>
      </c>
      <c r="K13" s="147">
        <v>6121767.2999999998</v>
      </c>
      <c r="L13" s="147">
        <v>0</v>
      </c>
      <c r="M13" s="147">
        <v>6259267.3000000007</v>
      </c>
      <c r="N13" s="147">
        <v>0</v>
      </c>
      <c r="O13" s="147">
        <v>550000</v>
      </c>
      <c r="P13" s="147">
        <v>1231593</v>
      </c>
    </row>
    <row r="14" spans="3:16">
      <c r="C14" s="146" t="s">
        <v>112</v>
      </c>
      <c r="D14" s="147">
        <v>0</v>
      </c>
      <c r="E14" s="147">
        <v>0</v>
      </c>
      <c r="F14" s="147">
        <v>0</v>
      </c>
      <c r="G14" s="147">
        <v>110000.00000000001</v>
      </c>
      <c r="H14" s="147">
        <v>220000.00000000003</v>
      </c>
      <c r="I14" s="147">
        <v>0</v>
      </c>
      <c r="J14" s="147">
        <v>1100000</v>
      </c>
      <c r="K14" s="147">
        <v>9763216.0999999996</v>
      </c>
      <c r="L14" s="147">
        <v>0</v>
      </c>
      <c r="M14" s="147">
        <v>9731482.1999999993</v>
      </c>
      <c r="N14" s="147">
        <v>0</v>
      </c>
      <c r="O14" s="147">
        <v>4426440.7</v>
      </c>
      <c r="P14" s="147">
        <v>2109599.8000000003</v>
      </c>
    </row>
    <row r="15" spans="3:16">
      <c r="C15" s="146" t="s">
        <v>113</v>
      </c>
      <c r="D15" s="147">
        <v>0</v>
      </c>
      <c r="E15" s="147">
        <v>2553160.5</v>
      </c>
      <c r="F15" s="147">
        <v>0</v>
      </c>
      <c r="G15" s="147">
        <v>0</v>
      </c>
      <c r="H15" s="147">
        <v>874500</v>
      </c>
      <c r="I15" s="147">
        <v>0</v>
      </c>
      <c r="J15" s="147">
        <v>0</v>
      </c>
      <c r="K15" s="147">
        <v>9403182.8000000007</v>
      </c>
      <c r="L15" s="147">
        <v>0</v>
      </c>
      <c r="M15" s="147">
        <v>16286755.100000001</v>
      </c>
      <c r="N15" s="147">
        <v>0</v>
      </c>
      <c r="O15" s="147">
        <v>86427</v>
      </c>
      <c r="P15" s="147">
        <v>1766880.5</v>
      </c>
    </row>
    <row r="16" spans="3:16">
      <c r="C16" s="146" t="s">
        <v>114</v>
      </c>
      <c r="D16" s="147">
        <v>0</v>
      </c>
      <c r="E16" s="147">
        <v>612480</v>
      </c>
      <c r="F16" s="147">
        <v>0</v>
      </c>
      <c r="G16" s="147">
        <v>478500</v>
      </c>
      <c r="H16" s="147">
        <v>1596100</v>
      </c>
      <c r="I16" s="147">
        <v>0</v>
      </c>
      <c r="J16" s="147">
        <v>0</v>
      </c>
      <c r="K16" s="147">
        <v>14532588.399999999</v>
      </c>
      <c r="L16" s="147">
        <v>330001.10000000003</v>
      </c>
      <c r="M16" s="147">
        <v>5015772.3</v>
      </c>
      <c r="N16" s="147">
        <v>0</v>
      </c>
      <c r="O16" s="147">
        <v>1252020</v>
      </c>
      <c r="P16" s="147">
        <v>2579707.9</v>
      </c>
    </row>
    <row r="17" spans="3:17">
      <c r="C17" s="146" t="s">
        <v>115</v>
      </c>
      <c r="D17" s="147">
        <v>0</v>
      </c>
      <c r="E17" s="147">
        <v>18384611.300000001</v>
      </c>
      <c r="F17" s="147">
        <v>0</v>
      </c>
      <c r="G17" s="147">
        <v>2016396.8</v>
      </c>
      <c r="H17" s="147">
        <v>1650000</v>
      </c>
      <c r="I17" s="147">
        <v>1210000</v>
      </c>
      <c r="J17" s="147">
        <v>0</v>
      </c>
      <c r="K17" s="147">
        <v>5696076.1000000006</v>
      </c>
      <c r="L17" s="147">
        <v>119900.00000000001</v>
      </c>
      <c r="M17" s="147">
        <v>10871791.700000001</v>
      </c>
      <c r="N17" s="147">
        <v>110000.00000000001</v>
      </c>
      <c r="O17" s="147">
        <v>420695</v>
      </c>
      <c r="P17" s="147">
        <v>2262579</v>
      </c>
    </row>
    <row r="18" spans="3:17">
      <c r="C18" s="146" t="s">
        <v>116</v>
      </c>
      <c r="D18" s="147">
        <v>0</v>
      </c>
      <c r="E18" s="147">
        <v>6013700</v>
      </c>
      <c r="F18" s="147">
        <v>110000.00000000001</v>
      </c>
      <c r="G18" s="147">
        <v>110000.00000000001</v>
      </c>
      <c r="H18" s="147">
        <v>110000.00000000001</v>
      </c>
      <c r="I18" s="147">
        <v>63563.500000000007</v>
      </c>
      <c r="J18" s="147">
        <v>0</v>
      </c>
      <c r="K18" s="147">
        <v>15433043.999999998</v>
      </c>
      <c r="L18" s="147">
        <v>244552.00000000003</v>
      </c>
      <c r="M18" s="147">
        <v>14162183.200000001</v>
      </c>
      <c r="N18" s="147">
        <v>110000.00000000001</v>
      </c>
      <c r="O18" s="147">
        <v>3764279.2</v>
      </c>
      <c r="P18" s="147">
        <v>1530540</v>
      </c>
    </row>
    <row r="19" spans="3:17">
      <c r="C19" s="146" t="s">
        <v>117</v>
      </c>
      <c r="D19" s="147">
        <v>0</v>
      </c>
      <c r="E19" s="147">
        <v>1375000</v>
      </c>
      <c r="F19" s="147">
        <v>11000</v>
      </c>
      <c r="G19" s="147">
        <v>30376500.000000004</v>
      </c>
      <c r="H19" s="147">
        <v>203500.00000000003</v>
      </c>
      <c r="I19" s="147">
        <v>5225000.0000000009</v>
      </c>
      <c r="J19" s="147">
        <v>55000.000000000007</v>
      </c>
      <c r="K19" s="147">
        <v>12400540.9</v>
      </c>
      <c r="L19" s="147">
        <v>635521.69999999995</v>
      </c>
      <c r="M19" s="147">
        <v>16383885.099999996</v>
      </c>
      <c r="N19" s="147">
        <v>0</v>
      </c>
      <c r="O19" s="147">
        <v>1398243</v>
      </c>
      <c r="P19" s="147">
        <v>6221206.2000000002</v>
      </c>
    </row>
    <row r="20" spans="3:17">
      <c r="C20" s="146" t="s">
        <v>118</v>
      </c>
      <c r="D20" s="147">
        <v>0</v>
      </c>
      <c r="E20" s="147">
        <v>3647158.9000000004</v>
      </c>
      <c r="F20" s="147">
        <v>0</v>
      </c>
      <c r="G20" s="147">
        <v>3080000</v>
      </c>
      <c r="H20" s="147">
        <v>2090000.0000000002</v>
      </c>
      <c r="I20" s="147">
        <v>91899.5</v>
      </c>
      <c r="J20" s="147">
        <v>0</v>
      </c>
      <c r="K20" s="147">
        <v>27743174.800000008</v>
      </c>
      <c r="L20" s="147">
        <v>797500</v>
      </c>
      <c r="M20" s="147">
        <v>35938563.100000009</v>
      </c>
      <c r="N20" s="147">
        <v>0</v>
      </c>
      <c r="O20" s="147">
        <v>9384098.9000000004</v>
      </c>
      <c r="P20" s="147">
        <v>6690588.2999999998</v>
      </c>
    </row>
    <row r="21" spans="3:17">
      <c r="C21" s="146" t="s">
        <v>119</v>
      </c>
      <c r="D21" s="147">
        <v>0</v>
      </c>
      <c r="E21" s="147">
        <v>1401217.4000000001</v>
      </c>
      <c r="F21" s="147">
        <v>0</v>
      </c>
      <c r="G21" s="147">
        <v>1125740</v>
      </c>
      <c r="H21" s="147">
        <v>3692920</v>
      </c>
      <c r="I21" s="147">
        <v>1375000</v>
      </c>
      <c r="J21" s="147">
        <v>0</v>
      </c>
      <c r="K21" s="147">
        <v>13042318.300000001</v>
      </c>
      <c r="L21" s="147">
        <v>3376297.1</v>
      </c>
      <c r="M21" s="147">
        <v>30626391.400000017</v>
      </c>
      <c r="N21" s="147">
        <v>0</v>
      </c>
      <c r="O21" s="147">
        <v>840774</v>
      </c>
      <c r="P21" s="147">
        <v>52892170.100000009</v>
      </c>
    </row>
    <row r="22" spans="3:17">
      <c r="C22" s="146" t="s">
        <v>120</v>
      </c>
      <c r="D22" s="147">
        <v>0</v>
      </c>
      <c r="E22" s="147">
        <v>7531781.4000000004</v>
      </c>
      <c r="F22" s="147">
        <v>81950.000000000015</v>
      </c>
      <c r="G22" s="147">
        <v>1320000</v>
      </c>
      <c r="H22" s="147">
        <v>9964655.7999999989</v>
      </c>
      <c r="I22" s="147">
        <v>55000.000000000007</v>
      </c>
      <c r="J22" s="147">
        <v>0</v>
      </c>
      <c r="K22" s="147">
        <v>17125730.600000001</v>
      </c>
      <c r="L22" s="147">
        <v>1269309.8</v>
      </c>
      <c r="M22" s="147">
        <v>28010716.800000016</v>
      </c>
      <c r="N22" s="147">
        <v>0</v>
      </c>
      <c r="O22" s="147">
        <v>2904058.3</v>
      </c>
      <c r="P22" s="147">
        <v>15700707</v>
      </c>
    </row>
    <row r="23" spans="3:17">
      <c r="C23" s="146" t="s">
        <v>121</v>
      </c>
      <c r="D23" s="147">
        <v>0</v>
      </c>
      <c r="E23" s="147">
        <v>2903551.2</v>
      </c>
      <c r="F23" s="147">
        <v>187000</v>
      </c>
      <c r="G23" s="147">
        <v>165000.00000000003</v>
      </c>
      <c r="H23" s="147">
        <v>40603789.600000009</v>
      </c>
      <c r="I23" s="147">
        <v>16553172.900000002</v>
      </c>
      <c r="J23" s="147">
        <v>0</v>
      </c>
      <c r="K23" s="147">
        <v>47457950.100000024</v>
      </c>
      <c r="L23" s="147">
        <v>1042680.1000000001</v>
      </c>
      <c r="M23" s="147">
        <v>43731466.900000006</v>
      </c>
      <c r="N23" s="147">
        <v>0</v>
      </c>
      <c r="O23" s="147">
        <v>55611055.500000007</v>
      </c>
      <c r="P23" s="147">
        <v>11176697.399999999</v>
      </c>
    </row>
    <row r="24" spans="3:17">
      <c r="C24" s="146" t="s">
        <v>122</v>
      </c>
      <c r="D24" s="147">
        <v>0</v>
      </c>
      <c r="E24" s="147">
        <v>2326500</v>
      </c>
      <c r="F24" s="147">
        <v>0</v>
      </c>
      <c r="G24" s="147">
        <v>0</v>
      </c>
      <c r="H24" s="147">
        <v>6543900</v>
      </c>
      <c r="I24" s="147">
        <v>19633152</v>
      </c>
      <c r="J24" s="147">
        <v>0</v>
      </c>
      <c r="K24" s="147">
        <v>38853590.600000016</v>
      </c>
      <c r="L24" s="147">
        <v>8819252.1999999993</v>
      </c>
      <c r="M24" s="147">
        <v>44939269.100000031</v>
      </c>
      <c r="N24" s="147">
        <v>220000.00000000003</v>
      </c>
      <c r="O24" s="147">
        <v>2465760</v>
      </c>
      <c r="P24" s="147">
        <v>11038489</v>
      </c>
    </row>
    <row r="25" spans="3:17">
      <c r="C25" s="146" t="s">
        <v>123</v>
      </c>
      <c r="D25" s="147">
        <v>0</v>
      </c>
      <c r="E25" s="147">
        <v>3300000.0000000005</v>
      </c>
      <c r="F25" s="147">
        <v>44000</v>
      </c>
      <c r="G25" s="147">
        <v>2005560.7000000002</v>
      </c>
      <c r="H25" s="147">
        <v>2365000</v>
      </c>
      <c r="I25" s="147">
        <v>9305488.5</v>
      </c>
      <c r="J25" s="147">
        <v>55000.000000000007</v>
      </c>
      <c r="K25" s="147">
        <v>33821016.900000006</v>
      </c>
      <c r="L25" s="147">
        <v>223850.00000000003</v>
      </c>
      <c r="M25" s="147">
        <v>64549855.700000018</v>
      </c>
      <c r="N25" s="147">
        <v>66000</v>
      </c>
      <c r="O25" s="147">
        <v>4194757.6000000006</v>
      </c>
      <c r="P25" s="147">
        <v>9332381.3000000007</v>
      </c>
    </row>
    <row r="26" spans="3:17">
      <c r="C26" s="146" t="s">
        <v>124</v>
      </c>
      <c r="D26" s="147">
        <v>0</v>
      </c>
      <c r="E26" s="147">
        <v>110000.00000000001</v>
      </c>
      <c r="F26" s="147">
        <v>55000.000000000007</v>
      </c>
      <c r="G26" s="147">
        <v>495000</v>
      </c>
      <c r="H26" s="147">
        <v>2860000</v>
      </c>
      <c r="I26" s="147">
        <v>4643651.0999999996</v>
      </c>
      <c r="J26" s="147">
        <v>0</v>
      </c>
      <c r="K26" s="147">
        <v>40417699.300000012</v>
      </c>
      <c r="L26" s="147">
        <v>701613</v>
      </c>
      <c r="M26" s="147">
        <v>55325509.800000027</v>
      </c>
      <c r="N26" s="147">
        <v>110000.00000000001</v>
      </c>
      <c r="O26" s="147">
        <v>2592423.9</v>
      </c>
      <c r="P26" s="147">
        <v>8476662.7000000011</v>
      </c>
    </row>
    <row r="27" spans="3:17">
      <c r="C27" s="146" t="s">
        <v>125</v>
      </c>
      <c r="D27" s="147">
        <v>0</v>
      </c>
      <c r="E27" s="147">
        <v>0</v>
      </c>
      <c r="F27" s="147">
        <v>1004405.6000000001</v>
      </c>
      <c r="G27" s="147">
        <v>80151.5</v>
      </c>
      <c r="H27" s="147">
        <v>1265000</v>
      </c>
      <c r="I27" s="147">
        <v>1635427.2000000002</v>
      </c>
      <c r="J27" s="147">
        <v>66000</v>
      </c>
      <c r="K27" s="147">
        <v>28608153.200000003</v>
      </c>
      <c r="L27" s="147">
        <v>517001.10000000003</v>
      </c>
      <c r="M27" s="147">
        <v>49727035.600000016</v>
      </c>
      <c r="N27" s="147">
        <v>77383.900000000009</v>
      </c>
      <c r="O27" s="147">
        <v>8741540.5</v>
      </c>
      <c r="P27" s="147">
        <v>10981880.799999999</v>
      </c>
    </row>
    <row r="28" spans="3:17">
      <c r="C28" s="146" t="s">
        <v>126</v>
      </c>
      <c r="D28" s="147">
        <v>0</v>
      </c>
      <c r="E28" s="147">
        <v>1540000</v>
      </c>
      <c r="F28" s="147">
        <v>0</v>
      </c>
      <c r="G28" s="147">
        <v>110000.00000000001</v>
      </c>
      <c r="H28" s="147">
        <v>6563429.4000000004</v>
      </c>
      <c r="I28" s="147">
        <v>35683758</v>
      </c>
      <c r="J28" s="147">
        <v>0</v>
      </c>
      <c r="K28" s="147">
        <v>41546564.400000013</v>
      </c>
      <c r="L28" s="147">
        <v>633072</v>
      </c>
      <c r="M28" s="147">
        <v>44962777.200000033</v>
      </c>
      <c r="N28" s="147">
        <v>1881.0000000000002</v>
      </c>
      <c r="O28" s="147">
        <v>3008335</v>
      </c>
      <c r="P28" s="147">
        <v>12344390.300000001</v>
      </c>
    </row>
    <row r="29" spans="3:17">
      <c r="C29" s="146" t="s">
        <v>127</v>
      </c>
      <c r="D29" s="147">
        <v>0</v>
      </c>
      <c r="E29" s="147">
        <v>36408319.200000003</v>
      </c>
      <c r="F29" s="147">
        <v>47835334.800000004</v>
      </c>
      <c r="G29" s="147">
        <v>85311228.200000003</v>
      </c>
      <c r="H29" s="147">
        <v>17703400</v>
      </c>
      <c r="I29" s="147">
        <v>6046547.0999999996</v>
      </c>
      <c r="J29" s="147">
        <v>0</v>
      </c>
      <c r="K29" s="147">
        <v>52291778.000000015</v>
      </c>
      <c r="L29" s="147">
        <v>220000.00000000003</v>
      </c>
      <c r="M29" s="147">
        <v>68750523.600000039</v>
      </c>
      <c r="N29" s="147">
        <v>4950</v>
      </c>
      <c r="O29" s="147">
        <v>7097915</v>
      </c>
      <c r="P29" s="147">
        <v>18474889.399999999</v>
      </c>
    </row>
    <row r="30" spans="3:17">
      <c r="C30" s="146" t="s">
        <v>128</v>
      </c>
      <c r="D30" s="147">
        <v>0</v>
      </c>
      <c r="E30" s="147">
        <v>5500000</v>
      </c>
      <c r="F30" s="147">
        <v>227810.00000000003</v>
      </c>
      <c r="G30" s="147">
        <v>1650000</v>
      </c>
      <c r="H30" s="147">
        <v>24107627.500000004</v>
      </c>
      <c r="I30" s="147">
        <v>30216220.100000005</v>
      </c>
      <c r="J30" s="147">
        <v>15569950.000000002</v>
      </c>
      <c r="K30" s="147">
        <v>53235655.000000022</v>
      </c>
      <c r="L30" s="147">
        <v>866383.10000000009</v>
      </c>
      <c r="M30" s="147">
        <v>73953941.600000009</v>
      </c>
      <c r="N30" s="147">
        <v>0</v>
      </c>
      <c r="O30" s="147">
        <v>4125375.1</v>
      </c>
      <c r="P30" s="147">
        <v>15894815.199999999</v>
      </c>
    </row>
    <row r="31" spans="3:17">
      <c r="C31" s="149" t="s">
        <v>129</v>
      </c>
      <c r="D31" s="147">
        <v>0</v>
      </c>
      <c r="E31" s="147">
        <v>9109304.5999999996</v>
      </c>
      <c r="F31" s="147">
        <v>637407.10000000009</v>
      </c>
      <c r="G31" s="147">
        <v>1100000</v>
      </c>
      <c r="H31" s="147">
        <v>14190000</v>
      </c>
      <c r="I31" s="147">
        <v>14429499.699999999</v>
      </c>
      <c r="J31" s="147">
        <v>99000.000000000015</v>
      </c>
      <c r="K31" s="147">
        <v>74134233.800000012</v>
      </c>
      <c r="L31" s="147">
        <v>5280000</v>
      </c>
      <c r="M31" s="147">
        <v>150237525.89999992</v>
      </c>
      <c r="N31" s="147">
        <v>0</v>
      </c>
      <c r="O31" s="147">
        <v>11430391.5</v>
      </c>
      <c r="P31" s="147">
        <v>8250002.2000000002</v>
      </c>
    </row>
    <row r="32" spans="3:17" ht="14.1" thickBot="1">
      <c r="C32" s="157" t="s">
        <v>85</v>
      </c>
      <c r="D32" s="158">
        <f>SUM(D4:D31)</f>
        <v>0</v>
      </c>
      <c r="E32" s="158">
        <f t="shared" ref="E32:P32" si="0">SUM(E4:E31)</f>
        <v>115019121.8</v>
      </c>
      <c r="F32" s="158">
        <f t="shared" si="0"/>
        <v>50306107.500000007</v>
      </c>
      <c r="G32" s="158">
        <f t="shared" si="0"/>
        <v>133384077.20000002</v>
      </c>
      <c r="H32" s="158">
        <f t="shared" si="0"/>
        <v>145320530.30000001</v>
      </c>
      <c r="I32" s="158">
        <f t="shared" si="0"/>
        <v>154864178.69999999</v>
      </c>
      <c r="J32" s="158">
        <f t="shared" si="0"/>
        <v>17023875</v>
      </c>
      <c r="K32" s="158">
        <f t="shared" si="0"/>
        <v>702419461.70000029</v>
      </c>
      <c r="L32" s="158">
        <f t="shared" si="0"/>
        <v>37096624.400000006</v>
      </c>
      <c r="M32" s="158">
        <f t="shared" si="0"/>
        <v>865159095.9000001</v>
      </c>
      <c r="N32" s="158">
        <f t="shared" si="0"/>
        <v>732026.9</v>
      </c>
      <c r="O32" s="158">
        <f t="shared" si="0"/>
        <v>155656746.30000001</v>
      </c>
      <c r="P32" s="158">
        <f t="shared" si="0"/>
        <v>274361578.70000005</v>
      </c>
      <c r="Q32" s="159">
        <f>SUM(D32:P32)</f>
        <v>2651343424.4000006</v>
      </c>
    </row>
    <row r="33" spans="17:17" ht="14.1" thickTop="1"/>
    <row r="35" spans="17:17">
      <c r="Q35" s="159">
        <f>Q32+IBNR!T35</f>
        <v>2839544537.4538765</v>
      </c>
    </row>
  </sheetData>
  <phoneticPr fontId="14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F3A28-BCFC-4839-9C48-2DCBE57D4EB3}">
  <sheetPr>
    <tabColor rgb="FFFF0000"/>
  </sheetPr>
  <dimension ref="A5:AF43"/>
  <sheetViews>
    <sheetView showGridLines="0" topLeftCell="A4" workbookViewId="0">
      <selection activeCell="I38" sqref="I38"/>
    </sheetView>
  </sheetViews>
  <sheetFormatPr defaultColWidth="8.7109375" defaultRowHeight="13.7"/>
  <cols>
    <col min="1" max="2" width="8.7109375" style="160"/>
    <col min="3" max="3" width="9" style="160" bestFit="1" customWidth="1"/>
    <col min="4" max="4" width="9" style="160" customWidth="1"/>
    <col min="5" max="6" width="8.7109375" style="160"/>
    <col min="7" max="7" width="10.85546875" style="160" bestFit="1" customWidth="1"/>
    <col min="8" max="16384" width="8.7109375" style="160"/>
  </cols>
  <sheetData>
    <row r="5" spans="1:32">
      <c r="J5" s="161"/>
    </row>
    <row r="8" spans="1:32">
      <c r="B8" s="162" t="s">
        <v>131</v>
      </c>
      <c r="C8" s="163"/>
      <c r="D8" s="163"/>
      <c r="E8" s="163"/>
      <c r="F8" s="163"/>
      <c r="G8" s="163"/>
      <c r="H8" s="163"/>
      <c r="I8" s="163"/>
      <c r="J8" s="163"/>
      <c r="L8" s="163"/>
      <c r="M8" s="163"/>
      <c r="N8" s="163"/>
      <c r="O8" s="163"/>
      <c r="P8" s="163"/>
      <c r="Q8" s="163"/>
      <c r="R8" s="163"/>
      <c r="S8" s="163"/>
      <c r="T8" s="163"/>
    </row>
    <row r="9" spans="1:32" ht="14.1" thickBot="1">
      <c r="B9" s="163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</row>
    <row r="10" spans="1:32" ht="17.100000000000001" thickBot="1">
      <c r="A10" s="164"/>
      <c r="B10" s="165" t="s">
        <v>132</v>
      </c>
      <c r="C10" s="165" t="s">
        <v>133</v>
      </c>
      <c r="D10" s="165" t="s">
        <v>134</v>
      </c>
      <c r="E10" s="165" t="s">
        <v>135</v>
      </c>
      <c r="F10" s="165" t="s">
        <v>136</v>
      </c>
      <c r="G10" s="166" t="s">
        <v>137</v>
      </c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W10" s="167" t="s">
        <v>132</v>
      </c>
      <c r="X10" s="167">
        <v>2017</v>
      </c>
      <c r="Y10" s="167">
        <f>X10+1</f>
        <v>2018</v>
      </c>
      <c r="Z10" s="167">
        <f>Y10+1</f>
        <v>2019</v>
      </c>
      <c r="AA10" s="167">
        <f>Z10+1</f>
        <v>2020</v>
      </c>
      <c r="AB10" s="167" t="s">
        <v>138</v>
      </c>
      <c r="AC10" s="167" t="s">
        <v>139</v>
      </c>
      <c r="AD10" s="167" t="s">
        <v>140</v>
      </c>
      <c r="AE10" s="167" t="s">
        <v>141</v>
      </c>
      <c r="AF10" s="160" t="s">
        <v>142</v>
      </c>
    </row>
    <row r="11" spans="1:32">
      <c r="B11" s="168">
        <v>0.25</v>
      </c>
      <c r="C11" s="169">
        <v>0</v>
      </c>
      <c r="D11" s="170">
        <v>0.159771</v>
      </c>
      <c r="E11" s="171">
        <v>0.159829</v>
      </c>
      <c r="F11" s="170">
        <v>9.8946000000000006E-2</v>
      </c>
      <c r="G11" s="170">
        <v>0</v>
      </c>
      <c r="H11" s="163"/>
      <c r="I11" s="163"/>
      <c r="J11" s="163"/>
      <c r="K11" s="163"/>
      <c r="L11" s="163"/>
      <c r="M11" s="163"/>
      <c r="N11" s="163"/>
      <c r="O11" s="163"/>
      <c r="P11" s="163"/>
      <c r="Q11" s="163"/>
      <c r="R11" s="163"/>
      <c r="S11" s="163"/>
      <c r="T11" s="163"/>
      <c r="W11" s="172">
        <v>0.25</v>
      </c>
      <c r="X11" s="173">
        <v>8.08</v>
      </c>
      <c r="Y11" s="173">
        <v>7.34</v>
      </c>
      <c r="Z11" s="173">
        <v>7.2</v>
      </c>
      <c r="AA11" s="173"/>
      <c r="AB11" s="173">
        <v>7.0869999999999997</v>
      </c>
      <c r="AC11" s="173">
        <v>6.86</v>
      </c>
      <c r="AD11" s="173">
        <v>6.8959999999999999</v>
      </c>
      <c r="AE11" s="174">
        <v>7.2709999999999999</v>
      </c>
      <c r="AF11" s="160">
        <v>7.3019999999999996</v>
      </c>
    </row>
    <row r="12" spans="1:32">
      <c r="B12" s="175">
        <v>0.5</v>
      </c>
      <c r="C12" s="169">
        <v>0</v>
      </c>
      <c r="D12" s="170">
        <v>0.16763600000000001</v>
      </c>
      <c r="E12" s="171">
        <v>0.159667</v>
      </c>
      <c r="F12" s="170">
        <v>0.100216</v>
      </c>
      <c r="G12" s="170">
        <v>0</v>
      </c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W12" s="176">
        <v>0.5</v>
      </c>
      <c r="X12" s="177">
        <v>10.648999999999999</v>
      </c>
      <c r="Y12" s="177">
        <v>9</v>
      </c>
      <c r="Z12" s="177">
        <v>8.15</v>
      </c>
      <c r="AA12" s="177"/>
      <c r="AB12" s="177">
        <v>7.89</v>
      </c>
      <c r="AC12" s="177">
        <v>7.3170000000000002</v>
      </c>
      <c r="AD12" s="177">
        <v>7.282</v>
      </c>
      <c r="AE12" s="174">
        <v>8.0950000000000006</v>
      </c>
      <c r="AF12" s="160">
        <v>8.1639999999999997</v>
      </c>
    </row>
    <row r="13" spans="1:32">
      <c r="B13" s="175">
        <v>1</v>
      </c>
      <c r="C13" s="169">
        <v>0</v>
      </c>
      <c r="D13" s="170">
        <v>0.167911</v>
      </c>
      <c r="E13" s="171">
        <v>0.161</v>
      </c>
      <c r="F13" s="170">
        <v>0.114095</v>
      </c>
      <c r="G13" s="170">
        <v>0</v>
      </c>
      <c r="H13" s="163"/>
      <c r="I13" s="163"/>
      <c r="J13" s="163"/>
      <c r="K13" s="163"/>
      <c r="L13" s="163"/>
      <c r="M13" s="163"/>
      <c r="N13" s="163"/>
      <c r="O13" s="163"/>
      <c r="P13" s="163"/>
      <c r="Q13" s="163"/>
      <c r="R13" s="163"/>
      <c r="S13" s="163"/>
      <c r="T13" s="163"/>
      <c r="W13" s="176">
        <v>1</v>
      </c>
      <c r="X13" s="177">
        <v>11.151</v>
      </c>
      <c r="Y13" s="177">
        <v>9.952</v>
      </c>
      <c r="Z13" s="177">
        <v>9.8149999999999995</v>
      </c>
      <c r="AA13" s="177">
        <v>8.35</v>
      </c>
      <c r="AB13" s="177">
        <v>9.2590000000000003</v>
      </c>
      <c r="AC13" s="177">
        <v>7.7290000000000001</v>
      </c>
      <c r="AD13" s="177">
        <v>7.89</v>
      </c>
      <c r="AE13" s="174">
        <v>9.3670000000000009</v>
      </c>
      <c r="AF13" s="160">
        <v>9.7520000000000007</v>
      </c>
    </row>
    <row r="14" spans="1:32">
      <c r="B14" s="175">
        <v>2</v>
      </c>
      <c r="C14" s="376">
        <f>F14</f>
        <v>0.12299400000000001</v>
      </c>
      <c r="D14" s="170">
        <v>0.17242299999999999</v>
      </c>
      <c r="E14" s="171">
        <v>0.17919499999999999</v>
      </c>
      <c r="F14" s="170">
        <v>0.12299400000000001</v>
      </c>
      <c r="G14" s="170">
        <f>$F14-($F$11-ROI!$F$7)</f>
        <v>0.14404800000000001</v>
      </c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W14" s="176">
        <v>2</v>
      </c>
      <c r="X14" s="177">
        <v>12.055099999999999</v>
      </c>
      <c r="Y14" s="177">
        <v>10.584899999999999</v>
      </c>
      <c r="Z14" s="177">
        <v>10.593299999999999</v>
      </c>
      <c r="AA14" s="177">
        <v>9.32</v>
      </c>
      <c r="AB14" s="177">
        <v>9.9499999999999993</v>
      </c>
      <c r="AC14" s="177">
        <v>9.4260000000000002</v>
      </c>
      <c r="AD14" s="177">
        <v>9.4730000000000008</v>
      </c>
      <c r="AE14" s="174">
        <v>10.0533</v>
      </c>
      <c r="AF14" s="160">
        <v>11.041399999999999</v>
      </c>
    </row>
    <row r="15" spans="1:32">
      <c r="B15" s="175">
        <v>3</v>
      </c>
      <c r="C15" s="376">
        <f t="shared" ref="C15:C34" si="0">F15</f>
        <v>0.134438</v>
      </c>
      <c r="D15" s="170">
        <v>0.17489199999999999</v>
      </c>
      <c r="E15" s="171">
        <v>0.179619</v>
      </c>
      <c r="F15" s="170">
        <v>0.134438</v>
      </c>
      <c r="G15" s="170">
        <f>$F15-($F$11-ROI!$F$7)</f>
        <v>0.15549199999999999</v>
      </c>
      <c r="H15" s="163"/>
      <c r="I15" s="163"/>
      <c r="J15" s="163"/>
      <c r="K15" s="163"/>
      <c r="L15" s="163"/>
      <c r="M15" s="163"/>
      <c r="N15" s="163"/>
      <c r="O15" s="163"/>
      <c r="P15" s="163"/>
      <c r="Q15" s="163"/>
      <c r="R15" s="163"/>
      <c r="S15" s="163"/>
      <c r="T15" s="163"/>
      <c r="W15" s="176">
        <v>3</v>
      </c>
      <c r="X15" s="177">
        <v>12.237500000000001</v>
      </c>
      <c r="Y15" s="177">
        <v>11.2844</v>
      </c>
      <c r="Z15" s="177">
        <v>10.8812</v>
      </c>
      <c r="AA15" s="177">
        <v>10</v>
      </c>
      <c r="AB15" s="177">
        <v>10.291700000000001</v>
      </c>
      <c r="AC15" s="177">
        <v>10.263</v>
      </c>
      <c r="AD15" s="177">
        <v>9.9681999999999995</v>
      </c>
      <c r="AE15" s="174">
        <v>10.6982</v>
      </c>
      <c r="AF15" s="160">
        <v>11.3193</v>
      </c>
    </row>
    <row r="16" spans="1:32">
      <c r="B16" s="175">
        <v>4</v>
      </c>
      <c r="C16" s="376">
        <f t="shared" si="0"/>
        <v>0.14164499999999999</v>
      </c>
      <c r="D16" s="170">
        <v>0.17807300000000001</v>
      </c>
      <c r="E16" s="171">
        <v>0.178735</v>
      </c>
      <c r="F16" s="170">
        <v>0.14164499999999999</v>
      </c>
      <c r="G16" s="170">
        <f>$F16-($F$11-ROI!$F$7)</f>
        <v>0.16269899999999998</v>
      </c>
      <c r="H16" s="163"/>
      <c r="I16" s="163"/>
      <c r="J16" s="163"/>
      <c r="K16" s="163"/>
      <c r="L16" s="163"/>
      <c r="M16" s="163"/>
      <c r="N16" s="163"/>
      <c r="O16" s="163"/>
      <c r="P16" s="163"/>
      <c r="Q16" s="163"/>
      <c r="R16" s="163"/>
      <c r="S16" s="163"/>
      <c r="T16" s="163"/>
      <c r="W16" s="176">
        <v>4</v>
      </c>
      <c r="X16" s="177">
        <v>12.426399999999999</v>
      </c>
      <c r="Y16" s="177">
        <v>11.5</v>
      </c>
      <c r="Z16" s="177">
        <v>11.2</v>
      </c>
      <c r="AA16" s="177">
        <v>10.25</v>
      </c>
      <c r="AB16" s="177">
        <v>10.5379</v>
      </c>
      <c r="AC16" s="177">
        <v>10.5403</v>
      </c>
      <c r="AD16" s="177">
        <v>10.5322</v>
      </c>
      <c r="AE16" s="174">
        <v>11.0029</v>
      </c>
      <c r="AF16" s="160">
        <v>11.673999999999999</v>
      </c>
    </row>
    <row r="17" spans="2:32">
      <c r="B17" s="175">
        <v>5</v>
      </c>
      <c r="C17" s="376">
        <f t="shared" si="0"/>
        <v>0.14141899999999999</v>
      </c>
      <c r="D17" s="170">
        <v>0.15651199999999998</v>
      </c>
      <c r="E17" s="171">
        <v>0.174514</v>
      </c>
      <c r="F17" s="170">
        <v>0.14141899999999999</v>
      </c>
      <c r="G17" s="170">
        <f>$F17-($F$11-ROI!$F$7)</f>
        <v>0.16247299999999998</v>
      </c>
      <c r="H17" s="163"/>
      <c r="I17" s="163"/>
      <c r="J17" s="163"/>
      <c r="K17" s="163"/>
      <c r="L17" s="163"/>
      <c r="M17" s="163"/>
      <c r="N17" s="163"/>
      <c r="O17" s="163"/>
      <c r="P17" s="163"/>
      <c r="Q17" s="163"/>
      <c r="R17" s="163"/>
      <c r="S17" s="163"/>
      <c r="T17" s="163"/>
      <c r="W17" s="176">
        <v>5</v>
      </c>
      <c r="X17" s="177">
        <v>12.487399999999999</v>
      </c>
      <c r="Y17" s="177">
        <v>11.55</v>
      </c>
      <c r="Z17" s="177">
        <v>11.492000000000001</v>
      </c>
      <c r="AA17" s="177">
        <v>10.51</v>
      </c>
      <c r="AB17" s="177">
        <v>10.950200000000001</v>
      </c>
      <c r="AC17" s="177">
        <v>11.123100000000001</v>
      </c>
      <c r="AD17" s="177">
        <v>10.9116</v>
      </c>
      <c r="AE17" s="174">
        <v>11.4162</v>
      </c>
      <c r="AF17" s="160">
        <v>11.977499999999999</v>
      </c>
    </row>
    <row r="18" spans="2:32">
      <c r="B18" s="175">
        <v>6</v>
      </c>
      <c r="C18" s="376">
        <f t="shared" si="0"/>
        <v>0.13866600000000001</v>
      </c>
      <c r="D18" s="170">
        <v>0.152556</v>
      </c>
      <c r="E18" s="171">
        <v>0.16786999999999999</v>
      </c>
      <c r="F18" s="170">
        <v>0.13866600000000001</v>
      </c>
      <c r="G18" s="170">
        <f>$F18-($F$11-ROI!$F$7)</f>
        <v>0.15972</v>
      </c>
      <c r="H18" s="163"/>
      <c r="I18" s="163"/>
      <c r="J18" s="163"/>
      <c r="K18" s="163"/>
      <c r="L18" s="163"/>
      <c r="M18" s="163"/>
      <c r="N18" s="163"/>
      <c r="O18" s="163"/>
      <c r="P18" s="163"/>
      <c r="Q18" s="163"/>
      <c r="R18" s="163"/>
      <c r="S18" s="163"/>
      <c r="T18" s="163"/>
      <c r="W18" s="176">
        <v>6</v>
      </c>
      <c r="X18" s="177">
        <v>12.6211</v>
      </c>
      <c r="Y18" s="177">
        <v>11.880800000000001</v>
      </c>
      <c r="Z18" s="177">
        <v>11.544499999999999</v>
      </c>
      <c r="AA18" s="177">
        <v>10.83</v>
      </c>
      <c r="AB18" s="177">
        <v>11.2256</v>
      </c>
      <c r="AC18" s="177">
        <v>11.449</v>
      </c>
      <c r="AD18" s="177">
        <v>11.5418</v>
      </c>
      <c r="AE18" s="174">
        <v>11.8017</v>
      </c>
      <c r="AF18" s="160">
        <v>12.248900000000001</v>
      </c>
    </row>
    <row r="19" spans="2:32">
      <c r="B19" s="175">
        <v>7</v>
      </c>
      <c r="C19" s="376">
        <f t="shared" si="0"/>
        <v>0.135966</v>
      </c>
      <c r="D19" s="170">
        <v>0.151092</v>
      </c>
      <c r="E19" s="171">
        <v>0.163212</v>
      </c>
      <c r="F19" s="170">
        <v>0.135966</v>
      </c>
      <c r="G19" s="170">
        <f>$F19-($F$11-ROI!$F$7)</f>
        <v>0.15701999999999999</v>
      </c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W19" s="176">
        <v>7</v>
      </c>
      <c r="X19" s="177">
        <v>12.6965</v>
      </c>
      <c r="Y19" s="177">
        <v>12</v>
      </c>
      <c r="Z19" s="177">
        <v>11.5716</v>
      </c>
      <c r="AA19" s="177">
        <v>11.35</v>
      </c>
      <c r="AB19" s="177">
        <v>11.81</v>
      </c>
      <c r="AC19" s="177">
        <v>11.854200000000001</v>
      </c>
      <c r="AD19" s="177">
        <v>11.9049</v>
      </c>
      <c r="AE19" s="174">
        <v>12.154400000000001</v>
      </c>
      <c r="AF19" s="160">
        <v>12.4526</v>
      </c>
    </row>
    <row r="20" spans="2:32">
      <c r="B20" s="175">
        <v>8</v>
      </c>
      <c r="C20" s="376">
        <f t="shared" si="0"/>
        <v>0.13466</v>
      </c>
      <c r="D20" s="170">
        <v>0.14996600000000002</v>
      </c>
      <c r="E20" s="171">
        <v>0.15973100000000001</v>
      </c>
      <c r="F20" s="170">
        <v>0.13466</v>
      </c>
      <c r="G20" s="170">
        <f>$F20-($F$11-ROI!$F$7)</f>
        <v>0.15571399999999999</v>
      </c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W20" s="176">
        <v>8</v>
      </c>
      <c r="X20" s="177">
        <v>12.7126</v>
      </c>
      <c r="Y20" s="177">
        <v>12.151400000000001</v>
      </c>
      <c r="Z20" s="177">
        <v>11.641299999999999</v>
      </c>
      <c r="AA20" s="177">
        <v>11.66</v>
      </c>
      <c r="AB20" s="177">
        <v>12.189299999999999</v>
      </c>
      <c r="AC20" s="177">
        <v>11.978999999999999</v>
      </c>
      <c r="AD20" s="177">
        <v>12.2721</v>
      </c>
      <c r="AE20" s="174">
        <v>12.364699999999999</v>
      </c>
      <c r="AF20" s="160">
        <v>12.6363</v>
      </c>
    </row>
    <row r="21" spans="2:32">
      <c r="B21" s="175">
        <v>9</v>
      </c>
      <c r="C21" s="376">
        <f t="shared" si="0"/>
        <v>0.13610900000000001</v>
      </c>
      <c r="D21" s="170">
        <v>0.15002299999999999</v>
      </c>
      <c r="E21" s="171">
        <v>0.157301</v>
      </c>
      <c r="F21" s="170">
        <v>0.13610900000000001</v>
      </c>
      <c r="G21" s="170">
        <f>$F21-($F$11-ROI!$F$7)</f>
        <v>0.157163</v>
      </c>
      <c r="H21" s="163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W21" s="176">
        <v>9</v>
      </c>
      <c r="X21" s="177">
        <v>12.725</v>
      </c>
      <c r="Y21" s="177">
        <v>12.3681</v>
      </c>
      <c r="Z21" s="177">
        <v>11.8277</v>
      </c>
      <c r="AA21" s="177">
        <v>11.75</v>
      </c>
      <c r="AB21" s="177">
        <v>12.276400000000001</v>
      </c>
      <c r="AC21" s="177">
        <v>12.1395</v>
      </c>
      <c r="AD21" s="177">
        <v>12.284599999999999</v>
      </c>
      <c r="AE21" s="174">
        <v>12.430400000000001</v>
      </c>
      <c r="AF21" s="160">
        <v>12.7941</v>
      </c>
    </row>
    <row r="22" spans="2:32">
      <c r="B22" s="175">
        <v>10</v>
      </c>
      <c r="C22" s="376">
        <f t="shared" si="0"/>
        <v>0.13601199999999999</v>
      </c>
      <c r="D22" s="170">
        <v>0.14976699999999998</v>
      </c>
      <c r="E22" s="171">
        <v>0.15704299999999999</v>
      </c>
      <c r="F22" s="170">
        <v>0.13601199999999999</v>
      </c>
      <c r="G22" s="170">
        <f>$F22-($F$11-ROI!$F$7)</f>
        <v>0.15706599999999998</v>
      </c>
      <c r="H22" s="163"/>
      <c r="I22" s="163"/>
      <c r="J22" s="163"/>
      <c r="K22" s="163"/>
      <c r="L22" s="163"/>
      <c r="M22" s="163"/>
      <c r="N22" s="163"/>
      <c r="O22" s="163"/>
      <c r="P22" s="163"/>
      <c r="Q22" s="163"/>
      <c r="R22" s="163"/>
      <c r="S22" s="163"/>
      <c r="T22" s="163"/>
      <c r="W22" s="176">
        <v>10</v>
      </c>
      <c r="X22" s="177">
        <v>13.095700000000001</v>
      </c>
      <c r="Y22" s="177">
        <v>12.5</v>
      </c>
      <c r="Z22" s="177">
        <v>12.237500000000001</v>
      </c>
      <c r="AA22" s="177">
        <v>11.88</v>
      </c>
      <c r="AB22" s="177">
        <v>12.3512</v>
      </c>
      <c r="AC22" s="177">
        <v>12.2628</v>
      </c>
      <c r="AD22" s="177">
        <v>12.326499999999999</v>
      </c>
      <c r="AE22" s="174">
        <v>12.486599999999999</v>
      </c>
      <c r="AF22" s="160">
        <v>12.875999999999999</v>
      </c>
    </row>
    <row r="23" spans="2:32">
      <c r="B23" s="175">
        <v>11</v>
      </c>
      <c r="C23" s="376">
        <f t="shared" si="0"/>
        <v>0.135381</v>
      </c>
      <c r="D23" s="170">
        <v>0.14960399999999999</v>
      </c>
      <c r="E23" s="171">
        <v>0.15712100000000001</v>
      </c>
      <c r="F23" s="170">
        <v>0.135381</v>
      </c>
      <c r="G23" s="170">
        <f>$F23-($F$11-ROI!$F$7)</f>
        <v>0.15643499999999999</v>
      </c>
      <c r="H23" s="163"/>
      <c r="I23" s="163"/>
      <c r="J23" s="163"/>
      <c r="K23" s="163"/>
      <c r="L23" s="163"/>
      <c r="M23" s="163"/>
      <c r="N23" s="163"/>
      <c r="O23" s="163"/>
      <c r="P23" s="163"/>
      <c r="Q23" s="163"/>
      <c r="R23" s="163"/>
      <c r="S23" s="163"/>
      <c r="T23" s="163"/>
      <c r="W23" s="176">
        <v>11</v>
      </c>
      <c r="X23" s="177">
        <v>13.109400000000001</v>
      </c>
      <c r="Y23" s="177">
        <v>12.5253</v>
      </c>
      <c r="Z23" s="177">
        <v>12.352600000000001</v>
      </c>
      <c r="AA23" s="177">
        <v>12.01</v>
      </c>
      <c r="AB23" s="177">
        <v>12.4412</v>
      </c>
      <c r="AC23" s="177">
        <v>12.437900000000001</v>
      </c>
      <c r="AD23" s="177">
        <v>12.4</v>
      </c>
      <c r="AE23" s="174">
        <v>12.5641</v>
      </c>
      <c r="AF23" s="160">
        <v>13.0044</v>
      </c>
    </row>
    <row r="24" spans="2:32">
      <c r="B24" s="175">
        <v>12</v>
      </c>
      <c r="C24" s="376">
        <f t="shared" si="0"/>
        <v>0.13475400000000001</v>
      </c>
      <c r="D24" s="170">
        <v>0.149447</v>
      </c>
      <c r="E24" s="171">
        <v>0.15718499999999999</v>
      </c>
      <c r="F24" s="170">
        <v>0.13475400000000001</v>
      </c>
      <c r="G24" s="170">
        <f>$F24-($F$11-ROI!$F$7)</f>
        <v>0.155808</v>
      </c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W24" s="176">
        <v>12</v>
      </c>
      <c r="X24" s="177">
        <v>13.1233</v>
      </c>
      <c r="Y24" s="177">
        <v>12.544499999999999</v>
      </c>
      <c r="Z24" s="177">
        <v>12.442299999999999</v>
      </c>
      <c r="AA24" s="177">
        <v>12.13</v>
      </c>
      <c r="AB24" s="177">
        <v>12.6088</v>
      </c>
      <c r="AC24" s="177">
        <v>12.534599999999999</v>
      </c>
      <c r="AD24" s="177">
        <v>12.559100000000001</v>
      </c>
      <c r="AE24" s="174">
        <v>12.7037</v>
      </c>
      <c r="AF24" s="160">
        <v>13.2814</v>
      </c>
    </row>
    <row r="25" spans="2:32">
      <c r="B25" s="175">
        <v>13</v>
      </c>
      <c r="C25" s="376">
        <f t="shared" si="0"/>
        <v>0.13413</v>
      </c>
      <c r="D25" s="170">
        <v>0.14935200000000001</v>
      </c>
      <c r="E25" s="171">
        <v>0.15723999999999999</v>
      </c>
      <c r="F25" s="170">
        <v>0.13413</v>
      </c>
      <c r="G25" s="170">
        <f>$F25-($F$11-ROI!$F$7)</f>
        <v>0.15518399999999999</v>
      </c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W25" s="176">
        <v>13</v>
      </c>
      <c r="X25" s="177">
        <v>13.1341</v>
      </c>
      <c r="Y25" s="177">
        <v>12.55</v>
      </c>
      <c r="Z25" s="177">
        <v>12.4651</v>
      </c>
      <c r="AA25" s="177">
        <v>12.43</v>
      </c>
      <c r="AB25" s="177">
        <v>12.6671</v>
      </c>
      <c r="AC25" s="177">
        <v>12.6973</v>
      </c>
      <c r="AD25" s="177">
        <v>12.764200000000001</v>
      </c>
      <c r="AE25" s="174">
        <v>12.791399999999999</v>
      </c>
      <c r="AF25" s="160">
        <v>13.508699999999999</v>
      </c>
    </row>
    <row r="26" spans="2:32">
      <c r="B26" s="175">
        <v>14</v>
      </c>
      <c r="C26" s="376">
        <f t="shared" si="0"/>
        <v>0.13539199999999998</v>
      </c>
      <c r="D26" s="170">
        <v>0.14952699999999999</v>
      </c>
      <c r="E26" s="171">
        <v>0.157254</v>
      </c>
      <c r="F26" s="170">
        <v>0.13539199999999998</v>
      </c>
      <c r="G26" s="170">
        <f>$F26-($F$11-ROI!$F$7)</f>
        <v>0.15644599999999997</v>
      </c>
      <c r="H26" s="163"/>
      <c r="I26" s="163"/>
      <c r="J26" s="163"/>
      <c r="K26" s="163"/>
      <c r="L26" s="163"/>
      <c r="M26" s="163"/>
      <c r="N26" s="163"/>
      <c r="O26" s="163"/>
      <c r="P26" s="163"/>
      <c r="Q26" s="163"/>
      <c r="R26" s="163"/>
      <c r="S26" s="163"/>
      <c r="T26" s="163"/>
      <c r="W26" s="176">
        <v>14</v>
      </c>
      <c r="X26" s="177">
        <v>13.1373</v>
      </c>
      <c r="Y26" s="177">
        <v>12.5885</v>
      </c>
      <c r="Z26" s="177">
        <v>12.5</v>
      </c>
      <c r="AA26" s="177">
        <v>12.76</v>
      </c>
      <c r="AB26" s="177">
        <v>12.755699999999999</v>
      </c>
      <c r="AC26" s="177">
        <v>12.763199999999999</v>
      </c>
      <c r="AD26" s="177">
        <v>12.809900000000001</v>
      </c>
      <c r="AE26" s="174">
        <v>12.8866</v>
      </c>
      <c r="AF26" s="160">
        <v>13.510300000000001</v>
      </c>
    </row>
    <row r="27" spans="2:32">
      <c r="B27" s="175">
        <v>15</v>
      </c>
      <c r="C27" s="376">
        <f t="shared" si="0"/>
        <v>0.13717100000000002</v>
      </c>
      <c r="D27" s="170">
        <v>0.149702</v>
      </c>
      <c r="E27" s="171">
        <v>0.157253</v>
      </c>
      <c r="F27" s="170">
        <v>0.13717100000000002</v>
      </c>
      <c r="G27" s="170">
        <f>$F27-($F$11-ROI!$F$7)</f>
        <v>0.158225</v>
      </c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W27" s="176">
        <v>15</v>
      </c>
      <c r="X27" s="177">
        <v>13.1554</v>
      </c>
      <c r="Y27" s="177">
        <v>12.605499999999999</v>
      </c>
      <c r="Z27" s="177">
        <v>12.5923</v>
      </c>
      <c r="AA27" s="177">
        <v>12.84</v>
      </c>
      <c r="AB27" s="177">
        <v>12.913</v>
      </c>
      <c r="AC27" s="177">
        <v>12.8841</v>
      </c>
      <c r="AD27" s="177">
        <v>12.893599999999999</v>
      </c>
      <c r="AE27" s="174">
        <v>12.9975</v>
      </c>
      <c r="AF27" s="160">
        <v>13.618</v>
      </c>
    </row>
    <row r="28" spans="2:32">
      <c r="B28" s="175">
        <v>16</v>
      </c>
      <c r="C28" s="376">
        <f t="shared" si="0"/>
        <v>0.13897399999999999</v>
      </c>
      <c r="D28" s="170">
        <v>0.14987800000000001</v>
      </c>
      <c r="E28" s="171">
        <v>0.157252</v>
      </c>
      <c r="F28" s="170">
        <v>0.13897399999999999</v>
      </c>
      <c r="G28" s="170">
        <f>$F28-($F$11-ROI!$F$7)</f>
        <v>0.16002799999999998</v>
      </c>
      <c r="H28" s="163"/>
      <c r="I28" s="163"/>
      <c r="J28" s="163"/>
      <c r="K28" s="163"/>
      <c r="L28" s="163"/>
      <c r="M28" s="163"/>
      <c r="N28" s="163"/>
      <c r="O28" s="163"/>
      <c r="P28" s="163"/>
      <c r="Q28" s="163"/>
      <c r="R28" s="163"/>
      <c r="S28" s="163"/>
      <c r="T28" s="163"/>
      <c r="W28" s="176">
        <v>16</v>
      </c>
      <c r="X28" s="177">
        <v>13.181699999999999</v>
      </c>
      <c r="Y28" s="177">
        <v>12.625</v>
      </c>
      <c r="Z28" s="177">
        <v>12.628</v>
      </c>
      <c r="AA28" s="177">
        <v>12.93</v>
      </c>
      <c r="AB28" s="177">
        <v>13.019600000000001</v>
      </c>
      <c r="AC28" s="177">
        <v>12.899900000000001</v>
      </c>
      <c r="AD28" s="177">
        <v>12.982200000000001</v>
      </c>
      <c r="AE28" s="174">
        <v>13.132199999999999</v>
      </c>
      <c r="AF28" s="160">
        <v>13.65</v>
      </c>
    </row>
    <row r="29" spans="2:32">
      <c r="B29" s="175">
        <v>17</v>
      </c>
      <c r="C29" s="376">
        <f t="shared" si="0"/>
        <v>0.14080100000000001</v>
      </c>
      <c r="D29" s="170">
        <v>0.15005299999999999</v>
      </c>
      <c r="E29" s="171">
        <v>0.157251</v>
      </c>
      <c r="F29" s="170">
        <v>0.14080100000000001</v>
      </c>
      <c r="G29" s="170">
        <f>$F29-($F$11-ROI!$F$7)</f>
        <v>0.161855</v>
      </c>
      <c r="H29" s="163"/>
      <c r="I29" s="163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W29" s="176">
        <v>17</v>
      </c>
      <c r="X29" s="177">
        <v>13.212899999999999</v>
      </c>
      <c r="Y29" s="177">
        <v>12.7</v>
      </c>
      <c r="Z29" s="177">
        <v>12.683400000000001</v>
      </c>
      <c r="AA29" s="177">
        <v>12.99</v>
      </c>
      <c r="AB29" s="177">
        <v>13.2</v>
      </c>
      <c r="AC29" s="177">
        <v>13.1092</v>
      </c>
      <c r="AD29" s="177">
        <v>13.1181</v>
      </c>
      <c r="AE29" s="174">
        <v>13.2485</v>
      </c>
      <c r="AF29" s="160">
        <v>13.6511</v>
      </c>
    </row>
    <row r="30" spans="2:32">
      <c r="B30" s="175">
        <v>18</v>
      </c>
      <c r="C30" s="376">
        <f t="shared" si="0"/>
        <v>0.142652</v>
      </c>
      <c r="D30" s="170">
        <v>0.150229</v>
      </c>
      <c r="E30" s="171">
        <v>0.157557</v>
      </c>
      <c r="F30" s="170">
        <v>0.142652</v>
      </c>
      <c r="G30" s="170">
        <f>$F30-($F$11-ROI!$F$7)</f>
        <v>0.16370599999999999</v>
      </c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W30" s="176">
        <v>18</v>
      </c>
      <c r="X30" s="177">
        <v>13.237500000000001</v>
      </c>
      <c r="Y30" s="177">
        <v>12.720700000000001</v>
      </c>
      <c r="Z30" s="177">
        <v>12.735099999999999</v>
      </c>
      <c r="AA30" s="177">
        <v>13.06</v>
      </c>
      <c r="AB30" s="177">
        <v>13.2973</v>
      </c>
      <c r="AC30" s="177">
        <v>13.2081</v>
      </c>
      <c r="AD30" s="177">
        <v>13.162800000000001</v>
      </c>
      <c r="AE30" s="174">
        <v>13.3055</v>
      </c>
      <c r="AF30" s="160">
        <v>13.651899999999999</v>
      </c>
    </row>
    <row r="31" spans="2:32">
      <c r="B31" s="175">
        <v>19</v>
      </c>
      <c r="C31" s="376">
        <f t="shared" si="0"/>
        <v>0.145008</v>
      </c>
      <c r="D31" s="170">
        <v>0.15044199999999999</v>
      </c>
      <c r="E31" s="171">
        <v>0.158303</v>
      </c>
      <c r="F31" s="170">
        <v>0.145008</v>
      </c>
      <c r="G31" s="170">
        <f>$F31-($F$11-ROI!$F$7)</f>
        <v>0.16606199999999999</v>
      </c>
      <c r="H31" s="163"/>
      <c r="I31" s="163"/>
      <c r="J31" s="163"/>
      <c r="K31" s="163"/>
      <c r="L31" s="163"/>
      <c r="M31" s="163"/>
      <c r="N31" s="163"/>
      <c r="O31" s="163"/>
      <c r="P31" s="163"/>
      <c r="Q31" s="163"/>
      <c r="R31" s="163"/>
      <c r="S31" s="163"/>
      <c r="T31" s="163"/>
      <c r="W31" s="176">
        <v>19</v>
      </c>
      <c r="X31" s="177">
        <v>13.260300000000001</v>
      </c>
      <c r="Y31" s="177">
        <v>12.775</v>
      </c>
      <c r="Z31" s="177">
        <v>12.85</v>
      </c>
      <c r="AA31" s="177">
        <v>13.13</v>
      </c>
      <c r="AB31" s="177">
        <v>13.3049</v>
      </c>
      <c r="AC31" s="177">
        <v>13.265700000000001</v>
      </c>
      <c r="AD31" s="177">
        <v>13.2486</v>
      </c>
      <c r="AE31" s="174">
        <v>13.335599999999999</v>
      </c>
      <c r="AF31" s="160">
        <v>13.6556</v>
      </c>
    </row>
    <row r="32" spans="2:32">
      <c r="B32" s="175">
        <v>20</v>
      </c>
      <c r="C32" s="376">
        <f t="shared" si="0"/>
        <v>0.14782000000000001</v>
      </c>
      <c r="D32" s="170">
        <v>0.15185199999999999</v>
      </c>
      <c r="E32" s="171">
        <v>0.158974</v>
      </c>
      <c r="F32" s="170">
        <v>0.14782000000000001</v>
      </c>
      <c r="G32" s="170">
        <f>$F32-($F$11-ROI!$F$7)</f>
        <v>0.168874</v>
      </c>
      <c r="H32" s="163"/>
      <c r="I32" s="163"/>
      <c r="J32" s="163"/>
      <c r="K32" s="163"/>
      <c r="L32" s="163"/>
      <c r="M32" s="163"/>
      <c r="N32" s="163"/>
      <c r="O32" s="163"/>
      <c r="P32" s="163"/>
      <c r="Q32" s="163"/>
      <c r="R32" s="163"/>
      <c r="S32" s="163"/>
      <c r="T32" s="163"/>
      <c r="W32" s="176">
        <v>20</v>
      </c>
      <c r="X32" s="177">
        <v>13.3147</v>
      </c>
      <c r="Y32" s="177">
        <v>12.8</v>
      </c>
      <c r="Z32" s="177">
        <v>12.925000000000001</v>
      </c>
      <c r="AA32" s="177">
        <v>13.17</v>
      </c>
      <c r="AB32" s="177">
        <v>13.3125</v>
      </c>
      <c r="AC32" s="177">
        <v>13.2736</v>
      </c>
      <c r="AD32" s="177">
        <v>13.323</v>
      </c>
      <c r="AE32" s="174">
        <v>13.4567</v>
      </c>
      <c r="AF32" s="160">
        <v>13.738799999999999</v>
      </c>
    </row>
    <row r="33" spans="2:32">
      <c r="B33" s="175">
        <v>21</v>
      </c>
      <c r="C33" s="376">
        <f t="shared" si="0"/>
        <v>0.15068599999999999</v>
      </c>
      <c r="D33" s="170">
        <v>0.15327400000000002</v>
      </c>
      <c r="E33" s="171">
        <v>0.159582</v>
      </c>
      <c r="F33" s="170">
        <v>0.15068599999999999</v>
      </c>
      <c r="G33" s="170">
        <f>$F33-($F$11-ROI!$F$7)</f>
        <v>0.17173999999999998</v>
      </c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W33" s="176">
        <v>21</v>
      </c>
      <c r="X33" s="177">
        <v>13.3604</v>
      </c>
      <c r="Y33" s="177">
        <v>12.831799999999999</v>
      </c>
      <c r="Z33" s="177">
        <v>13</v>
      </c>
      <c r="AA33" s="177">
        <v>13.22</v>
      </c>
      <c r="AB33" s="177">
        <v>13.3279</v>
      </c>
      <c r="AC33" s="177">
        <v>13.2941</v>
      </c>
      <c r="AD33" s="177">
        <v>13.3499</v>
      </c>
      <c r="AE33" s="174">
        <v>13.549200000000001</v>
      </c>
      <c r="AF33" s="160">
        <v>13.821899999999999</v>
      </c>
    </row>
    <row r="34" spans="2:32">
      <c r="B34" s="175">
        <v>22</v>
      </c>
      <c r="C34" s="376">
        <f t="shared" si="0"/>
        <v>0.15360699999999999</v>
      </c>
      <c r="D34" s="170">
        <v>0.15503900000000001</v>
      </c>
      <c r="E34" s="171">
        <v>0.160135</v>
      </c>
      <c r="F34" s="170">
        <v>0.15360699999999999</v>
      </c>
      <c r="G34" s="170">
        <f>$F34-($F$11-ROI!$F$7)</f>
        <v>0.17466099999999998</v>
      </c>
      <c r="H34" s="163"/>
      <c r="I34" s="163"/>
      <c r="J34" s="163"/>
      <c r="K34" s="163"/>
      <c r="L34" s="163"/>
      <c r="M34" s="163"/>
      <c r="N34" s="163"/>
      <c r="O34" s="163"/>
      <c r="P34" s="163"/>
      <c r="Q34" s="163"/>
      <c r="R34" s="163"/>
      <c r="S34" s="163"/>
      <c r="T34" s="163"/>
      <c r="W34" s="176">
        <v>22</v>
      </c>
      <c r="X34" s="177">
        <v>13.408899999999999</v>
      </c>
      <c r="Y34" s="177">
        <v>12.85</v>
      </c>
      <c r="Z34" s="177">
        <v>13.052</v>
      </c>
      <c r="AA34" s="177">
        <v>13.27</v>
      </c>
      <c r="AB34" s="177">
        <v>13.3432</v>
      </c>
      <c r="AC34" s="177">
        <v>13.305999999999999</v>
      </c>
      <c r="AD34" s="177">
        <v>13.403600000000001</v>
      </c>
      <c r="AE34" s="174">
        <v>13.5989</v>
      </c>
      <c r="AF34" s="160">
        <v>13.843999999999999</v>
      </c>
    </row>
    <row r="35" spans="2:32">
      <c r="B35" s="175">
        <v>23</v>
      </c>
      <c r="C35" s="170"/>
      <c r="D35" s="170">
        <v>0.15879499999999999</v>
      </c>
      <c r="E35" s="171">
        <v>0.16064100000000001</v>
      </c>
      <c r="F35" s="170"/>
      <c r="G35" s="170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W35" s="176">
        <v>23</v>
      </c>
      <c r="X35" s="177">
        <v>13.4499</v>
      </c>
      <c r="Y35" s="177">
        <v>12.925000000000001</v>
      </c>
      <c r="Z35" s="177">
        <v>13.104200000000001</v>
      </c>
      <c r="AA35" s="177">
        <v>13.29</v>
      </c>
      <c r="AB35" s="177">
        <v>13.349299999999999</v>
      </c>
      <c r="AC35" s="177">
        <v>13.418799999999999</v>
      </c>
      <c r="AD35" s="177">
        <v>13.430400000000001</v>
      </c>
      <c r="AE35" s="174">
        <v>13.624599999999999</v>
      </c>
      <c r="AF35" s="160">
        <v>13.861499999999999</v>
      </c>
    </row>
    <row r="36" spans="2:32">
      <c r="B36" s="175">
        <v>24</v>
      </c>
      <c r="C36" s="170"/>
      <c r="D36" s="170"/>
      <c r="E36" s="171">
        <v>0.161019</v>
      </c>
      <c r="F36" s="170"/>
      <c r="G36" s="170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W36" s="176">
        <v>24</v>
      </c>
      <c r="X36" s="177"/>
      <c r="Y36" s="177">
        <v>12.9374</v>
      </c>
      <c r="Z36" s="177">
        <v>13.125</v>
      </c>
      <c r="AA36" s="177"/>
      <c r="AB36" s="177"/>
      <c r="AC36" s="177">
        <v>13.475199999999999</v>
      </c>
      <c r="AD36" s="177">
        <v>13.473100000000001</v>
      </c>
      <c r="AE36" s="174">
        <v>13.643700000000001</v>
      </c>
      <c r="AF36" s="160">
        <v>13.873200000000001</v>
      </c>
    </row>
    <row r="37" spans="2:32" ht="14.1" thickBot="1">
      <c r="B37" s="178">
        <v>25</v>
      </c>
      <c r="C37" s="179"/>
      <c r="D37" s="179"/>
      <c r="E37" s="179"/>
      <c r="F37" s="372"/>
      <c r="G37" s="372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W37" s="180">
        <v>25</v>
      </c>
      <c r="X37" s="181"/>
      <c r="Y37" s="181">
        <v>13</v>
      </c>
      <c r="Z37" s="181"/>
      <c r="AA37" s="181"/>
      <c r="AB37" s="181"/>
      <c r="AC37" s="181">
        <v>13.531599999999999</v>
      </c>
      <c r="AD37" s="181">
        <v>13.5017</v>
      </c>
      <c r="AE37" s="182">
        <v>13.651300000000001</v>
      </c>
    </row>
    <row r="41" spans="2:32">
      <c r="B41" s="183"/>
      <c r="C41" s="184">
        <f>AVERAGE(C13:C37)/100</f>
        <v>1.3264931818181818E-3</v>
      </c>
      <c r="D41" s="184"/>
      <c r="E41" s="163"/>
      <c r="F41" s="163"/>
      <c r="G41" s="163"/>
      <c r="H41" s="163"/>
      <c r="I41" s="163"/>
      <c r="J41" s="163"/>
      <c r="K41" s="163"/>
      <c r="L41" s="163"/>
      <c r="M41" s="163"/>
      <c r="N41" s="163"/>
      <c r="O41" s="163"/>
      <c r="P41" s="163"/>
      <c r="Q41" s="163"/>
      <c r="R41" s="163"/>
      <c r="S41" s="163"/>
      <c r="T41" s="163"/>
    </row>
    <row r="42" spans="2:32">
      <c r="B42" s="185"/>
      <c r="C42" s="185"/>
      <c r="D42" s="185"/>
      <c r="E42" s="185"/>
      <c r="F42" s="163"/>
      <c r="G42" s="163"/>
      <c r="H42" s="163"/>
      <c r="I42" s="163"/>
      <c r="J42" s="163"/>
      <c r="K42" s="163"/>
      <c r="L42" s="163"/>
      <c r="M42" s="163"/>
      <c r="N42" s="163"/>
      <c r="O42" s="163"/>
      <c r="P42" s="163"/>
      <c r="Q42" s="163"/>
      <c r="R42" s="163"/>
      <c r="S42" s="163"/>
      <c r="T42" s="163"/>
    </row>
    <row r="43" spans="2:32">
      <c r="B43" s="183"/>
      <c r="C43" s="183"/>
      <c r="D43" s="183"/>
      <c r="E43" s="163"/>
      <c r="F43" s="163"/>
      <c r="G43" s="163"/>
      <c r="H43" s="163"/>
      <c r="I43" s="163"/>
      <c r="J43" s="163"/>
      <c r="K43" s="163"/>
      <c r="L43" s="163"/>
      <c r="M43" s="163"/>
      <c r="N43" s="163"/>
      <c r="O43" s="163"/>
      <c r="P43" s="163"/>
      <c r="Q43" s="163"/>
      <c r="R43" s="163"/>
      <c r="S43" s="163"/>
      <c r="T43" s="163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6A4D-DF81-401A-8E18-AFA51FCD6026}">
  <sheetPr>
    <tabColor rgb="FFFF0000"/>
  </sheetPr>
  <dimension ref="D4:F7"/>
  <sheetViews>
    <sheetView workbookViewId="0">
      <selection activeCell="F7" sqref="F7"/>
    </sheetView>
  </sheetViews>
  <sheetFormatPr defaultColWidth="8.85546875" defaultRowHeight="14.65"/>
  <sheetData>
    <row r="4" spans="4:6">
      <c r="D4" t="s">
        <v>143</v>
      </c>
    </row>
    <row r="7" spans="4:6">
      <c r="F7" s="5">
        <v>0.12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F312B-5E37-43ED-B88A-45556A38866B}">
  <sheetPr>
    <tabColor rgb="FF92D050"/>
  </sheetPr>
  <dimension ref="A4:H367"/>
  <sheetViews>
    <sheetView showGridLines="0" workbookViewId="0">
      <selection activeCell="J32" sqref="J32"/>
    </sheetView>
  </sheetViews>
  <sheetFormatPr defaultColWidth="9" defaultRowHeight="13.7"/>
  <cols>
    <col min="1" max="1" width="16" style="185" customWidth="1"/>
    <col min="2" max="2" width="9" style="185"/>
    <col min="3" max="3" width="13.85546875" style="185" bestFit="1" customWidth="1"/>
    <col min="4" max="4" width="20" style="185" bestFit="1" customWidth="1"/>
    <col min="5" max="5" width="19.85546875" style="185" bestFit="1" customWidth="1"/>
    <col min="6" max="6" width="20.85546875" style="185" bestFit="1" customWidth="1"/>
    <col min="7" max="7" width="20.7109375" style="185" bestFit="1" customWidth="1"/>
    <col min="8" max="8" width="15.28515625" style="185" bestFit="1" customWidth="1"/>
    <col min="9" max="16384" width="9" style="185"/>
  </cols>
  <sheetData>
    <row r="4" spans="1:8">
      <c r="A4" s="185" t="s">
        <v>132</v>
      </c>
      <c r="B4" s="186" t="s">
        <v>133</v>
      </c>
    </row>
    <row r="6" spans="1:8">
      <c r="C6" s="187" t="s">
        <v>144</v>
      </c>
      <c r="D6" s="187" t="s">
        <v>145</v>
      </c>
      <c r="E6" s="187" t="s">
        <v>146</v>
      </c>
      <c r="F6" s="187" t="s">
        <v>147</v>
      </c>
      <c r="G6" s="187" t="s">
        <v>148</v>
      </c>
      <c r="H6" s="187" t="s">
        <v>149</v>
      </c>
    </row>
    <row r="7" spans="1:8">
      <c r="C7" s="188">
        <v>0</v>
      </c>
      <c r="D7" s="189">
        <f>IF($C7&lt;=MIN(NSE_Yield_Curve!$B$11:$B$37),0,INDEX(NSE_Yield_Curve!B:B,MATCH($C7,NSE_Yield_Curve!B:B,1)))</f>
        <v>0</v>
      </c>
      <c r="E7" s="189">
        <f>IF(C7&lt;=MIN(NSE_Yield_Curve!$B$11:$B$37),MIN(NSE_Yield_Curve!$B$11:$B$37),IF(C7&gt;=MAX(NSE_Yield_Curve!$B$11:$B$37),MAX(NSE_Yield_Curve!$B$11:$B$37),INDEX(NSE_Yield_Curve!B:B,MATCH($C7,NSE_Yield_Curve!B:B,1)+1)))</f>
        <v>0.25</v>
      </c>
      <c r="F7" s="190">
        <f>INDEX(NSE_Yield_Curve!$B$11:$C$37,MATCH(IF(D7&lt;=MIN(NSE_Yield_Curve!$B:$B),MIN(NSE_Yield_Curve!$B:$B),D7),NSE_Yield_Curve!$B$11:$B$37,0),MATCH($B$4,NSE_Yield_Curve!$B$10:$C$10,0))</f>
        <v>0</v>
      </c>
      <c r="G7" s="190">
        <f>INDEX(NSE_Yield_Curve!$B$11:$C$37,MATCH(IF(E7&lt;=MIN(NSE_Yield_Curve!B:B),MIN(NSE_Yield_Curve!B:B),E7),NSE_Yield_Curve!$B$11:$B$37,0),MATCH($B$4,NSE_Yield_Curve!$B$10:$C$10,0))</f>
        <v>0</v>
      </c>
      <c r="H7" s="191">
        <f>IF(E7=D7,G7,F7+(G7-F7)*(C7-D7)/(E7-D7))</f>
        <v>0</v>
      </c>
    </row>
    <row r="8" spans="1:8">
      <c r="C8" s="188">
        <v>0.08</v>
      </c>
      <c r="D8" s="189">
        <f>IF($C8&lt;=MIN(NSE_Yield_Curve!$B$11:$B$37),0,INDEX(NSE_Yield_Curve!B:B,MATCH($C8,NSE_Yield_Curve!B:B,1)))</f>
        <v>0</v>
      </c>
      <c r="E8" s="189">
        <f>IF(C8&lt;=MIN(NSE_Yield_Curve!$B$11:$B$37),MIN(NSE_Yield_Curve!$B$11:$B$37),IF(C8&gt;=MAX(NSE_Yield_Curve!$B$11:$B$37),MAX(NSE_Yield_Curve!$B$11:$B$37),INDEX(NSE_Yield_Curve!B:B,MATCH($C8,NSE_Yield_Curve!B:B,1)+1)))</f>
        <v>0.25</v>
      </c>
      <c r="F8" s="190">
        <f>INDEX(NSE_Yield_Curve!$B$11:$C$37,MATCH(IF(D8&lt;=MIN(NSE_Yield_Curve!$B:$B),MIN(NSE_Yield_Curve!$B:$B),D8),NSE_Yield_Curve!$B$11:$B$37,0),MATCH($B$4,NSE_Yield_Curve!$B$10:$C$10,0))</f>
        <v>0</v>
      </c>
      <c r="G8" s="190">
        <f>INDEX(NSE_Yield_Curve!$B$11:$C$37,MATCH(IF(E8&lt;=MIN(NSE_Yield_Curve!B:B),MIN(NSE_Yield_Curve!B:B),E8),NSE_Yield_Curve!$B$11:$B$37,0),MATCH($B$4,NSE_Yield_Curve!$B$10:$C$10,0))</f>
        <v>0</v>
      </c>
      <c r="H8" s="191">
        <f t="shared" ref="H8:H71" si="0">IF(E8=D8,G8,F8+(G8-F8)*(C8-D8)/(E8-D8))</f>
        <v>0</v>
      </c>
    </row>
    <row r="9" spans="1:8">
      <c r="C9" s="188">
        <v>0.17</v>
      </c>
      <c r="D9" s="189">
        <f>IF($C9&lt;=MIN(NSE_Yield_Curve!$B$11:$B$37),0,INDEX(NSE_Yield_Curve!B:B,MATCH($C9,NSE_Yield_Curve!B:B,1)))</f>
        <v>0</v>
      </c>
      <c r="E9" s="189">
        <f>IF(C9&lt;=MIN(NSE_Yield_Curve!$B$11:$B$37),MIN(NSE_Yield_Curve!$B$11:$B$37),IF(C9&gt;=MAX(NSE_Yield_Curve!$B$11:$B$37),MAX(NSE_Yield_Curve!$B$11:$B$37),INDEX(NSE_Yield_Curve!B:B,MATCH($C9,NSE_Yield_Curve!B:B,1)+1)))</f>
        <v>0.25</v>
      </c>
      <c r="F9" s="190">
        <f>INDEX(NSE_Yield_Curve!$B$11:$C$37,MATCH(IF(D9&lt;=MIN(NSE_Yield_Curve!$B:$B),MIN(NSE_Yield_Curve!$B:$B),D9),NSE_Yield_Curve!$B$11:$B$37,0),MATCH($B$4,NSE_Yield_Curve!$B$10:$C$10,0))</f>
        <v>0</v>
      </c>
      <c r="G9" s="190">
        <f>INDEX(NSE_Yield_Curve!$B$11:$C$37,MATCH(IF(E9&lt;=MIN(NSE_Yield_Curve!B:B),MIN(NSE_Yield_Curve!B:B),E9),NSE_Yield_Curve!$B$11:$B$37,0),MATCH($B$4,NSE_Yield_Curve!$B$10:$C$10,0))</f>
        <v>0</v>
      </c>
      <c r="H9" s="191">
        <f t="shared" si="0"/>
        <v>0</v>
      </c>
    </row>
    <row r="10" spans="1:8">
      <c r="C10" s="188">
        <v>0.25</v>
      </c>
      <c r="D10" s="189">
        <f>IF($C10&lt;=MIN(NSE_Yield_Curve!$B$11:$B$37),0,INDEX(NSE_Yield_Curve!B:B,MATCH($C10,NSE_Yield_Curve!B:B,1)))</f>
        <v>0</v>
      </c>
      <c r="E10" s="189">
        <f>IF(C10&lt;=MIN(NSE_Yield_Curve!$B$11:$B$37),MIN(NSE_Yield_Curve!$B$11:$B$37),IF(C10&gt;=MAX(NSE_Yield_Curve!$B$11:$B$37),MAX(NSE_Yield_Curve!$B$11:$B$37),INDEX(NSE_Yield_Curve!B:B,MATCH($C10,NSE_Yield_Curve!B:B,1)+1)))</f>
        <v>0.25</v>
      </c>
      <c r="F10" s="190">
        <f>INDEX(NSE_Yield_Curve!$B$11:$C$37,MATCH(IF(D10&lt;=MIN(NSE_Yield_Curve!$B:$B),MIN(NSE_Yield_Curve!$B:$B),D10),NSE_Yield_Curve!$B$11:$B$37,0),MATCH($B$4,NSE_Yield_Curve!$B$10:$C$10,0))</f>
        <v>0</v>
      </c>
      <c r="G10" s="190">
        <f>INDEX(NSE_Yield_Curve!$B$11:$C$37,MATCH(IF(E10&lt;=MIN(NSE_Yield_Curve!B:B),MIN(NSE_Yield_Curve!B:B),E10),NSE_Yield_Curve!$B$11:$B$37,0),MATCH($B$4,NSE_Yield_Curve!$B$10:$C$10,0))</f>
        <v>0</v>
      </c>
      <c r="H10" s="191">
        <f t="shared" si="0"/>
        <v>0</v>
      </c>
    </row>
    <row r="11" spans="1:8">
      <c r="C11" s="188">
        <v>0.33</v>
      </c>
      <c r="D11" s="189">
        <f>IF($C11&lt;=MIN(NSE_Yield_Curve!$B$11:$B$37),0,INDEX(NSE_Yield_Curve!B:B,MATCH($C11,NSE_Yield_Curve!B:B,1)))</f>
        <v>0.25</v>
      </c>
      <c r="E11" s="189">
        <f>IF(C11&lt;=MIN(NSE_Yield_Curve!$B$11:$B$37),MIN(NSE_Yield_Curve!$B$11:$B$37),IF(C11&gt;=MAX(NSE_Yield_Curve!$B$11:$B$37),MAX(NSE_Yield_Curve!$B$11:$B$37),INDEX(NSE_Yield_Curve!B:B,MATCH($C11,NSE_Yield_Curve!B:B,1)+1)))</f>
        <v>0.5</v>
      </c>
      <c r="F11" s="190">
        <f>INDEX(NSE_Yield_Curve!$B$11:$C$37,MATCH(IF(D11&lt;=MIN(NSE_Yield_Curve!$B:$B),MIN(NSE_Yield_Curve!$B:$B),D11),NSE_Yield_Curve!$B$11:$B$37,0),MATCH($B$4,NSE_Yield_Curve!$B$10:$C$10,0))</f>
        <v>0</v>
      </c>
      <c r="G11" s="190">
        <f>INDEX(NSE_Yield_Curve!$B$11:$C$37,MATCH(IF(E11&lt;=MIN(NSE_Yield_Curve!B:B),MIN(NSE_Yield_Curve!B:B),E11),NSE_Yield_Curve!$B$11:$B$37,0),MATCH($B$4,NSE_Yield_Curve!$B$10:$C$10,0))</f>
        <v>0</v>
      </c>
      <c r="H11" s="191">
        <f t="shared" si="0"/>
        <v>0</v>
      </c>
    </row>
    <row r="12" spans="1:8">
      <c r="C12" s="188">
        <v>0.42</v>
      </c>
      <c r="D12" s="189">
        <f>IF($C12&lt;=MIN(NSE_Yield_Curve!$B$11:$B$37),0,INDEX(NSE_Yield_Curve!B:B,MATCH($C12,NSE_Yield_Curve!B:B,1)))</f>
        <v>0.25</v>
      </c>
      <c r="E12" s="189">
        <f>IF(C12&lt;=MIN(NSE_Yield_Curve!$B$11:$B$37),MIN(NSE_Yield_Curve!$B$11:$B$37),IF(C12&gt;=MAX(NSE_Yield_Curve!$B$11:$B$37),MAX(NSE_Yield_Curve!$B$11:$B$37),INDEX(NSE_Yield_Curve!B:B,MATCH($C12,NSE_Yield_Curve!B:B,1)+1)))</f>
        <v>0.5</v>
      </c>
      <c r="F12" s="190">
        <f>INDEX(NSE_Yield_Curve!$B$11:$C$37,MATCH(IF(D12&lt;=MIN(NSE_Yield_Curve!$B:$B),MIN(NSE_Yield_Curve!$B:$B),D12),NSE_Yield_Curve!$B$11:$B$37,0),MATCH($B$4,NSE_Yield_Curve!$B$10:$C$10,0))</f>
        <v>0</v>
      </c>
      <c r="G12" s="190">
        <f>INDEX(NSE_Yield_Curve!$B$11:$C$37,MATCH(IF(E12&lt;=MIN(NSE_Yield_Curve!B:B),MIN(NSE_Yield_Curve!B:B),E12),NSE_Yield_Curve!$B$11:$B$37,0),MATCH($B$4,NSE_Yield_Curve!$B$10:$C$10,0))</f>
        <v>0</v>
      </c>
      <c r="H12" s="191">
        <f t="shared" si="0"/>
        <v>0</v>
      </c>
    </row>
    <row r="13" spans="1:8">
      <c r="C13" s="188">
        <v>0.5</v>
      </c>
      <c r="D13" s="189">
        <f>IF($C13&lt;=MIN(NSE_Yield_Curve!$B$11:$B$37),0,INDEX(NSE_Yield_Curve!B:B,MATCH($C13,NSE_Yield_Curve!B:B,1)))</f>
        <v>0.5</v>
      </c>
      <c r="E13" s="189">
        <f>IF(C13&lt;=MIN(NSE_Yield_Curve!$B$11:$B$37),MIN(NSE_Yield_Curve!$B$11:$B$37),IF(C13&gt;=MAX(NSE_Yield_Curve!$B$11:$B$37),MAX(NSE_Yield_Curve!$B$11:$B$37),INDEX(NSE_Yield_Curve!B:B,MATCH($C13,NSE_Yield_Curve!B:B,1)+1)))</f>
        <v>1</v>
      </c>
      <c r="F13" s="190">
        <f>INDEX(NSE_Yield_Curve!$B$11:$C$37,MATCH(IF(D13&lt;=MIN(NSE_Yield_Curve!$B:$B),MIN(NSE_Yield_Curve!$B:$B),D13),NSE_Yield_Curve!$B$11:$B$37,0),MATCH($B$4,NSE_Yield_Curve!$B$10:$C$10,0))</f>
        <v>0</v>
      </c>
      <c r="G13" s="190">
        <f>INDEX(NSE_Yield_Curve!$B$11:$C$37,MATCH(IF(E13&lt;=MIN(NSE_Yield_Curve!B:B),MIN(NSE_Yield_Curve!B:B),E13),NSE_Yield_Curve!$B$11:$B$37,0),MATCH($B$4,NSE_Yield_Curve!$B$10:$C$10,0))</f>
        <v>0</v>
      </c>
      <c r="H13" s="191">
        <f t="shared" si="0"/>
        <v>0</v>
      </c>
    </row>
    <row r="14" spans="1:8">
      <c r="C14" s="188">
        <v>0.57999999999999996</v>
      </c>
      <c r="D14" s="189">
        <f>IF($C14&lt;=MIN(NSE_Yield_Curve!$B$11:$B$37),0,INDEX(NSE_Yield_Curve!B:B,MATCH($C14,NSE_Yield_Curve!B:B,1)))</f>
        <v>0.5</v>
      </c>
      <c r="E14" s="189">
        <f>IF(C14&lt;=MIN(NSE_Yield_Curve!$B$11:$B$37),MIN(NSE_Yield_Curve!$B$11:$B$37),IF(C14&gt;=MAX(NSE_Yield_Curve!$B$11:$B$37),MAX(NSE_Yield_Curve!$B$11:$B$37),INDEX(NSE_Yield_Curve!B:B,MATCH($C14,NSE_Yield_Curve!B:B,1)+1)))</f>
        <v>1</v>
      </c>
      <c r="F14" s="190">
        <f>INDEX(NSE_Yield_Curve!$B$11:$C$37,MATCH(IF(D14&lt;=MIN(NSE_Yield_Curve!$B:$B),MIN(NSE_Yield_Curve!$B:$B),D14),NSE_Yield_Curve!$B$11:$B$37,0),MATCH($B$4,NSE_Yield_Curve!$B$10:$C$10,0))</f>
        <v>0</v>
      </c>
      <c r="G14" s="190">
        <f>INDEX(NSE_Yield_Curve!$B$11:$C$37,MATCH(IF(E14&lt;=MIN(NSE_Yield_Curve!B:B),MIN(NSE_Yield_Curve!B:B),E14),NSE_Yield_Curve!$B$11:$B$37,0),MATCH($B$4,NSE_Yield_Curve!$B$10:$C$10,0))</f>
        <v>0</v>
      </c>
      <c r="H14" s="191">
        <f t="shared" si="0"/>
        <v>0</v>
      </c>
    </row>
    <row r="15" spans="1:8">
      <c r="C15" s="188">
        <v>0.67</v>
      </c>
      <c r="D15" s="189">
        <f>IF($C15&lt;=MIN(NSE_Yield_Curve!$B$11:$B$37),0,INDEX(NSE_Yield_Curve!B:B,MATCH($C15,NSE_Yield_Curve!B:B,1)))</f>
        <v>0.5</v>
      </c>
      <c r="E15" s="189">
        <f>IF(C15&lt;=MIN(NSE_Yield_Curve!$B$11:$B$37),MIN(NSE_Yield_Curve!$B$11:$B$37),IF(C15&gt;=MAX(NSE_Yield_Curve!$B$11:$B$37),MAX(NSE_Yield_Curve!$B$11:$B$37),INDEX(NSE_Yield_Curve!B:B,MATCH($C15,NSE_Yield_Curve!B:B,1)+1)))</f>
        <v>1</v>
      </c>
      <c r="F15" s="190">
        <f>INDEX(NSE_Yield_Curve!$B$11:$C$37,MATCH(IF(D15&lt;=MIN(NSE_Yield_Curve!$B:$B),MIN(NSE_Yield_Curve!$B:$B),D15),NSE_Yield_Curve!$B$11:$B$37,0),MATCH($B$4,NSE_Yield_Curve!$B$10:$C$10,0))</f>
        <v>0</v>
      </c>
      <c r="G15" s="190">
        <f>INDEX(NSE_Yield_Curve!$B$11:$C$37,MATCH(IF(E15&lt;=MIN(NSE_Yield_Curve!B:B),MIN(NSE_Yield_Curve!B:B),E15),NSE_Yield_Curve!$B$11:$B$37,0),MATCH($B$4,NSE_Yield_Curve!$B$10:$C$10,0))</f>
        <v>0</v>
      </c>
      <c r="H15" s="191">
        <f t="shared" si="0"/>
        <v>0</v>
      </c>
    </row>
    <row r="16" spans="1:8">
      <c r="C16" s="188">
        <v>0.75</v>
      </c>
      <c r="D16" s="189">
        <f>IF($C16&lt;=MIN(NSE_Yield_Curve!$B$11:$B$37),0,INDEX(NSE_Yield_Curve!B:B,MATCH($C16,NSE_Yield_Curve!B:B,1)))</f>
        <v>0.5</v>
      </c>
      <c r="E16" s="189">
        <f>IF(C16&lt;=MIN(NSE_Yield_Curve!$B$11:$B$37),MIN(NSE_Yield_Curve!$B$11:$B$37),IF(C16&gt;=MAX(NSE_Yield_Curve!$B$11:$B$37),MAX(NSE_Yield_Curve!$B$11:$B$37),INDEX(NSE_Yield_Curve!B:B,MATCH($C16,NSE_Yield_Curve!B:B,1)+1)))</f>
        <v>1</v>
      </c>
      <c r="F16" s="190">
        <f>INDEX(NSE_Yield_Curve!$B$11:$C$37,MATCH(IF(D16&lt;=MIN(NSE_Yield_Curve!$B:$B),MIN(NSE_Yield_Curve!$B:$B),D16),NSE_Yield_Curve!$B$11:$B$37,0),MATCH($B$4,NSE_Yield_Curve!$B$10:$C$10,0))</f>
        <v>0</v>
      </c>
      <c r="G16" s="190">
        <f>INDEX(NSE_Yield_Curve!$B$11:$C$37,MATCH(IF(E16&lt;=MIN(NSE_Yield_Curve!B:B),MIN(NSE_Yield_Curve!B:B),E16),NSE_Yield_Curve!$B$11:$B$37,0),MATCH($B$4,NSE_Yield_Curve!$B$10:$C$10,0))</f>
        <v>0</v>
      </c>
      <c r="H16" s="191">
        <f t="shared" si="0"/>
        <v>0</v>
      </c>
    </row>
    <row r="17" spans="3:8">
      <c r="C17" s="188">
        <v>0.83</v>
      </c>
      <c r="D17" s="189">
        <f>IF($C17&lt;=MIN(NSE_Yield_Curve!$B$11:$B$37),0,INDEX(NSE_Yield_Curve!B:B,MATCH($C17,NSE_Yield_Curve!B:B,1)))</f>
        <v>0.5</v>
      </c>
      <c r="E17" s="189">
        <f>IF(C17&lt;=MIN(NSE_Yield_Curve!$B$11:$B$37),MIN(NSE_Yield_Curve!$B$11:$B$37),IF(C17&gt;=MAX(NSE_Yield_Curve!$B$11:$B$37),MAX(NSE_Yield_Curve!$B$11:$B$37),INDEX(NSE_Yield_Curve!B:B,MATCH($C17,NSE_Yield_Curve!B:B,1)+1)))</f>
        <v>1</v>
      </c>
      <c r="F17" s="190">
        <f>INDEX(NSE_Yield_Curve!$B$11:$C$37,MATCH(IF(D17&lt;=MIN(NSE_Yield_Curve!$B:$B),MIN(NSE_Yield_Curve!$B:$B),D17),NSE_Yield_Curve!$B$11:$B$37,0),MATCH($B$4,NSE_Yield_Curve!$B$10:$C$10,0))</f>
        <v>0</v>
      </c>
      <c r="G17" s="190">
        <f>INDEX(NSE_Yield_Curve!$B$11:$C$37,MATCH(IF(E17&lt;=MIN(NSE_Yield_Curve!B:B),MIN(NSE_Yield_Curve!B:B),E17),NSE_Yield_Curve!$B$11:$B$37,0),MATCH($B$4,NSE_Yield_Curve!$B$10:$C$10,0))</f>
        <v>0</v>
      </c>
      <c r="H17" s="191">
        <f t="shared" si="0"/>
        <v>0</v>
      </c>
    </row>
    <row r="18" spans="3:8">
      <c r="C18" s="188">
        <v>0.92</v>
      </c>
      <c r="D18" s="189">
        <f>IF($C18&lt;=MIN(NSE_Yield_Curve!$B$11:$B$37),0,INDEX(NSE_Yield_Curve!B:B,MATCH($C18,NSE_Yield_Curve!B:B,1)))</f>
        <v>0.5</v>
      </c>
      <c r="E18" s="189">
        <f>IF(C18&lt;=MIN(NSE_Yield_Curve!$B$11:$B$37),MIN(NSE_Yield_Curve!$B$11:$B$37),IF(C18&gt;=MAX(NSE_Yield_Curve!$B$11:$B$37),MAX(NSE_Yield_Curve!$B$11:$B$37),INDEX(NSE_Yield_Curve!B:B,MATCH($C18,NSE_Yield_Curve!B:B,1)+1)))</f>
        <v>1</v>
      </c>
      <c r="F18" s="190">
        <f>INDEX(NSE_Yield_Curve!$B$11:$C$37,MATCH(IF(D18&lt;=MIN(NSE_Yield_Curve!$B:$B),MIN(NSE_Yield_Curve!$B:$B),D18),NSE_Yield_Curve!$B$11:$B$37,0),MATCH($B$4,NSE_Yield_Curve!$B$10:$C$10,0))</f>
        <v>0</v>
      </c>
      <c r="G18" s="190">
        <f>INDEX(NSE_Yield_Curve!$B$11:$C$37,MATCH(IF(E18&lt;=MIN(NSE_Yield_Curve!B:B),MIN(NSE_Yield_Curve!B:B),E18),NSE_Yield_Curve!$B$11:$B$37,0),MATCH($B$4,NSE_Yield_Curve!$B$10:$C$10,0))</f>
        <v>0</v>
      </c>
      <c r="H18" s="191">
        <f t="shared" si="0"/>
        <v>0</v>
      </c>
    </row>
    <row r="19" spans="3:8">
      <c r="C19" s="188">
        <v>1</v>
      </c>
      <c r="D19" s="189">
        <f>IF($C19&lt;=MIN(NSE_Yield_Curve!$B$11:$B$37),0,INDEX(NSE_Yield_Curve!B:B,MATCH($C19,NSE_Yield_Curve!B:B,1)))</f>
        <v>1</v>
      </c>
      <c r="E19" s="189">
        <f>IF(C19&lt;=MIN(NSE_Yield_Curve!$B$11:$B$37),MIN(NSE_Yield_Curve!$B$11:$B$37),IF(C19&gt;=MAX(NSE_Yield_Curve!$B$11:$B$37),MAX(NSE_Yield_Curve!$B$11:$B$37),INDEX(NSE_Yield_Curve!B:B,MATCH($C19,NSE_Yield_Curve!B:B,1)+1)))</f>
        <v>2</v>
      </c>
      <c r="F19" s="190">
        <f>INDEX(NSE_Yield_Curve!$B$11:$C$37,MATCH(IF(D19&lt;=MIN(NSE_Yield_Curve!$B:$B),MIN(NSE_Yield_Curve!$B:$B),D19),NSE_Yield_Curve!$B$11:$B$37,0),MATCH($B$4,NSE_Yield_Curve!$B$10:$C$10,0))</f>
        <v>0</v>
      </c>
      <c r="G19" s="190">
        <f>INDEX(NSE_Yield_Curve!$B$11:$C$37,MATCH(IF(E19&lt;=MIN(NSE_Yield_Curve!B:B),MIN(NSE_Yield_Curve!B:B),E19),NSE_Yield_Curve!$B$11:$B$37,0),MATCH($B$4,NSE_Yield_Curve!$B$10:$C$10,0))</f>
        <v>0.12299400000000001</v>
      </c>
      <c r="H19" s="191">
        <f t="shared" si="0"/>
        <v>0</v>
      </c>
    </row>
    <row r="20" spans="3:8">
      <c r="C20" s="188">
        <v>1.08</v>
      </c>
      <c r="D20" s="189">
        <f>IF($C20&lt;=MIN(NSE_Yield_Curve!$B$11:$B$37),0,INDEX(NSE_Yield_Curve!B:B,MATCH($C20,NSE_Yield_Curve!B:B,1)))</f>
        <v>1</v>
      </c>
      <c r="E20" s="189">
        <f>IF(C20&lt;=MIN(NSE_Yield_Curve!$B$11:$B$37),MIN(NSE_Yield_Curve!$B$11:$B$37),IF(C20&gt;=MAX(NSE_Yield_Curve!$B$11:$B$37),MAX(NSE_Yield_Curve!$B$11:$B$37),INDEX(NSE_Yield_Curve!B:B,MATCH($C20,NSE_Yield_Curve!B:B,1)+1)))</f>
        <v>2</v>
      </c>
      <c r="F20" s="190">
        <f>INDEX(NSE_Yield_Curve!$B$11:$C$37,MATCH(IF(D20&lt;=MIN(NSE_Yield_Curve!$B:$B),MIN(NSE_Yield_Curve!$B:$B),D20),NSE_Yield_Curve!$B$11:$B$37,0),MATCH($B$4,NSE_Yield_Curve!$B$10:$C$10,0))</f>
        <v>0</v>
      </c>
      <c r="G20" s="190">
        <f>INDEX(NSE_Yield_Curve!$B$11:$C$37,MATCH(IF(E20&lt;=MIN(NSE_Yield_Curve!B:B),MIN(NSE_Yield_Curve!B:B),E20),NSE_Yield_Curve!$B$11:$B$37,0),MATCH($B$4,NSE_Yield_Curve!$B$10:$C$10,0))</f>
        <v>0.12299400000000001</v>
      </c>
      <c r="H20" s="191">
        <f t="shared" si="0"/>
        <v>9.8395200000000096E-3</v>
      </c>
    </row>
    <row r="21" spans="3:8">
      <c r="C21" s="188">
        <v>1.17</v>
      </c>
      <c r="D21" s="189">
        <f>IF($C21&lt;=MIN(NSE_Yield_Curve!$B$11:$B$37),0,INDEX(NSE_Yield_Curve!B:B,MATCH($C21,NSE_Yield_Curve!B:B,1)))</f>
        <v>1</v>
      </c>
      <c r="E21" s="189">
        <f>IF(C21&lt;=MIN(NSE_Yield_Curve!$B$11:$B$37),MIN(NSE_Yield_Curve!$B$11:$B$37),IF(C21&gt;=MAX(NSE_Yield_Curve!$B$11:$B$37),MAX(NSE_Yield_Curve!$B$11:$B$37),INDEX(NSE_Yield_Curve!B:B,MATCH($C21,NSE_Yield_Curve!B:B,1)+1)))</f>
        <v>2</v>
      </c>
      <c r="F21" s="190">
        <f>INDEX(NSE_Yield_Curve!$B$11:$C$37,MATCH(IF(D21&lt;=MIN(NSE_Yield_Curve!$B:$B),MIN(NSE_Yield_Curve!$B:$B),D21),NSE_Yield_Curve!$B$11:$B$37,0),MATCH($B$4,NSE_Yield_Curve!$B$10:$C$10,0))</f>
        <v>0</v>
      </c>
      <c r="G21" s="190">
        <f>INDEX(NSE_Yield_Curve!$B$11:$C$37,MATCH(IF(E21&lt;=MIN(NSE_Yield_Curve!B:B),MIN(NSE_Yield_Curve!B:B),E21),NSE_Yield_Curve!$B$11:$B$37,0),MATCH($B$4,NSE_Yield_Curve!$B$10:$C$10,0))</f>
        <v>0.12299400000000001</v>
      </c>
      <c r="H21" s="191">
        <f t="shared" si="0"/>
        <v>2.0908979999999994E-2</v>
      </c>
    </row>
    <row r="22" spans="3:8">
      <c r="C22" s="188">
        <v>1.25</v>
      </c>
      <c r="D22" s="189">
        <f>IF($C22&lt;=MIN(NSE_Yield_Curve!$B$11:$B$37),0,INDEX(NSE_Yield_Curve!B:B,MATCH($C22,NSE_Yield_Curve!B:B,1)))</f>
        <v>1</v>
      </c>
      <c r="E22" s="189">
        <f>IF(C22&lt;=MIN(NSE_Yield_Curve!$B$11:$B$37),MIN(NSE_Yield_Curve!$B$11:$B$37),IF(C22&gt;=MAX(NSE_Yield_Curve!$B$11:$B$37),MAX(NSE_Yield_Curve!$B$11:$B$37),INDEX(NSE_Yield_Curve!B:B,MATCH($C22,NSE_Yield_Curve!B:B,1)+1)))</f>
        <v>2</v>
      </c>
      <c r="F22" s="190">
        <f>INDEX(NSE_Yield_Curve!$B$11:$C$37,MATCH(IF(D22&lt;=MIN(NSE_Yield_Curve!$B:$B),MIN(NSE_Yield_Curve!$B:$B),D22),NSE_Yield_Curve!$B$11:$B$37,0),MATCH($B$4,NSE_Yield_Curve!$B$10:$C$10,0))</f>
        <v>0</v>
      </c>
      <c r="G22" s="190">
        <f>INDEX(NSE_Yield_Curve!$B$11:$C$37,MATCH(IF(E22&lt;=MIN(NSE_Yield_Curve!B:B),MIN(NSE_Yield_Curve!B:B),E22),NSE_Yield_Curve!$B$11:$B$37,0),MATCH($B$4,NSE_Yield_Curve!$B$10:$C$10,0))</f>
        <v>0.12299400000000001</v>
      </c>
      <c r="H22" s="191">
        <f t="shared" si="0"/>
        <v>3.0748500000000002E-2</v>
      </c>
    </row>
    <row r="23" spans="3:8">
      <c r="C23" s="188">
        <v>1.33</v>
      </c>
      <c r="D23" s="189">
        <f>IF($C23&lt;=MIN(NSE_Yield_Curve!$B$11:$B$37),0,INDEX(NSE_Yield_Curve!B:B,MATCH($C23,NSE_Yield_Curve!B:B,1)))</f>
        <v>1</v>
      </c>
      <c r="E23" s="189">
        <f>IF(C23&lt;=MIN(NSE_Yield_Curve!$B$11:$B$37),MIN(NSE_Yield_Curve!$B$11:$B$37),IF(C23&gt;=MAX(NSE_Yield_Curve!$B$11:$B$37),MAX(NSE_Yield_Curve!$B$11:$B$37),INDEX(NSE_Yield_Curve!B:B,MATCH($C23,NSE_Yield_Curve!B:B,1)+1)))</f>
        <v>2</v>
      </c>
      <c r="F23" s="190">
        <f>INDEX(NSE_Yield_Curve!$B$11:$C$37,MATCH(IF(D23&lt;=MIN(NSE_Yield_Curve!$B:$B),MIN(NSE_Yield_Curve!$B:$B),D23),NSE_Yield_Curve!$B$11:$B$37,0),MATCH($B$4,NSE_Yield_Curve!$B$10:$C$10,0))</f>
        <v>0</v>
      </c>
      <c r="G23" s="190">
        <f>INDEX(NSE_Yield_Curve!$B$11:$C$37,MATCH(IF(E23&lt;=MIN(NSE_Yield_Curve!B:B),MIN(NSE_Yield_Curve!B:B),E23),NSE_Yield_Curve!$B$11:$B$37,0),MATCH($B$4,NSE_Yield_Curve!$B$10:$C$10,0))</f>
        <v>0.12299400000000001</v>
      </c>
      <c r="H23" s="191">
        <f t="shared" si="0"/>
        <v>4.0588020000000009E-2</v>
      </c>
    </row>
    <row r="24" spans="3:8">
      <c r="C24" s="188">
        <v>1.42</v>
      </c>
      <c r="D24" s="189">
        <f>IF($C24&lt;=MIN(NSE_Yield_Curve!$B$11:$B$37),0,INDEX(NSE_Yield_Curve!B:B,MATCH($C24,NSE_Yield_Curve!B:B,1)))</f>
        <v>1</v>
      </c>
      <c r="E24" s="189">
        <f>IF(C24&lt;=MIN(NSE_Yield_Curve!$B$11:$B$37),MIN(NSE_Yield_Curve!$B$11:$B$37),IF(C24&gt;=MAX(NSE_Yield_Curve!$B$11:$B$37),MAX(NSE_Yield_Curve!$B$11:$B$37),INDEX(NSE_Yield_Curve!B:B,MATCH($C24,NSE_Yield_Curve!B:B,1)+1)))</f>
        <v>2</v>
      </c>
      <c r="F24" s="190">
        <f>INDEX(NSE_Yield_Curve!$B$11:$C$37,MATCH(IF(D24&lt;=MIN(NSE_Yield_Curve!$B:$B),MIN(NSE_Yield_Curve!$B:$B),D24),NSE_Yield_Curve!$B$11:$B$37,0),MATCH($B$4,NSE_Yield_Curve!$B$10:$C$10,0))</f>
        <v>0</v>
      </c>
      <c r="G24" s="190">
        <f>INDEX(NSE_Yield_Curve!$B$11:$C$37,MATCH(IF(E24&lt;=MIN(NSE_Yield_Curve!B:B),MIN(NSE_Yield_Curve!B:B),E24),NSE_Yield_Curve!$B$11:$B$37,0),MATCH($B$4,NSE_Yield_Curve!$B$10:$C$10,0))</f>
        <v>0.12299400000000001</v>
      </c>
      <c r="H24" s="191">
        <f t="shared" si="0"/>
        <v>5.1657479999999992E-2</v>
      </c>
    </row>
    <row r="25" spans="3:8">
      <c r="C25" s="188">
        <v>1.5</v>
      </c>
      <c r="D25" s="189">
        <f>IF($C25&lt;=MIN(NSE_Yield_Curve!$B$11:$B$37),0,INDEX(NSE_Yield_Curve!B:B,MATCH($C25,NSE_Yield_Curve!B:B,1)))</f>
        <v>1</v>
      </c>
      <c r="E25" s="189">
        <f>IF(C25&lt;=MIN(NSE_Yield_Curve!$B$11:$B$37),MIN(NSE_Yield_Curve!$B$11:$B$37),IF(C25&gt;=MAX(NSE_Yield_Curve!$B$11:$B$37),MAX(NSE_Yield_Curve!$B$11:$B$37),INDEX(NSE_Yield_Curve!B:B,MATCH($C25,NSE_Yield_Curve!B:B,1)+1)))</f>
        <v>2</v>
      </c>
      <c r="F25" s="190">
        <f>INDEX(NSE_Yield_Curve!$B$11:$C$37,MATCH(IF(D25&lt;=MIN(NSE_Yield_Curve!$B:$B),MIN(NSE_Yield_Curve!$B:$B),D25),NSE_Yield_Curve!$B$11:$B$37,0),MATCH($B$4,NSE_Yield_Curve!$B$10:$C$10,0))</f>
        <v>0</v>
      </c>
      <c r="G25" s="190">
        <f>INDEX(NSE_Yield_Curve!$B$11:$C$37,MATCH(IF(E25&lt;=MIN(NSE_Yield_Curve!B:B),MIN(NSE_Yield_Curve!B:B),E25),NSE_Yield_Curve!$B$11:$B$37,0),MATCH($B$4,NSE_Yield_Curve!$B$10:$C$10,0))</f>
        <v>0.12299400000000001</v>
      </c>
      <c r="H25" s="191">
        <f t="shared" si="0"/>
        <v>6.1497000000000003E-2</v>
      </c>
    </row>
    <row r="26" spans="3:8">
      <c r="C26" s="188">
        <v>1.58</v>
      </c>
      <c r="D26" s="189">
        <f>IF($C26&lt;=MIN(NSE_Yield_Curve!$B$11:$B$37),0,INDEX(NSE_Yield_Curve!B:B,MATCH($C26,NSE_Yield_Curve!B:B,1)))</f>
        <v>1</v>
      </c>
      <c r="E26" s="189">
        <f>IF(C26&lt;=MIN(NSE_Yield_Curve!$B$11:$B$37),MIN(NSE_Yield_Curve!$B$11:$B$37),IF(C26&gt;=MAX(NSE_Yield_Curve!$B$11:$B$37),MAX(NSE_Yield_Curve!$B$11:$B$37),INDEX(NSE_Yield_Curve!B:B,MATCH($C26,NSE_Yield_Curve!B:B,1)+1)))</f>
        <v>2</v>
      </c>
      <c r="F26" s="190">
        <f>INDEX(NSE_Yield_Curve!$B$11:$C$37,MATCH(IF(D26&lt;=MIN(NSE_Yield_Curve!$B:$B),MIN(NSE_Yield_Curve!$B:$B),D26),NSE_Yield_Curve!$B$11:$B$37,0),MATCH($B$4,NSE_Yield_Curve!$B$10:$C$10,0))</f>
        <v>0</v>
      </c>
      <c r="G26" s="190">
        <f>INDEX(NSE_Yield_Curve!$B$11:$C$37,MATCH(IF(E26&lt;=MIN(NSE_Yield_Curve!B:B),MIN(NSE_Yield_Curve!B:B),E26),NSE_Yield_Curve!$B$11:$B$37,0),MATCH($B$4,NSE_Yield_Curve!$B$10:$C$10,0))</f>
        <v>0.12299400000000001</v>
      </c>
      <c r="H26" s="191">
        <f t="shared" si="0"/>
        <v>7.1336520000000014E-2</v>
      </c>
    </row>
    <row r="27" spans="3:8">
      <c r="C27" s="188">
        <v>1.67</v>
      </c>
      <c r="D27" s="189">
        <f>IF($C27&lt;=MIN(NSE_Yield_Curve!$B$11:$B$37),0,INDEX(NSE_Yield_Curve!B:B,MATCH($C27,NSE_Yield_Curve!B:B,1)))</f>
        <v>1</v>
      </c>
      <c r="E27" s="189">
        <f>IF(C27&lt;=MIN(NSE_Yield_Curve!$B$11:$B$37),MIN(NSE_Yield_Curve!$B$11:$B$37),IF(C27&gt;=MAX(NSE_Yield_Curve!$B$11:$B$37),MAX(NSE_Yield_Curve!$B$11:$B$37),INDEX(NSE_Yield_Curve!B:B,MATCH($C27,NSE_Yield_Curve!B:B,1)+1)))</f>
        <v>2</v>
      </c>
      <c r="F27" s="190">
        <f>INDEX(NSE_Yield_Curve!$B$11:$C$37,MATCH(IF(D27&lt;=MIN(NSE_Yield_Curve!$B:$B),MIN(NSE_Yield_Curve!$B:$B),D27),NSE_Yield_Curve!$B$11:$B$37,0),MATCH($B$4,NSE_Yield_Curve!$B$10:$C$10,0))</f>
        <v>0</v>
      </c>
      <c r="G27" s="190">
        <f>INDEX(NSE_Yield_Curve!$B$11:$C$37,MATCH(IF(E27&lt;=MIN(NSE_Yield_Curve!B:B),MIN(NSE_Yield_Curve!B:B),E27),NSE_Yield_Curve!$B$11:$B$37,0),MATCH($B$4,NSE_Yield_Curve!$B$10:$C$10,0))</f>
        <v>0.12299400000000001</v>
      </c>
      <c r="H27" s="191">
        <f t="shared" si="0"/>
        <v>8.240597999999999E-2</v>
      </c>
    </row>
    <row r="28" spans="3:8">
      <c r="C28" s="188">
        <v>1.75</v>
      </c>
      <c r="D28" s="189">
        <f>IF($C28&lt;=MIN(NSE_Yield_Curve!$B$11:$B$37),0,INDEX(NSE_Yield_Curve!B:B,MATCH($C28,NSE_Yield_Curve!B:B,1)))</f>
        <v>1</v>
      </c>
      <c r="E28" s="189">
        <f>IF(C28&lt;=MIN(NSE_Yield_Curve!$B$11:$B$37),MIN(NSE_Yield_Curve!$B$11:$B$37),IF(C28&gt;=MAX(NSE_Yield_Curve!$B$11:$B$37),MAX(NSE_Yield_Curve!$B$11:$B$37),INDEX(NSE_Yield_Curve!B:B,MATCH($C28,NSE_Yield_Curve!B:B,1)+1)))</f>
        <v>2</v>
      </c>
      <c r="F28" s="190">
        <f>INDEX(NSE_Yield_Curve!$B$11:$C$37,MATCH(IF(D28&lt;=MIN(NSE_Yield_Curve!$B:$B),MIN(NSE_Yield_Curve!$B:$B),D28),NSE_Yield_Curve!$B$11:$B$37,0),MATCH($B$4,NSE_Yield_Curve!$B$10:$C$10,0))</f>
        <v>0</v>
      </c>
      <c r="G28" s="190">
        <f>INDEX(NSE_Yield_Curve!$B$11:$C$37,MATCH(IF(E28&lt;=MIN(NSE_Yield_Curve!B:B),MIN(NSE_Yield_Curve!B:B),E28),NSE_Yield_Curve!$B$11:$B$37,0),MATCH($B$4,NSE_Yield_Curve!$B$10:$C$10,0))</f>
        <v>0.12299400000000001</v>
      </c>
      <c r="H28" s="191">
        <f t="shared" si="0"/>
        <v>9.2245500000000008E-2</v>
      </c>
    </row>
    <row r="29" spans="3:8">
      <c r="C29" s="188">
        <v>1.83</v>
      </c>
      <c r="D29" s="189">
        <f>IF($C29&lt;=MIN(NSE_Yield_Curve!$B$11:$B$37),0,INDEX(NSE_Yield_Curve!B:B,MATCH($C29,NSE_Yield_Curve!B:B,1)))</f>
        <v>1</v>
      </c>
      <c r="E29" s="189">
        <f>IF(C29&lt;=MIN(NSE_Yield_Curve!$B$11:$B$37),MIN(NSE_Yield_Curve!$B$11:$B$37),IF(C29&gt;=MAX(NSE_Yield_Curve!$B$11:$B$37),MAX(NSE_Yield_Curve!$B$11:$B$37),INDEX(NSE_Yield_Curve!B:B,MATCH($C29,NSE_Yield_Curve!B:B,1)+1)))</f>
        <v>2</v>
      </c>
      <c r="F29" s="190">
        <f>INDEX(NSE_Yield_Curve!$B$11:$C$37,MATCH(IF(D29&lt;=MIN(NSE_Yield_Curve!$B:$B),MIN(NSE_Yield_Curve!$B:$B),D29),NSE_Yield_Curve!$B$11:$B$37,0),MATCH($B$4,NSE_Yield_Curve!$B$10:$C$10,0))</f>
        <v>0</v>
      </c>
      <c r="G29" s="190">
        <f>INDEX(NSE_Yield_Curve!$B$11:$C$37,MATCH(IF(E29&lt;=MIN(NSE_Yield_Curve!B:B),MIN(NSE_Yield_Curve!B:B),E29),NSE_Yield_Curve!$B$11:$B$37,0),MATCH($B$4,NSE_Yield_Curve!$B$10:$C$10,0))</f>
        <v>0.12299400000000001</v>
      </c>
      <c r="H29" s="191">
        <f t="shared" si="0"/>
        <v>0.10208502000000001</v>
      </c>
    </row>
    <row r="30" spans="3:8">
      <c r="C30" s="188">
        <v>1.92</v>
      </c>
      <c r="D30" s="189">
        <f>IF($C30&lt;=MIN(NSE_Yield_Curve!$B$11:$B$37),0,INDEX(NSE_Yield_Curve!B:B,MATCH($C30,NSE_Yield_Curve!B:B,1)))</f>
        <v>1</v>
      </c>
      <c r="E30" s="189">
        <f>IF(C30&lt;=MIN(NSE_Yield_Curve!$B$11:$B$37),MIN(NSE_Yield_Curve!$B$11:$B$37),IF(C30&gt;=MAX(NSE_Yield_Curve!$B$11:$B$37),MAX(NSE_Yield_Curve!$B$11:$B$37),INDEX(NSE_Yield_Curve!B:B,MATCH($C30,NSE_Yield_Curve!B:B,1)+1)))</f>
        <v>2</v>
      </c>
      <c r="F30" s="190">
        <f>INDEX(NSE_Yield_Curve!$B$11:$C$37,MATCH(IF(D30&lt;=MIN(NSE_Yield_Curve!$B:$B),MIN(NSE_Yield_Curve!$B:$B),D30),NSE_Yield_Curve!$B$11:$B$37,0),MATCH($B$4,NSE_Yield_Curve!$B$10:$C$10,0))</f>
        <v>0</v>
      </c>
      <c r="G30" s="190">
        <f>INDEX(NSE_Yield_Curve!$B$11:$C$37,MATCH(IF(E30&lt;=MIN(NSE_Yield_Curve!B:B),MIN(NSE_Yield_Curve!B:B),E30),NSE_Yield_Curve!$B$11:$B$37,0),MATCH($B$4,NSE_Yield_Curve!$B$10:$C$10,0))</f>
        <v>0.12299400000000001</v>
      </c>
      <c r="H30" s="191">
        <f t="shared" si="0"/>
        <v>0.11315448</v>
      </c>
    </row>
    <row r="31" spans="3:8">
      <c r="C31" s="188">
        <v>2</v>
      </c>
      <c r="D31" s="189">
        <f>IF($C31&lt;=MIN(NSE_Yield_Curve!$B$11:$B$37),0,INDEX(NSE_Yield_Curve!B:B,MATCH($C31,NSE_Yield_Curve!B:B,1)))</f>
        <v>2</v>
      </c>
      <c r="E31" s="189">
        <f>IF(C31&lt;=MIN(NSE_Yield_Curve!$B$11:$B$37),MIN(NSE_Yield_Curve!$B$11:$B$37),IF(C31&gt;=MAX(NSE_Yield_Curve!$B$11:$B$37),MAX(NSE_Yield_Curve!$B$11:$B$37),INDEX(NSE_Yield_Curve!B:B,MATCH($C31,NSE_Yield_Curve!B:B,1)+1)))</f>
        <v>3</v>
      </c>
      <c r="F31" s="190">
        <f>INDEX(NSE_Yield_Curve!$B$11:$C$37,MATCH(IF(D31&lt;=MIN(NSE_Yield_Curve!$B:$B),MIN(NSE_Yield_Curve!$B:$B),D31),NSE_Yield_Curve!$B$11:$B$37,0),MATCH($B$4,NSE_Yield_Curve!$B$10:$C$10,0))</f>
        <v>0.12299400000000001</v>
      </c>
      <c r="G31" s="190">
        <f>INDEX(NSE_Yield_Curve!$B$11:$C$37,MATCH(IF(E31&lt;=MIN(NSE_Yield_Curve!B:B),MIN(NSE_Yield_Curve!B:B),E31),NSE_Yield_Curve!$B$11:$B$37,0),MATCH($B$4,NSE_Yield_Curve!$B$10:$C$10,0))</f>
        <v>0.134438</v>
      </c>
      <c r="H31" s="191">
        <f t="shared" si="0"/>
        <v>0.12299400000000001</v>
      </c>
    </row>
    <row r="32" spans="3:8">
      <c r="C32" s="188">
        <v>2.08</v>
      </c>
      <c r="D32" s="189">
        <f>IF($C32&lt;=MIN(NSE_Yield_Curve!$B$11:$B$37),0,INDEX(NSE_Yield_Curve!B:B,MATCH($C32,NSE_Yield_Curve!B:B,1)))</f>
        <v>2</v>
      </c>
      <c r="E32" s="189">
        <f>IF(C32&lt;=MIN(NSE_Yield_Curve!$B$11:$B$37),MIN(NSE_Yield_Curve!$B$11:$B$37),IF(C32&gt;=MAX(NSE_Yield_Curve!$B$11:$B$37),MAX(NSE_Yield_Curve!$B$11:$B$37),INDEX(NSE_Yield_Curve!B:B,MATCH($C32,NSE_Yield_Curve!B:B,1)+1)))</f>
        <v>3</v>
      </c>
      <c r="F32" s="190">
        <f>INDEX(NSE_Yield_Curve!$B$11:$C$37,MATCH(IF(D32&lt;=MIN(NSE_Yield_Curve!$B:$B),MIN(NSE_Yield_Curve!$B:$B),D32),NSE_Yield_Curve!$B$11:$B$37,0),MATCH($B$4,NSE_Yield_Curve!$B$10:$C$10,0))</f>
        <v>0.12299400000000001</v>
      </c>
      <c r="G32" s="190">
        <f>INDEX(NSE_Yield_Curve!$B$11:$C$37,MATCH(IF(E32&lt;=MIN(NSE_Yield_Curve!B:B),MIN(NSE_Yield_Curve!B:B),E32),NSE_Yield_Curve!$B$11:$B$37,0),MATCH($B$4,NSE_Yield_Curve!$B$10:$C$10,0))</f>
        <v>0.134438</v>
      </c>
      <c r="H32" s="191">
        <f t="shared" si="0"/>
        <v>0.12390952000000001</v>
      </c>
    </row>
    <row r="33" spans="3:8">
      <c r="C33" s="188">
        <v>2.17</v>
      </c>
      <c r="D33" s="189">
        <f>IF($C33&lt;=MIN(NSE_Yield_Curve!$B$11:$B$37),0,INDEX(NSE_Yield_Curve!B:B,MATCH($C33,NSE_Yield_Curve!B:B,1)))</f>
        <v>2</v>
      </c>
      <c r="E33" s="189">
        <f>IF(C33&lt;=MIN(NSE_Yield_Curve!$B$11:$B$37),MIN(NSE_Yield_Curve!$B$11:$B$37),IF(C33&gt;=MAX(NSE_Yield_Curve!$B$11:$B$37),MAX(NSE_Yield_Curve!$B$11:$B$37),INDEX(NSE_Yield_Curve!B:B,MATCH($C33,NSE_Yield_Curve!B:B,1)+1)))</f>
        <v>3</v>
      </c>
      <c r="F33" s="190">
        <f>INDEX(NSE_Yield_Curve!$B$11:$C$37,MATCH(IF(D33&lt;=MIN(NSE_Yield_Curve!$B:$B),MIN(NSE_Yield_Curve!$B:$B),D33),NSE_Yield_Curve!$B$11:$B$37,0),MATCH($B$4,NSE_Yield_Curve!$B$10:$C$10,0))</f>
        <v>0.12299400000000001</v>
      </c>
      <c r="G33" s="190">
        <f>INDEX(NSE_Yield_Curve!$B$11:$C$37,MATCH(IF(E33&lt;=MIN(NSE_Yield_Curve!B:B),MIN(NSE_Yield_Curve!B:B),E33),NSE_Yield_Curve!$B$11:$B$37,0),MATCH($B$4,NSE_Yield_Curve!$B$10:$C$10,0))</f>
        <v>0.134438</v>
      </c>
      <c r="H33" s="191">
        <f t="shared" si="0"/>
        <v>0.12493948000000001</v>
      </c>
    </row>
    <row r="34" spans="3:8">
      <c r="C34" s="188">
        <v>2.25</v>
      </c>
      <c r="D34" s="189">
        <f>IF($C34&lt;=MIN(NSE_Yield_Curve!$B$11:$B$37),0,INDEX(NSE_Yield_Curve!B:B,MATCH($C34,NSE_Yield_Curve!B:B,1)))</f>
        <v>2</v>
      </c>
      <c r="E34" s="189">
        <f>IF(C34&lt;=MIN(NSE_Yield_Curve!$B$11:$B$37),MIN(NSE_Yield_Curve!$B$11:$B$37),IF(C34&gt;=MAX(NSE_Yield_Curve!$B$11:$B$37),MAX(NSE_Yield_Curve!$B$11:$B$37),INDEX(NSE_Yield_Curve!B:B,MATCH($C34,NSE_Yield_Curve!B:B,1)+1)))</f>
        <v>3</v>
      </c>
      <c r="F34" s="190">
        <f>INDEX(NSE_Yield_Curve!$B$11:$C$37,MATCH(IF(D34&lt;=MIN(NSE_Yield_Curve!$B:$B),MIN(NSE_Yield_Curve!$B:$B),D34),NSE_Yield_Curve!$B$11:$B$37,0),MATCH($B$4,NSE_Yield_Curve!$B$10:$C$10,0))</f>
        <v>0.12299400000000001</v>
      </c>
      <c r="G34" s="190">
        <f>INDEX(NSE_Yield_Curve!$B$11:$C$37,MATCH(IF(E34&lt;=MIN(NSE_Yield_Curve!B:B),MIN(NSE_Yield_Curve!B:B),E34),NSE_Yield_Curve!$B$11:$B$37,0),MATCH($B$4,NSE_Yield_Curve!$B$10:$C$10,0))</f>
        <v>0.134438</v>
      </c>
      <c r="H34" s="191">
        <f t="shared" si="0"/>
        <v>0.12585499999999999</v>
      </c>
    </row>
    <row r="35" spans="3:8">
      <c r="C35" s="188">
        <v>2.33</v>
      </c>
      <c r="D35" s="189">
        <f>IF($C35&lt;=MIN(NSE_Yield_Curve!$B$11:$B$37),0,INDEX(NSE_Yield_Curve!B:B,MATCH($C35,NSE_Yield_Curve!B:B,1)))</f>
        <v>2</v>
      </c>
      <c r="E35" s="189">
        <f>IF(C35&lt;=MIN(NSE_Yield_Curve!$B$11:$B$37),MIN(NSE_Yield_Curve!$B$11:$B$37),IF(C35&gt;=MAX(NSE_Yield_Curve!$B$11:$B$37),MAX(NSE_Yield_Curve!$B$11:$B$37),INDEX(NSE_Yield_Curve!B:B,MATCH($C35,NSE_Yield_Curve!B:B,1)+1)))</f>
        <v>3</v>
      </c>
      <c r="F35" s="190">
        <f>INDEX(NSE_Yield_Curve!$B$11:$C$37,MATCH(IF(D35&lt;=MIN(NSE_Yield_Curve!$B:$B),MIN(NSE_Yield_Curve!$B:$B),D35),NSE_Yield_Curve!$B$11:$B$37,0),MATCH($B$4,NSE_Yield_Curve!$B$10:$C$10,0))</f>
        <v>0.12299400000000001</v>
      </c>
      <c r="G35" s="190">
        <f>INDEX(NSE_Yield_Curve!$B$11:$C$37,MATCH(IF(E35&lt;=MIN(NSE_Yield_Curve!B:B),MIN(NSE_Yield_Curve!B:B),E35),NSE_Yield_Curve!$B$11:$B$37,0),MATCH($B$4,NSE_Yield_Curve!$B$10:$C$10,0))</f>
        <v>0.134438</v>
      </c>
      <c r="H35" s="191">
        <f t="shared" si="0"/>
        <v>0.12677052</v>
      </c>
    </row>
    <row r="36" spans="3:8">
      <c r="C36" s="188">
        <v>2.42</v>
      </c>
      <c r="D36" s="189">
        <f>IF($C36&lt;=MIN(NSE_Yield_Curve!$B$11:$B$37),0,INDEX(NSE_Yield_Curve!B:B,MATCH($C36,NSE_Yield_Curve!B:B,1)))</f>
        <v>2</v>
      </c>
      <c r="E36" s="189">
        <f>IF(C36&lt;=MIN(NSE_Yield_Curve!$B$11:$B$37),MIN(NSE_Yield_Curve!$B$11:$B$37),IF(C36&gt;=MAX(NSE_Yield_Curve!$B$11:$B$37),MAX(NSE_Yield_Curve!$B$11:$B$37),INDEX(NSE_Yield_Curve!B:B,MATCH($C36,NSE_Yield_Curve!B:B,1)+1)))</f>
        <v>3</v>
      </c>
      <c r="F36" s="190">
        <f>INDEX(NSE_Yield_Curve!$B$11:$C$37,MATCH(IF(D36&lt;=MIN(NSE_Yield_Curve!$B:$B),MIN(NSE_Yield_Curve!$B:$B),D36),NSE_Yield_Curve!$B$11:$B$37,0),MATCH($B$4,NSE_Yield_Curve!$B$10:$C$10,0))</f>
        <v>0.12299400000000001</v>
      </c>
      <c r="G36" s="190">
        <f>INDEX(NSE_Yield_Curve!$B$11:$C$37,MATCH(IF(E36&lt;=MIN(NSE_Yield_Curve!B:B),MIN(NSE_Yield_Curve!B:B),E36),NSE_Yield_Curve!$B$11:$B$37,0),MATCH($B$4,NSE_Yield_Curve!$B$10:$C$10,0))</f>
        <v>0.134438</v>
      </c>
      <c r="H36" s="191">
        <f t="shared" si="0"/>
        <v>0.12780047999999999</v>
      </c>
    </row>
    <row r="37" spans="3:8">
      <c r="C37" s="188">
        <v>2.5</v>
      </c>
      <c r="D37" s="189">
        <f>IF($C37&lt;=MIN(NSE_Yield_Curve!$B$11:$B$37),0,INDEX(NSE_Yield_Curve!B:B,MATCH($C37,NSE_Yield_Curve!B:B,1)))</f>
        <v>2</v>
      </c>
      <c r="E37" s="189">
        <f>IF(C37&lt;=MIN(NSE_Yield_Curve!$B$11:$B$37),MIN(NSE_Yield_Curve!$B$11:$B$37),IF(C37&gt;=MAX(NSE_Yield_Curve!$B$11:$B$37),MAX(NSE_Yield_Curve!$B$11:$B$37),INDEX(NSE_Yield_Curve!B:B,MATCH($C37,NSE_Yield_Curve!B:B,1)+1)))</f>
        <v>3</v>
      </c>
      <c r="F37" s="190">
        <f>INDEX(NSE_Yield_Curve!$B$11:$C$37,MATCH(IF(D37&lt;=MIN(NSE_Yield_Curve!$B:$B),MIN(NSE_Yield_Curve!$B:$B),D37),NSE_Yield_Curve!$B$11:$B$37,0),MATCH($B$4,NSE_Yield_Curve!$B$10:$C$10,0))</f>
        <v>0.12299400000000001</v>
      </c>
      <c r="G37" s="190">
        <f>INDEX(NSE_Yield_Curve!$B$11:$C$37,MATCH(IF(E37&lt;=MIN(NSE_Yield_Curve!B:B),MIN(NSE_Yield_Curve!B:B),E37),NSE_Yield_Curve!$B$11:$B$37,0),MATCH($B$4,NSE_Yield_Curve!$B$10:$C$10,0))</f>
        <v>0.134438</v>
      </c>
      <c r="H37" s="191">
        <f t="shared" si="0"/>
        <v>0.128716</v>
      </c>
    </row>
    <row r="38" spans="3:8">
      <c r="C38" s="188">
        <v>2.58</v>
      </c>
      <c r="D38" s="189">
        <f>IF($C38&lt;=MIN(NSE_Yield_Curve!$B$11:$B$37),0,INDEX(NSE_Yield_Curve!B:B,MATCH($C38,NSE_Yield_Curve!B:B,1)))</f>
        <v>2</v>
      </c>
      <c r="E38" s="189">
        <f>IF(C38&lt;=MIN(NSE_Yield_Curve!$B$11:$B$37),MIN(NSE_Yield_Curve!$B$11:$B$37),IF(C38&gt;=MAX(NSE_Yield_Curve!$B$11:$B$37),MAX(NSE_Yield_Curve!$B$11:$B$37),INDEX(NSE_Yield_Curve!B:B,MATCH($C38,NSE_Yield_Curve!B:B,1)+1)))</f>
        <v>3</v>
      </c>
      <c r="F38" s="190">
        <f>INDEX(NSE_Yield_Curve!$B$11:$C$37,MATCH(IF(D38&lt;=MIN(NSE_Yield_Curve!$B:$B),MIN(NSE_Yield_Curve!$B:$B),D38),NSE_Yield_Curve!$B$11:$B$37,0),MATCH($B$4,NSE_Yield_Curve!$B$10:$C$10,0))</f>
        <v>0.12299400000000001</v>
      </c>
      <c r="G38" s="190">
        <f>INDEX(NSE_Yield_Curve!$B$11:$C$37,MATCH(IF(E38&lt;=MIN(NSE_Yield_Curve!B:B),MIN(NSE_Yield_Curve!B:B),E38),NSE_Yield_Curve!$B$11:$B$37,0),MATCH($B$4,NSE_Yield_Curve!$B$10:$C$10,0))</f>
        <v>0.134438</v>
      </c>
      <c r="H38" s="191">
        <f t="shared" si="0"/>
        <v>0.12963152</v>
      </c>
    </row>
    <row r="39" spans="3:8">
      <c r="C39" s="188">
        <v>2.67</v>
      </c>
      <c r="D39" s="189">
        <f>IF($C39&lt;=MIN(NSE_Yield_Curve!$B$11:$B$37),0,INDEX(NSE_Yield_Curve!B:B,MATCH($C39,NSE_Yield_Curve!B:B,1)))</f>
        <v>2</v>
      </c>
      <c r="E39" s="189">
        <f>IF(C39&lt;=MIN(NSE_Yield_Curve!$B$11:$B$37),MIN(NSE_Yield_Curve!$B$11:$B$37),IF(C39&gt;=MAX(NSE_Yield_Curve!$B$11:$B$37),MAX(NSE_Yield_Curve!$B$11:$B$37),INDEX(NSE_Yield_Curve!B:B,MATCH($C39,NSE_Yield_Curve!B:B,1)+1)))</f>
        <v>3</v>
      </c>
      <c r="F39" s="190">
        <f>INDEX(NSE_Yield_Curve!$B$11:$C$37,MATCH(IF(D39&lt;=MIN(NSE_Yield_Curve!$B:$B),MIN(NSE_Yield_Curve!$B:$B),D39),NSE_Yield_Curve!$B$11:$B$37,0),MATCH($B$4,NSE_Yield_Curve!$B$10:$C$10,0))</f>
        <v>0.12299400000000001</v>
      </c>
      <c r="G39" s="190">
        <f>INDEX(NSE_Yield_Curve!$B$11:$C$37,MATCH(IF(E39&lt;=MIN(NSE_Yield_Curve!B:B),MIN(NSE_Yield_Curve!B:B),E39),NSE_Yield_Curve!$B$11:$B$37,0),MATCH($B$4,NSE_Yield_Curve!$B$10:$C$10,0))</f>
        <v>0.134438</v>
      </c>
      <c r="H39" s="191">
        <f t="shared" si="0"/>
        <v>0.13066148</v>
      </c>
    </row>
    <row r="40" spans="3:8">
      <c r="C40" s="188">
        <v>2.75</v>
      </c>
      <c r="D40" s="189">
        <f>IF($C40&lt;=MIN(NSE_Yield_Curve!$B$11:$B$37),0,INDEX(NSE_Yield_Curve!B:B,MATCH($C40,NSE_Yield_Curve!B:B,1)))</f>
        <v>2</v>
      </c>
      <c r="E40" s="189">
        <f>IF(C40&lt;=MIN(NSE_Yield_Curve!$B$11:$B$37),MIN(NSE_Yield_Curve!$B$11:$B$37),IF(C40&gt;=MAX(NSE_Yield_Curve!$B$11:$B$37),MAX(NSE_Yield_Curve!$B$11:$B$37),INDEX(NSE_Yield_Curve!B:B,MATCH($C40,NSE_Yield_Curve!B:B,1)+1)))</f>
        <v>3</v>
      </c>
      <c r="F40" s="190">
        <f>INDEX(NSE_Yield_Curve!$B$11:$C$37,MATCH(IF(D40&lt;=MIN(NSE_Yield_Curve!$B:$B),MIN(NSE_Yield_Curve!$B:$B),D40),NSE_Yield_Curve!$B$11:$B$37,0),MATCH($B$4,NSE_Yield_Curve!$B$10:$C$10,0))</f>
        <v>0.12299400000000001</v>
      </c>
      <c r="G40" s="190">
        <f>INDEX(NSE_Yield_Curve!$B$11:$C$37,MATCH(IF(E40&lt;=MIN(NSE_Yield_Curve!B:B),MIN(NSE_Yield_Curve!B:B),E40),NSE_Yield_Curve!$B$11:$B$37,0),MATCH($B$4,NSE_Yield_Curve!$B$10:$C$10,0))</f>
        <v>0.134438</v>
      </c>
      <c r="H40" s="191">
        <f t="shared" si="0"/>
        <v>0.131577</v>
      </c>
    </row>
    <row r="41" spans="3:8">
      <c r="C41" s="188">
        <v>2.83</v>
      </c>
      <c r="D41" s="189">
        <f>IF($C41&lt;=MIN(NSE_Yield_Curve!$B$11:$B$37),0,INDEX(NSE_Yield_Curve!B:B,MATCH($C41,NSE_Yield_Curve!B:B,1)))</f>
        <v>2</v>
      </c>
      <c r="E41" s="189">
        <f>IF(C41&lt;=MIN(NSE_Yield_Curve!$B$11:$B$37),MIN(NSE_Yield_Curve!$B$11:$B$37),IF(C41&gt;=MAX(NSE_Yield_Curve!$B$11:$B$37),MAX(NSE_Yield_Curve!$B$11:$B$37),INDEX(NSE_Yield_Curve!B:B,MATCH($C41,NSE_Yield_Curve!B:B,1)+1)))</f>
        <v>3</v>
      </c>
      <c r="F41" s="190">
        <f>INDEX(NSE_Yield_Curve!$B$11:$C$37,MATCH(IF(D41&lt;=MIN(NSE_Yield_Curve!$B:$B),MIN(NSE_Yield_Curve!$B:$B),D41),NSE_Yield_Curve!$B$11:$B$37,0),MATCH($B$4,NSE_Yield_Curve!$B$10:$C$10,0))</f>
        <v>0.12299400000000001</v>
      </c>
      <c r="G41" s="190">
        <f>INDEX(NSE_Yield_Curve!$B$11:$C$37,MATCH(IF(E41&lt;=MIN(NSE_Yield_Curve!B:B),MIN(NSE_Yield_Curve!B:B),E41),NSE_Yield_Curve!$B$11:$B$37,0),MATCH($B$4,NSE_Yield_Curve!$B$10:$C$10,0))</f>
        <v>0.134438</v>
      </c>
      <c r="H41" s="191">
        <f t="shared" si="0"/>
        <v>0.13249252</v>
      </c>
    </row>
    <row r="42" spans="3:8">
      <c r="C42" s="188">
        <v>2.92</v>
      </c>
      <c r="D42" s="189">
        <f>IF($C42&lt;=MIN(NSE_Yield_Curve!$B$11:$B$37),0,INDEX(NSE_Yield_Curve!B:B,MATCH($C42,NSE_Yield_Curve!B:B,1)))</f>
        <v>2</v>
      </c>
      <c r="E42" s="189">
        <f>IF(C42&lt;=MIN(NSE_Yield_Curve!$B$11:$B$37),MIN(NSE_Yield_Curve!$B$11:$B$37),IF(C42&gt;=MAX(NSE_Yield_Curve!$B$11:$B$37),MAX(NSE_Yield_Curve!$B$11:$B$37),INDEX(NSE_Yield_Curve!B:B,MATCH($C42,NSE_Yield_Curve!B:B,1)+1)))</f>
        <v>3</v>
      </c>
      <c r="F42" s="190">
        <f>INDEX(NSE_Yield_Curve!$B$11:$C$37,MATCH(IF(D42&lt;=MIN(NSE_Yield_Curve!$B:$B),MIN(NSE_Yield_Curve!$B:$B),D42),NSE_Yield_Curve!$B$11:$B$37,0),MATCH($B$4,NSE_Yield_Curve!$B$10:$C$10,0))</f>
        <v>0.12299400000000001</v>
      </c>
      <c r="G42" s="190">
        <f>INDEX(NSE_Yield_Curve!$B$11:$C$37,MATCH(IF(E42&lt;=MIN(NSE_Yield_Curve!B:B),MIN(NSE_Yield_Curve!B:B),E42),NSE_Yield_Curve!$B$11:$B$37,0),MATCH($B$4,NSE_Yield_Curve!$B$10:$C$10,0))</f>
        <v>0.134438</v>
      </c>
      <c r="H42" s="191">
        <f t="shared" si="0"/>
        <v>0.13352248</v>
      </c>
    </row>
    <row r="43" spans="3:8">
      <c r="C43" s="188">
        <v>3</v>
      </c>
      <c r="D43" s="189">
        <f>IF($C43&lt;=MIN(NSE_Yield_Curve!$B$11:$B$37),0,INDEX(NSE_Yield_Curve!B:B,MATCH($C43,NSE_Yield_Curve!B:B,1)))</f>
        <v>3</v>
      </c>
      <c r="E43" s="189">
        <f>IF(C43&lt;=MIN(NSE_Yield_Curve!$B$11:$B$37),MIN(NSE_Yield_Curve!$B$11:$B$37),IF(C43&gt;=MAX(NSE_Yield_Curve!$B$11:$B$37),MAX(NSE_Yield_Curve!$B$11:$B$37),INDEX(NSE_Yield_Curve!B:B,MATCH($C43,NSE_Yield_Curve!B:B,1)+1)))</f>
        <v>4</v>
      </c>
      <c r="F43" s="190">
        <f>INDEX(NSE_Yield_Curve!$B$11:$C$37,MATCH(IF(D43&lt;=MIN(NSE_Yield_Curve!$B:$B),MIN(NSE_Yield_Curve!$B:$B),D43),NSE_Yield_Curve!$B$11:$B$37,0),MATCH($B$4,NSE_Yield_Curve!$B$10:$C$10,0))</f>
        <v>0.134438</v>
      </c>
      <c r="G43" s="190">
        <f>INDEX(NSE_Yield_Curve!$B$11:$C$37,MATCH(IF(E43&lt;=MIN(NSE_Yield_Curve!B:B),MIN(NSE_Yield_Curve!B:B),E43),NSE_Yield_Curve!$B$11:$B$37,0),MATCH($B$4,NSE_Yield_Curve!$B$10:$C$10,0))</f>
        <v>0.14164499999999999</v>
      </c>
      <c r="H43" s="191">
        <f t="shared" si="0"/>
        <v>0.134438</v>
      </c>
    </row>
    <row r="44" spans="3:8">
      <c r="C44" s="188">
        <v>3.08</v>
      </c>
      <c r="D44" s="189">
        <f>IF($C44&lt;=MIN(NSE_Yield_Curve!$B$11:$B$37),0,INDEX(NSE_Yield_Curve!B:B,MATCH($C44,NSE_Yield_Curve!B:B,1)))</f>
        <v>3</v>
      </c>
      <c r="E44" s="189">
        <f>IF(C44&lt;=MIN(NSE_Yield_Curve!$B$11:$B$37),MIN(NSE_Yield_Curve!$B$11:$B$37),IF(C44&gt;=MAX(NSE_Yield_Curve!$B$11:$B$37),MAX(NSE_Yield_Curve!$B$11:$B$37),INDEX(NSE_Yield_Curve!B:B,MATCH($C44,NSE_Yield_Curve!B:B,1)+1)))</f>
        <v>4</v>
      </c>
      <c r="F44" s="190">
        <f>INDEX(NSE_Yield_Curve!$B$11:$C$37,MATCH(IF(D44&lt;=MIN(NSE_Yield_Curve!$B:$B),MIN(NSE_Yield_Curve!$B:$B),D44),NSE_Yield_Curve!$B$11:$B$37,0),MATCH($B$4,NSE_Yield_Curve!$B$10:$C$10,0))</f>
        <v>0.134438</v>
      </c>
      <c r="G44" s="190">
        <f>INDEX(NSE_Yield_Curve!$B$11:$C$37,MATCH(IF(E44&lt;=MIN(NSE_Yield_Curve!B:B),MIN(NSE_Yield_Curve!B:B),E44),NSE_Yield_Curve!$B$11:$B$37,0),MATCH($B$4,NSE_Yield_Curve!$B$10:$C$10,0))</f>
        <v>0.14164499999999999</v>
      </c>
      <c r="H44" s="191">
        <f t="shared" si="0"/>
        <v>0.13501456000000001</v>
      </c>
    </row>
    <row r="45" spans="3:8">
      <c r="C45" s="188">
        <v>3.17</v>
      </c>
      <c r="D45" s="189">
        <f>IF($C45&lt;=MIN(NSE_Yield_Curve!$B$11:$B$37),0,INDEX(NSE_Yield_Curve!B:B,MATCH($C45,NSE_Yield_Curve!B:B,1)))</f>
        <v>3</v>
      </c>
      <c r="E45" s="189">
        <f>IF(C45&lt;=MIN(NSE_Yield_Curve!$B$11:$B$37),MIN(NSE_Yield_Curve!$B$11:$B$37),IF(C45&gt;=MAX(NSE_Yield_Curve!$B$11:$B$37),MAX(NSE_Yield_Curve!$B$11:$B$37),INDEX(NSE_Yield_Curve!B:B,MATCH($C45,NSE_Yield_Curve!B:B,1)+1)))</f>
        <v>4</v>
      </c>
      <c r="F45" s="190">
        <f>INDEX(NSE_Yield_Curve!$B$11:$C$37,MATCH(IF(D45&lt;=MIN(NSE_Yield_Curve!$B:$B),MIN(NSE_Yield_Curve!$B:$B),D45),NSE_Yield_Curve!$B$11:$B$37,0),MATCH($B$4,NSE_Yield_Curve!$B$10:$C$10,0))</f>
        <v>0.134438</v>
      </c>
      <c r="G45" s="190">
        <f>INDEX(NSE_Yield_Curve!$B$11:$C$37,MATCH(IF(E45&lt;=MIN(NSE_Yield_Curve!B:B),MIN(NSE_Yield_Curve!B:B),E45),NSE_Yield_Curve!$B$11:$B$37,0),MATCH($B$4,NSE_Yield_Curve!$B$10:$C$10,0))</f>
        <v>0.14164499999999999</v>
      </c>
      <c r="H45" s="191">
        <f t="shared" si="0"/>
        <v>0.13566318999999999</v>
      </c>
    </row>
    <row r="46" spans="3:8">
      <c r="C46" s="188">
        <v>3.25</v>
      </c>
      <c r="D46" s="189">
        <f>IF($C46&lt;=MIN(NSE_Yield_Curve!$B$11:$B$37),0,INDEX(NSE_Yield_Curve!B:B,MATCH($C46,NSE_Yield_Curve!B:B,1)))</f>
        <v>3</v>
      </c>
      <c r="E46" s="189">
        <f>IF(C46&lt;=MIN(NSE_Yield_Curve!$B$11:$B$37),MIN(NSE_Yield_Curve!$B$11:$B$37),IF(C46&gt;=MAX(NSE_Yield_Curve!$B$11:$B$37),MAX(NSE_Yield_Curve!$B$11:$B$37),INDEX(NSE_Yield_Curve!B:B,MATCH($C46,NSE_Yield_Curve!B:B,1)+1)))</f>
        <v>4</v>
      </c>
      <c r="F46" s="190">
        <f>INDEX(NSE_Yield_Curve!$B$11:$C$37,MATCH(IF(D46&lt;=MIN(NSE_Yield_Curve!$B:$B),MIN(NSE_Yield_Curve!$B:$B),D46),NSE_Yield_Curve!$B$11:$B$37,0),MATCH($B$4,NSE_Yield_Curve!$B$10:$C$10,0))</f>
        <v>0.134438</v>
      </c>
      <c r="G46" s="190">
        <f>INDEX(NSE_Yield_Curve!$B$11:$C$37,MATCH(IF(E46&lt;=MIN(NSE_Yield_Curve!B:B),MIN(NSE_Yield_Curve!B:B),E46),NSE_Yield_Curve!$B$11:$B$37,0),MATCH($B$4,NSE_Yield_Curve!$B$10:$C$10,0))</f>
        <v>0.14164499999999999</v>
      </c>
      <c r="H46" s="191">
        <f t="shared" si="0"/>
        <v>0.13623974999999999</v>
      </c>
    </row>
    <row r="47" spans="3:8">
      <c r="C47" s="188">
        <v>3.33</v>
      </c>
      <c r="D47" s="189">
        <f>IF($C47&lt;=MIN(NSE_Yield_Curve!$B$11:$B$37),0,INDEX(NSE_Yield_Curve!B:B,MATCH($C47,NSE_Yield_Curve!B:B,1)))</f>
        <v>3</v>
      </c>
      <c r="E47" s="189">
        <f>IF(C47&lt;=MIN(NSE_Yield_Curve!$B$11:$B$37),MIN(NSE_Yield_Curve!$B$11:$B$37),IF(C47&gt;=MAX(NSE_Yield_Curve!$B$11:$B$37),MAX(NSE_Yield_Curve!$B$11:$B$37),INDEX(NSE_Yield_Curve!B:B,MATCH($C47,NSE_Yield_Curve!B:B,1)+1)))</f>
        <v>4</v>
      </c>
      <c r="F47" s="190">
        <f>INDEX(NSE_Yield_Curve!$B$11:$C$37,MATCH(IF(D47&lt;=MIN(NSE_Yield_Curve!$B:$B),MIN(NSE_Yield_Curve!$B:$B),D47),NSE_Yield_Curve!$B$11:$B$37,0),MATCH($B$4,NSE_Yield_Curve!$B$10:$C$10,0))</f>
        <v>0.134438</v>
      </c>
      <c r="G47" s="190">
        <f>INDEX(NSE_Yield_Curve!$B$11:$C$37,MATCH(IF(E47&lt;=MIN(NSE_Yield_Curve!B:B),MIN(NSE_Yield_Curve!B:B),E47),NSE_Yield_Curve!$B$11:$B$37,0),MATCH($B$4,NSE_Yield_Curve!$B$10:$C$10,0))</f>
        <v>0.14164499999999999</v>
      </c>
      <c r="H47" s="191">
        <f t="shared" si="0"/>
        <v>0.13681631</v>
      </c>
    </row>
    <row r="48" spans="3:8">
      <c r="C48" s="188">
        <v>3.42</v>
      </c>
      <c r="D48" s="189">
        <f>IF($C48&lt;=MIN(NSE_Yield_Curve!$B$11:$B$37),0,INDEX(NSE_Yield_Curve!B:B,MATCH($C48,NSE_Yield_Curve!B:B,1)))</f>
        <v>3</v>
      </c>
      <c r="E48" s="189">
        <f>IF(C48&lt;=MIN(NSE_Yield_Curve!$B$11:$B$37),MIN(NSE_Yield_Curve!$B$11:$B$37),IF(C48&gt;=MAX(NSE_Yield_Curve!$B$11:$B$37),MAX(NSE_Yield_Curve!$B$11:$B$37),INDEX(NSE_Yield_Curve!B:B,MATCH($C48,NSE_Yield_Curve!B:B,1)+1)))</f>
        <v>4</v>
      </c>
      <c r="F48" s="190">
        <f>INDEX(NSE_Yield_Curve!$B$11:$C$37,MATCH(IF(D48&lt;=MIN(NSE_Yield_Curve!$B:$B),MIN(NSE_Yield_Curve!$B:$B),D48),NSE_Yield_Curve!$B$11:$B$37,0),MATCH($B$4,NSE_Yield_Curve!$B$10:$C$10,0))</f>
        <v>0.134438</v>
      </c>
      <c r="G48" s="190">
        <f>INDEX(NSE_Yield_Curve!$B$11:$C$37,MATCH(IF(E48&lt;=MIN(NSE_Yield_Curve!B:B),MIN(NSE_Yield_Curve!B:B),E48),NSE_Yield_Curve!$B$11:$B$37,0),MATCH($B$4,NSE_Yield_Curve!$B$10:$C$10,0))</f>
        <v>0.14164499999999999</v>
      </c>
      <c r="H48" s="191">
        <f t="shared" si="0"/>
        <v>0.13746494000000001</v>
      </c>
    </row>
    <row r="49" spans="3:8">
      <c r="C49" s="188">
        <v>3.5</v>
      </c>
      <c r="D49" s="189">
        <f>IF($C49&lt;=MIN(NSE_Yield_Curve!$B$11:$B$37),0,INDEX(NSE_Yield_Curve!B:B,MATCH($C49,NSE_Yield_Curve!B:B,1)))</f>
        <v>3</v>
      </c>
      <c r="E49" s="189">
        <f>IF(C49&lt;=MIN(NSE_Yield_Curve!$B$11:$B$37),MIN(NSE_Yield_Curve!$B$11:$B$37),IF(C49&gt;=MAX(NSE_Yield_Curve!$B$11:$B$37),MAX(NSE_Yield_Curve!$B$11:$B$37),INDEX(NSE_Yield_Curve!B:B,MATCH($C49,NSE_Yield_Curve!B:B,1)+1)))</f>
        <v>4</v>
      </c>
      <c r="F49" s="190">
        <f>INDEX(NSE_Yield_Curve!$B$11:$C$37,MATCH(IF(D49&lt;=MIN(NSE_Yield_Curve!$B:$B),MIN(NSE_Yield_Curve!$B:$B),D49),NSE_Yield_Curve!$B$11:$B$37,0),MATCH($B$4,NSE_Yield_Curve!$B$10:$C$10,0))</f>
        <v>0.134438</v>
      </c>
      <c r="G49" s="190">
        <f>INDEX(NSE_Yield_Curve!$B$11:$C$37,MATCH(IF(E49&lt;=MIN(NSE_Yield_Curve!B:B),MIN(NSE_Yield_Curve!B:B),E49),NSE_Yield_Curve!$B$11:$B$37,0),MATCH($B$4,NSE_Yield_Curve!$B$10:$C$10,0))</f>
        <v>0.14164499999999999</v>
      </c>
      <c r="H49" s="191">
        <f t="shared" si="0"/>
        <v>0.13804149999999998</v>
      </c>
    </row>
    <row r="50" spans="3:8">
      <c r="C50" s="188">
        <v>3.58</v>
      </c>
      <c r="D50" s="189">
        <f>IF($C50&lt;=MIN(NSE_Yield_Curve!$B$11:$B$37),0,INDEX(NSE_Yield_Curve!B:B,MATCH($C50,NSE_Yield_Curve!B:B,1)))</f>
        <v>3</v>
      </c>
      <c r="E50" s="189">
        <f>IF(C50&lt;=MIN(NSE_Yield_Curve!$B$11:$B$37),MIN(NSE_Yield_Curve!$B$11:$B$37),IF(C50&gt;=MAX(NSE_Yield_Curve!$B$11:$B$37),MAX(NSE_Yield_Curve!$B$11:$B$37),INDEX(NSE_Yield_Curve!B:B,MATCH($C50,NSE_Yield_Curve!B:B,1)+1)))</f>
        <v>4</v>
      </c>
      <c r="F50" s="190">
        <f>INDEX(NSE_Yield_Curve!$B$11:$C$37,MATCH(IF(D50&lt;=MIN(NSE_Yield_Curve!$B:$B),MIN(NSE_Yield_Curve!$B:$B),D50),NSE_Yield_Curve!$B$11:$B$37,0),MATCH($B$4,NSE_Yield_Curve!$B$10:$C$10,0))</f>
        <v>0.134438</v>
      </c>
      <c r="G50" s="190">
        <f>INDEX(NSE_Yield_Curve!$B$11:$C$37,MATCH(IF(E50&lt;=MIN(NSE_Yield_Curve!B:B),MIN(NSE_Yield_Curve!B:B),E50),NSE_Yield_Curve!$B$11:$B$37,0),MATCH($B$4,NSE_Yield_Curve!$B$10:$C$10,0))</f>
        <v>0.14164499999999999</v>
      </c>
      <c r="H50" s="191">
        <f t="shared" si="0"/>
        <v>0.13861805999999999</v>
      </c>
    </row>
    <row r="51" spans="3:8">
      <c r="C51" s="188">
        <v>3.67</v>
      </c>
      <c r="D51" s="189">
        <f>IF($C51&lt;=MIN(NSE_Yield_Curve!$B$11:$B$37),0,INDEX(NSE_Yield_Curve!B:B,MATCH($C51,NSE_Yield_Curve!B:B,1)))</f>
        <v>3</v>
      </c>
      <c r="E51" s="189">
        <f>IF(C51&lt;=MIN(NSE_Yield_Curve!$B$11:$B$37),MIN(NSE_Yield_Curve!$B$11:$B$37),IF(C51&gt;=MAX(NSE_Yield_Curve!$B$11:$B$37),MAX(NSE_Yield_Curve!$B$11:$B$37),INDEX(NSE_Yield_Curve!B:B,MATCH($C51,NSE_Yield_Curve!B:B,1)+1)))</f>
        <v>4</v>
      </c>
      <c r="F51" s="190">
        <f>INDEX(NSE_Yield_Curve!$B$11:$C$37,MATCH(IF(D51&lt;=MIN(NSE_Yield_Curve!$B:$B),MIN(NSE_Yield_Curve!$B:$B),D51),NSE_Yield_Curve!$B$11:$B$37,0),MATCH($B$4,NSE_Yield_Curve!$B$10:$C$10,0))</f>
        <v>0.134438</v>
      </c>
      <c r="G51" s="190">
        <f>INDEX(NSE_Yield_Curve!$B$11:$C$37,MATCH(IF(E51&lt;=MIN(NSE_Yield_Curve!B:B),MIN(NSE_Yield_Curve!B:B),E51),NSE_Yield_Curve!$B$11:$B$37,0),MATCH($B$4,NSE_Yield_Curve!$B$10:$C$10,0))</f>
        <v>0.14164499999999999</v>
      </c>
      <c r="H51" s="191">
        <f t="shared" si="0"/>
        <v>0.13926669</v>
      </c>
    </row>
    <row r="52" spans="3:8">
      <c r="C52" s="188">
        <v>3.75</v>
      </c>
      <c r="D52" s="189">
        <f>IF($C52&lt;=MIN(NSE_Yield_Curve!$B$11:$B$37),0,INDEX(NSE_Yield_Curve!B:B,MATCH($C52,NSE_Yield_Curve!B:B,1)))</f>
        <v>3</v>
      </c>
      <c r="E52" s="189">
        <f>IF(C52&lt;=MIN(NSE_Yield_Curve!$B$11:$B$37),MIN(NSE_Yield_Curve!$B$11:$B$37),IF(C52&gt;=MAX(NSE_Yield_Curve!$B$11:$B$37),MAX(NSE_Yield_Curve!$B$11:$B$37),INDEX(NSE_Yield_Curve!B:B,MATCH($C52,NSE_Yield_Curve!B:B,1)+1)))</f>
        <v>4</v>
      </c>
      <c r="F52" s="190">
        <f>INDEX(NSE_Yield_Curve!$B$11:$C$37,MATCH(IF(D52&lt;=MIN(NSE_Yield_Curve!$B:$B),MIN(NSE_Yield_Curve!$B:$B),D52),NSE_Yield_Curve!$B$11:$B$37,0),MATCH($B$4,NSE_Yield_Curve!$B$10:$C$10,0))</f>
        <v>0.134438</v>
      </c>
      <c r="G52" s="190">
        <f>INDEX(NSE_Yield_Curve!$B$11:$C$37,MATCH(IF(E52&lt;=MIN(NSE_Yield_Curve!B:B),MIN(NSE_Yield_Curve!B:B),E52),NSE_Yield_Curve!$B$11:$B$37,0),MATCH($B$4,NSE_Yield_Curve!$B$10:$C$10,0))</f>
        <v>0.14164499999999999</v>
      </c>
      <c r="H52" s="191">
        <f t="shared" si="0"/>
        <v>0.13984325</v>
      </c>
    </row>
    <row r="53" spans="3:8">
      <c r="C53" s="188">
        <v>3.83</v>
      </c>
      <c r="D53" s="189">
        <f>IF($C53&lt;=MIN(NSE_Yield_Curve!$B$11:$B$37),0,INDEX(NSE_Yield_Curve!B:B,MATCH($C53,NSE_Yield_Curve!B:B,1)))</f>
        <v>3</v>
      </c>
      <c r="E53" s="189">
        <f>IF(C53&lt;=MIN(NSE_Yield_Curve!$B$11:$B$37),MIN(NSE_Yield_Curve!$B$11:$B$37),IF(C53&gt;=MAX(NSE_Yield_Curve!$B$11:$B$37),MAX(NSE_Yield_Curve!$B$11:$B$37),INDEX(NSE_Yield_Curve!B:B,MATCH($C53,NSE_Yield_Curve!B:B,1)+1)))</f>
        <v>4</v>
      </c>
      <c r="F53" s="190">
        <f>INDEX(NSE_Yield_Curve!$B$11:$C$37,MATCH(IF(D53&lt;=MIN(NSE_Yield_Curve!$B:$B),MIN(NSE_Yield_Curve!$B:$B),D53),NSE_Yield_Curve!$B$11:$B$37,0),MATCH($B$4,NSE_Yield_Curve!$B$10:$C$10,0))</f>
        <v>0.134438</v>
      </c>
      <c r="G53" s="190">
        <f>INDEX(NSE_Yield_Curve!$B$11:$C$37,MATCH(IF(E53&lt;=MIN(NSE_Yield_Curve!B:B),MIN(NSE_Yield_Curve!B:B),E53),NSE_Yield_Curve!$B$11:$B$37,0),MATCH($B$4,NSE_Yield_Curve!$B$10:$C$10,0))</f>
        <v>0.14164499999999999</v>
      </c>
      <c r="H53" s="191">
        <f t="shared" si="0"/>
        <v>0.14041981000000001</v>
      </c>
    </row>
    <row r="54" spans="3:8">
      <c r="C54" s="188">
        <v>3.92</v>
      </c>
      <c r="D54" s="189">
        <f>IF($C54&lt;=MIN(NSE_Yield_Curve!$B$11:$B$37),0,INDEX(NSE_Yield_Curve!B:B,MATCH($C54,NSE_Yield_Curve!B:B,1)))</f>
        <v>3</v>
      </c>
      <c r="E54" s="189">
        <f>IF(C54&lt;=MIN(NSE_Yield_Curve!$B$11:$B$37),MIN(NSE_Yield_Curve!$B$11:$B$37),IF(C54&gt;=MAX(NSE_Yield_Curve!$B$11:$B$37),MAX(NSE_Yield_Curve!$B$11:$B$37),INDEX(NSE_Yield_Curve!B:B,MATCH($C54,NSE_Yield_Curve!B:B,1)+1)))</f>
        <v>4</v>
      </c>
      <c r="F54" s="190">
        <f>INDEX(NSE_Yield_Curve!$B$11:$C$37,MATCH(IF(D54&lt;=MIN(NSE_Yield_Curve!$B:$B),MIN(NSE_Yield_Curve!$B:$B),D54),NSE_Yield_Curve!$B$11:$B$37,0),MATCH($B$4,NSE_Yield_Curve!$B$10:$C$10,0))</f>
        <v>0.134438</v>
      </c>
      <c r="G54" s="190">
        <f>INDEX(NSE_Yield_Curve!$B$11:$C$37,MATCH(IF(E54&lt;=MIN(NSE_Yield_Curve!B:B),MIN(NSE_Yield_Curve!B:B),E54),NSE_Yield_Curve!$B$11:$B$37,0),MATCH($B$4,NSE_Yield_Curve!$B$10:$C$10,0))</f>
        <v>0.14164499999999999</v>
      </c>
      <c r="H54" s="191">
        <f t="shared" si="0"/>
        <v>0.14106843999999999</v>
      </c>
    </row>
    <row r="55" spans="3:8">
      <c r="C55" s="188">
        <v>4</v>
      </c>
      <c r="D55" s="189">
        <f>IF($C55&lt;=MIN(NSE_Yield_Curve!$B$11:$B$37),0,INDEX(NSE_Yield_Curve!B:B,MATCH($C55,NSE_Yield_Curve!B:B,1)))</f>
        <v>4</v>
      </c>
      <c r="E55" s="189">
        <f>IF(C55&lt;=MIN(NSE_Yield_Curve!$B$11:$B$37),MIN(NSE_Yield_Curve!$B$11:$B$37),IF(C55&gt;=MAX(NSE_Yield_Curve!$B$11:$B$37),MAX(NSE_Yield_Curve!$B$11:$B$37),INDEX(NSE_Yield_Curve!B:B,MATCH($C55,NSE_Yield_Curve!B:B,1)+1)))</f>
        <v>5</v>
      </c>
      <c r="F55" s="190">
        <f>INDEX(NSE_Yield_Curve!$B$11:$C$37,MATCH(IF(D55&lt;=MIN(NSE_Yield_Curve!$B:$B),MIN(NSE_Yield_Curve!$B:$B),D55),NSE_Yield_Curve!$B$11:$B$37,0),MATCH($B$4,NSE_Yield_Curve!$B$10:$C$10,0))</f>
        <v>0.14164499999999999</v>
      </c>
      <c r="G55" s="190">
        <f>INDEX(NSE_Yield_Curve!$B$11:$C$37,MATCH(IF(E55&lt;=MIN(NSE_Yield_Curve!B:B),MIN(NSE_Yield_Curve!B:B),E55),NSE_Yield_Curve!$B$11:$B$37,0),MATCH($B$4,NSE_Yield_Curve!$B$10:$C$10,0))</f>
        <v>0.14141899999999999</v>
      </c>
      <c r="H55" s="191">
        <f t="shared" si="0"/>
        <v>0.14164499999999999</v>
      </c>
    </row>
    <row r="56" spans="3:8">
      <c r="C56" s="188">
        <v>4.08</v>
      </c>
      <c r="D56" s="189">
        <f>IF($C56&lt;=MIN(NSE_Yield_Curve!$B$11:$B$37),0,INDEX(NSE_Yield_Curve!B:B,MATCH($C56,NSE_Yield_Curve!B:B,1)))</f>
        <v>4</v>
      </c>
      <c r="E56" s="189">
        <f>IF(C56&lt;=MIN(NSE_Yield_Curve!$B$11:$B$37),MIN(NSE_Yield_Curve!$B$11:$B$37),IF(C56&gt;=MAX(NSE_Yield_Curve!$B$11:$B$37),MAX(NSE_Yield_Curve!$B$11:$B$37),INDEX(NSE_Yield_Curve!B:B,MATCH($C56,NSE_Yield_Curve!B:B,1)+1)))</f>
        <v>5</v>
      </c>
      <c r="F56" s="190">
        <f>INDEX(NSE_Yield_Curve!$B$11:$C$37,MATCH(IF(D56&lt;=MIN(NSE_Yield_Curve!$B:$B),MIN(NSE_Yield_Curve!$B:$B),D56),NSE_Yield_Curve!$B$11:$B$37,0),MATCH($B$4,NSE_Yield_Curve!$B$10:$C$10,0))</f>
        <v>0.14164499999999999</v>
      </c>
      <c r="G56" s="190">
        <f>INDEX(NSE_Yield_Curve!$B$11:$C$37,MATCH(IF(E56&lt;=MIN(NSE_Yield_Curve!B:B),MIN(NSE_Yield_Curve!B:B),E56),NSE_Yield_Curve!$B$11:$B$37,0),MATCH($B$4,NSE_Yield_Curve!$B$10:$C$10,0))</f>
        <v>0.14141899999999999</v>
      </c>
      <c r="H56" s="191">
        <f t="shared" si="0"/>
        <v>0.14162691999999999</v>
      </c>
    </row>
    <row r="57" spans="3:8">
      <c r="C57" s="188">
        <v>4.17</v>
      </c>
      <c r="D57" s="189">
        <f>IF($C57&lt;=MIN(NSE_Yield_Curve!$B$11:$B$37),0,INDEX(NSE_Yield_Curve!B:B,MATCH($C57,NSE_Yield_Curve!B:B,1)))</f>
        <v>4</v>
      </c>
      <c r="E57" s="189">
        <f>IF(C57&lt;=MIN(NSE_Yield_Curve!$B$11:$B$37),MIN(NSE_Yield_Curve!$B$11:$B$37),IF(C57&gt;=MAX(NSE_Yield_Curve!$B$11:$B$37),MAX(NSE_Yield_Curve!$B$11:$B$37),INDEX(NSE_Yield_Curve!B:B,MATCH($C57,NSE_Yield_Curve!B:B,1)+1)))</f>
        <v>5</v>
      </c>
      <c r="F57" s="190">
        <f>INDEX(NSE_Yield_Curve!$B$11:$C$37,MATCH(IF(D57&lt;=MIN(NSE_Yield_Curve!$B:$B),MIN(NSE_Yield_Curve!$B:$B),D57),NSE_Yield_Curve!$B$11:$B$37,0),MATCH($B$4,NSE_Yield_Curve!$B$10:$C$10,0))</f>
        <v>0.14164499999999999</v>
      </c>
      <c r="G57" s="190">
        <f>INDEX(NSE_Yield_Curve!$B$11:$C$37,MATCH(IF(E57&lt;=MIN(NSE_Yield_Curve!B:B),MIN(NSE_Yield_Curve!B:B),E57),NSE_Yield_Curve!$B$11:$B$37,0),MATCH($B$4,NSE_Yield_Curve!$B$10:$C$10,0))</f>
        <v>0.14141899999999999</v>
      </c>
      <c r="H57" s="191">
        <f t="shared" si="0"/>
        <v>0.14160657999999998</v>
      </c>
    </row>
    <row r="58" spans="3:8">
      <c r="C58" s="188">
        <v>4.25</v>
      </c>
      <c r="D58" s="189">
        <f>IF($C58&lt;=MIN(NSE_Yield_Curve!$B$11:$B$37),0,INDEX(NSE_Yield_Curve!B:B,MATCH($C58,NSE_Yield_Curve!B:B,1)))</f>
        <v>4</v>
      </c>
      <c r="E58" s="189">
        <f>IF(C58&lt;=MIN(NSE_Yield_Curve!$B$11:$B$37),MIN(NSE_Yield_Curve!$B$11:$B$37),IF(C58&gt;=MAX(NSE_Yield_Curve!$B$11:$B$37),MAX(NSE_Yield_Curve!$B$11:$B$37),INDEX(NSE_Yield_Curve!B:B,MATCH($C58,NSE_Yield_Curve!B:B,1)+1)))</f>
        <v>5</v>
      </c>
      <c r="F58" s="190">
        <f>INDEX(NSE_Yield_Curve!$B$11:$C$37,MATCH(IF(D58&lt;=MIN(NSE_Yield_Curve!$B:$B),MIN(NSE_Yield_Curve!$B:$B),D58),NSE_Yield_Curve!$B$11:$B$37,0),MATCH($B$4,NSE_Yield_Curve!$B$10:$C$10,0))</f>
        <v>0.14164499999999999</v>
      </c>
      <c r="G58" s="190">
        <f>INDEX(NSE_Yield_Curve!$B$11:$C$37,MATCH(IF(E58&lt;=MIN(NSE_Yield_Curve!B:B),MIN(NSE_Yield_Curve!B:B),E58),NSE_Yield_Curve!$B$11:$B$37,0),MATCH($B$4,NSE_Yield_Curve!$B$10:$C$10,0))</f>
        <v>0.14141899999999999</v>
      </c>
      <c r="H58" s="191">
        <f t="shared" si="0"/>
        <v>0.14158850000000001</v>
      </c>
    </row>
    <row r="59" spans="3:8">
      <c r="C59" s="188">
        <v>4.33</v>
      </c>
      <c r="D59" s="189">
        <f>IF($C59&lt;=MIN(NSE_Yield_Curve!$B$11:$B$37),0,INDEX(NSE_Yield_Curve!B:B,MATCH($C59,NSE_Yield_Curve!B:B,1)))</f>
        <v>4</v>
      </c>
      <c r="E59" s="189">
        <f>IF(C59&lt;=MIN(NSE_Yield_Curve!$B$11:$B$37),MIN(NSE_Yield_Curve!$B$11:$B$37),IF(C59&gt;=MAX(NSE_Yield_Curve!$B$11:$B$37),MAX(NSE_Yield_Curve!$B$11:$B$37),INDEX(NSE_Yield_Curve!B:B,MATCH($C59,NSE_Yield_Curve!B:B,1)+1)))</f>
        <v>5</v>
      </c>
      <c r="F59" s="190">
        <f>INDEX(NSE_Yield_Curve!$B$11:$C$37,MATCH(IF(D59&lt;=MIN(NSE_Yield_Curve!$B:$B),MIN(NSE_Yield_Curve!$B:$B),D59),NSE_Yield_Curve!$B$11:$B$37,0),MATCH($B$4,NSE_Yield_Curve!$B$10:$C$10,0))</f>
        <v>0.14164499999999999</v>
      </c>
      <c r="G59" s="190">
        <f>INDEX(NSE_Yield_Curve!$B$11:$C$37,MATCH(IF(E59&lt;=MIN(NSE_Yield_Curve!B:B),MIN(NSE_Yield_Curve!B:B),E59),NSE_Yield_Curve!$B$11:$B$37,0),MATCH($B$4,NSE_Yield_Curve!$B$10:$C$10,0))</f>
        <v>0.14141899999999999</v>
      </c>
      <c r="H59" s="191">
        <f t="shared" si="0"/>
        <v>0.14157042</v>
      </c>
    </row>
    <row r="60" spans="3:8">
      <c r="C60" s="188">
        <v>4.42</v>
      </c>
      <c r="D60" s="189">
        <f>IF($C60&lt;=MIN(NSE_Yield_Curve!$B$11:$B$37),0,INDEX(NSE_Yield_Curve!B:B,MATCH($C60,NSE_Yield_Curve!B:B,1)))</f>
        <v>4</v>
      </c>
      <c r="E60" s="189">
        <f>IF(C60&lt;=MIN(NSE_Yield_Curve!$B$11:$B$37),MIN(NSE_Yield_Curve!$B$11:$B$37),IF(C60&gt;=MAX(NSE_Yield_Curve!$B$11:$B$37),MAX(NSE_Yield_Curve!$B$11:$B$37),INDEX(NSE_Yield_Curve!B:B,MATCH($C60,NSE_Yield_Curve!B:B,1)+1)))</f>
        <v>5</v>
      </c>
      <c r="F60" s="190">
        <f>INDEX(NSE_Yield_Curve!$B$11:$C$37,MATCH(IF(D60&lt;=MIN(NSE_Yield_Curve!$B:$B),MIN(NSE_Yield_Curve!$B:$B),D60),NSE_Yield_Curve!$B$11:$B$37,0),MATCH($B$4,NSE_Yield_Curve!$B$10:$C$10,0))</f>
        <v>0.14164499999999999</v>
      </c>
      <c r="G60" s="190">
        <f>INDEX(NSE_Yield_Curve!$B$11:$C$37,MATCH(IF(E60&lt;=MIN(NSE_Yield_Curve!B:B),MIN(NSE_Yield_Curve!B:B),E60),NSE_Yield_Curve!$B$11:$B$37,0),MATCH($B$4,NSE_Yield_Curve!$B$10:$C$10,0))</f>
        <v>0.14141899999999999</v>
      </c>
      <c r="H60" s="191">
        <f t="shared" si="0"/>
        <v>0.14155007999999999</v>
      </c>
    </row>
    <row r="61" spans="3:8">
      <c r="C61" s="188">
        <v>4.5</v>
      </c>
      <c r="D61" s="189">
        <f>IF($C61&lt;=MIN(NSE_Yield_Curve!$B$11:$B$37),0,INDEX(NSE_Yield_Curve!B:B,MATCH($C61,NSE_Yield_Curve!B:B,1)))</f>
        <v>4</v>
      </c>
      <c r="E61" s="189">
        <f>IF(C61&lt;=MIN(NSE_Yield_Curve!$B$11:$B$37),MIN(NSE_Yield_Curve!$B$11:$B$37),IF(C61&gt;=MAX(NSE_Yield_Curve!$B$11:$B$37),MAX(NSE_Yield_Curve!$B$11:$B$37),INDEX(NSE_Yield_Curve!B:B,MATCH($C61,NSE_Yield_Curve!B:B,1)+1)))</f>
        <v>5</v>
      </c>
      <c r="F61" s="190">
        <f>INDEX(NSE_Yield_Curve!$B$11:$C$37,MATCH(IF(D61&lt;=MIN(NSE_Yield_Curve!$B:$B),MIN(NSE_Yield_Curve!$B:$B),D61),NSE_Yield_Curve!$B$11:$B$37,0),MATCH($B$4,NSE_Yield_Curve!$B$10:$C$10,0))</f>
        <v>0.14164499999999999</v>
      </c>
      <c r="G61" s="190">
        <f>INDEX(NSE_Yield_Curve!$B$11:$C$37,MATCH(IF(E61&lt;=MIN(NSE_Yield_Curve!B:B),MIN(NSE_Yield_Curve!B:B),E61),NSE_Yield_Curve!$B$11:$B$37,0),MATCH($B$4,NSE_Yield_Curve!$B$10:$C$10,0))</f>
        <v>0.14141899999999999</v>
      </c>
      <c r="H61" s="191">
        <f t="shared" si="0"/>
        <v>0.14153199999999999</v>
      </c>
    </row>
    <row r="62" spans="3:8">
      <c r="C62" s="188">
        <v>4.58</v>
      </c>
      <c r="D62" s="189">
        <f>IF($C62&lt;=MIN(NSE_Yield_Curve!$B$11:$B$37),0,INDEX(NSE_Yield_Curve!B:B,MATCH($C62,NSE_Yield_Curve!B:B,1)))</f>
        <v>4</v>
      </c>
      <c r="E62" s="189">
        <f>IF(C62&lt;=MIN(NSE_Yield_Curve!$B$11:$B$37),MIN(NSE_Yield_Curve!$B$11:$B$37),IF(C62&gt;=MAX(NSE_Yield_Curve!$B$11:$B$37),MAX(NSE_Yield_Curve!$B$11:$B$37),INDEX(NSE_Yield_Curve!B:B,MATCH($C62,NSE_Yield_Curve!B:B,1)+1)))</f>
        <v>5</v>
      </c>
      <c r="F62" s="190">
        <f>INDEX(NSE_Yield_Curve!$B$11:$C$37,MATCH(IF(D62&lt;=MIN(NSE_Yield_Curve!$B:$B),MIN(NSE_Yield_Curve!$B:$B),D62),NSE_Yield_Curve!$B$11:$B$37,0),MATCH($B$4,NSE_Yield_Curve!$B$10:$C$10,0))</f>
        <v>0.14164499999999999</v>
      </c>
      <c r="G62" s="190">
        <f>INDEX(NSE_Yield_Curve!$B$11:$C$37,MATCH(IF(E62&lt;=MIN(NSE_Yield_Curve!B:B),MIN(NSE_Yield_Curve!B:B),E62),NSE_Yield_Curve!$B$11:$B$37,0),MATCH($B$4,NSE_Yield_Curve!$B$10:$C$10,0))</f>
        <v>0.14141899999999999</v>
      </c>
      <c r="H62" s="191">
        <f t="shared" si="0"/>
        <v>0.14151391999999999</v>
      </c>
    </row>
    <row r="63" spans="3:8">
      <c r="C63" s="188">
        <v>4.67</v>
      </c>
      <c r="D63" s="189">
        <f>IF($C63&lt;=MIN(NSE_Yield_Curve!$B$11:$B$37),0,INDEX(NSE_Yield_Curve!B:B,MATCH($C63,NSE_Yield_Curve!B:B,1)))</f>
        <v>4</v>
      </c>
      <c r="E63" s="189">
        <f>IF(C63&lt;=MIN(NSE_Yield_Curve!$B$11:$B$37),MIN(NSE_Yield_Curve!$B$11:$B$37),IF(C63&gt;=MAX(NSE_Yield_Curve!$B$11:$B$37),MAX(NSE_Yield_Curve!$B$11:$B$37),INDEX(NSE_Yield_Curve!B:B,MATCH($C63,NSE_Yield_Curve!B:B,1)+1)))</f>
        <v>5</v>
      </c>
      <c r="F63" s="190">
        <f>INDEX(NSE_Yield_Curve!$B$11:$C$37,MATCH(IF(D63&lt;=MIN(NSE_Yield_Curve!$B:$B),MIN(NSE_Yield_Curve!$B:$B),D63),NSE_Yield_Curve!$B$11:$B$37,0),MATCH($B$4,NSE_Yield_Curve!$B$10:$C$10,0))</f>
        <v>0.14164499999999999</v>
      </c>
      <c r="G63" s="190">
        <f>INDEX(NSE_Yield_Curve!$B$11:$C$37,MATCH(IF(E63&lt;=MIN(NSE_Yield_Curve!B:B),MIN(NSE_Yield_Curve!B:B),E63),NSE_Yield_Curve!$B$11:$B$37,0),MATCH($B$4,NSE_Yield_Curve!$B$10:$C$10,0))</f>
        <v>0.14141899999999999</v>
      </c>
      <c r="H63" s="191">
        <f t="shared" si="0"/>
        <v>0.14149357999999998</v>
      </c>
    </row>
    <row r="64" spans="3:8">
      <c r="C64" s="188">
        <v>4.75</v>
      </c>
      <c r="D64" s="189">
        <f>IF($C64&lt;=MIN(NSE_Yield_Curve!$B$11:$B$37),0,INDEX(NSE_Yield_Curve!B:B,MATCH($C64,NSE_Yield_Curve!B:B,1)))</f>
        <v>4</v>
      </c>
      <c r="E64" s="189">
        <f>IF(C64&lt;=MIN(NSE_Yield_Curve!$B$11:$B$37),MIN(NSE_Yield_Curve!$B$11:$B$37),IF(C64&gt;=MAX(NSE_Yield_Curve!$B$11:$B$37),MAX(NSE_Yield_Curve!$B$11:$B$37),INDEX(NSE_Yield_Curve!B:B,MATCH($C64,NSE_Yield_Curve!B:B,1)+1)))</f>
        <v>5</v>
      </c>
      <c r="F64" s="190">
        <f>INDEX(NSE_Yield_Curve!$B$11:$C$37,MATCH(IF(D64&lt;=MIN(NSE_Yield_Curve!$B:$B),MIN(NSE_Yield_Curve!$B:$B),D64),NSE_Yield_Curve!$B$11:$B$37,0),MATCH($B$4,NSE_Yield_Curve!$B$10:$C$10,0))</f>
        <v>0.14164499999999999</v>
      </c>
      <c r="G64" s="190">
        <f>INDEX(NSE_Yield_Curve!$B$11:$C$37,MATCH(IF(E64&lt;=MIN(NSE_Yield_Curve!B:B),MIN(NSE_Yield_Curve!B:B),E64),NSE_Yield_Curve!$B$11:$B$37,0),MATCH($B$4,NSE_Yield_Curve!$B$10:$C$10,0))</f>
        <v>0.14141899999999999</v>
      </c>
      <c r="H64" s="191">
        <f t="shared" si="0"/>
        <v>0.14147549999999998</v>
      </c>
    </row>
    <row r="65" spans="3:8">
      <c r="C65" s="188">
        <v>4.83</v>
      </c>
      <c r="D65" s="189">
        <f>IF($C65&lt;=MIN(NSE_Yield_Curve!$B$11:$B$37),0,INDEX(NSE_Yield_Curve!B:B,MATCH($C65,NSE_Yield_Curve!B:B,1)))</f>
        <v>4</v>
      </c>
      <c r="E65" s="189">
        <f>IF(C65&lt;=MIN(NSE_Yield_Curve!$B$11:$B$37),MIN(NSE_Yield_Curve!$B$11:$B$37),IF(C65&gt;=MAX(NSE_Yield_Curve!$B$11:$B$37),MAX(NSE_Yield_Curve!$B$11:$B$37),INDEX(NSE_Yield_Curve!B:B,MATCH($C65,NSE_Yield_Curve!B:B,1)+1)))</f>
        <v>5</v>
      </c>
      <c r="F65" s="190">
        <f>INDEX(NSE_Yield_Curve!$B$11:$C$37,MATCH(IF(D65&lt;=MIN(NSE_Yield_Curve!$B:$B),MIN(NSE_Yield_Curve!$B:$B),D65),NSE_Yield_Curve!$B$11:$B$37,0),MATCH($B$4,NSE_Yield_Curve!$B$10:$C$10,0))</f>
        <v>0.14164499999999999</v>
      </c>
      <c r="G65" s="190">
        <f>INDEX(NSE_Yield_Curve!$B$11:$C$37,MATCH(IF(E65&lt;=MIN(NSE_Yield_Curve!B:B),MIN(NSE_Yield_Curve!B:B),E65),NSE_Yield_Curve!$B$11:$B$37,0),MATCH($B$4,NSE_Yield_Curve!$B$10:$C$10,0))</f>
        <v>0.14141899999999999</v>
      </c>
      <c r="H65" s="191">
        <f t="shared" si="0"/>
        <v>0.14145742</v>
      </c>
    </row>
    <row r="66" spans="3:8">
      <c r="C66" s="188">
        <v>4.92</v>
      </c>
      <c r="D66" s="189">
        <f>IF($C66&lt;=MIN(NSE_Yield_Curve!$B$11:$B$37),0,INDEX(NSE_Yield_Curve!B:B,MATCH($C66,NSE_Yield_Curve!B:B,1)))</f>
        <v>4</v>
      </c>
      <c r="E66" s="189">
        <f>IF(C66&lt;=MIN(NSE_Yield_Curve!$B$11:$B$37),MIN(NSE_Yield_Curve!$B$11:$B$37),IF(C66&gt;=MAX(NSE_Yield_Curve!$B$11:$B$37),MAX(NSE_Yield_Curve!$B$11:$B$37),INDEX(NSE_Yield_Curve!B:B,MATCH($C66,NSE_Yield_Curve!B:B,1)+1)))</f>
        <v>5</v>
      </c>
      <c r="F66" s="190">
        <f>INDEX(NSE_Yield_Curve!$B$11:$C$37,MATCH(IF(D66&lt;=MIN(NSE_Yield_Curve!$B:$B),MIN(NSE_Yield_Curve!$B:$B),D66),NSE_Yield_Curve!$B$11:$B$37,0),MATCH($B$4,NSE_Yield_Curve!$B$10:$C$10,0))</f>
        <v>0.14164499999999999</v>
      </c>
      <c r="G66" s="190">
        <f>INDEX(NSE_Yield_Curve!$B$11:$C$37,MATCH(IF(E66&lt;=MIN(NSE_Yield_Curve!B:B),MIN(NSE_Yield_Curve!B:B),E66),NSE_Yield_Curve!$B$11:$B$37,0),MATCH($B$4,NSE_Yield_Curve!$B$10:$C$10,0))</f>
        <v>0.14141899999999999</v>
      </c>
      <c r="H66" s="191">
        <f t="shared" si="0"/>
        <v>0.14143707999999999</v>
      </c>
    </row>
    <row r="67" spans="3:8">
      <c r="C67" s="188">
        <v>5</v>
      </c>
      <c r="D67" s="189">
        <f>IF($C67&lt;=MIN(NSE_Yield_Curve!$B$11:$B$37),0,INDEX(NSE_Yield_Curve!B:B,MATCH($C67,NSE_Yield_Curve!B:B,1)))</f>
        <v>5</v>
      </c>
      <c r="E67" s="189">
        <f>IF(C67&lt;=MIN(NSE_Yield_Curve!$B$11:$B$37),MIN(NSE_Yield_Curve!$B$11:$B$37),IF(C67&gt;=MAX(NSE_Yield_Curve!$B$11:$B$37),MAX(NSE_Yield_Curve!$B$11:$B$37),INDEX(NSE_Yield_Curve!B:B,MATCH($C67,NSE_Yield_Curve!B:B,1)+1)))</f>
        <v>6</v>
      </c>
      <c r="F67" s="190">
        <f>INDEX(NSE_Yield_Curve!$B$11:$C$37,MATCH(IF(D67&lt;=MIN(NSE_Yield_Curve!$B:$B),MIN(NSE_Yield_Curve!$B:$B),D67),NSE_Yield_Curve!$B$11:$B$37,0),MATCH($B$4,NSE_Yield_Curve!$B$10:$C$10,0))</f>
        <v>0.14141899999999999</v>
      </c>
      <c r="G67" s="190">
        <f>INDEX(NSE_Yield_Curve!$B$11:$C$37,MATCH(IF(E67&lt;=MIN(NSE_Yield_Curve!B:B),MIN(NSE_Yield_Curve!B:B),E67),NSE_Yield_Curve!$B$11:$B$37,0),MATCH($B$4,NSE_Yield_Curve!$B$10:$C$10,0))</f>
        <v>0.13866600000000001</v>
      </c>
      <c r="H67" s="191">
        <f t="shared" si="0"/>
        <v>0.14141899999999999</v>
      </c>
    </row>
    <row r="68" spans="3:8">
      <c r="C68" s="188">
        <v>5.08</v>
      </c>
      <c r="D68" s="189">
        <f>IF($C68&lt;=MIN(NSE_Yield_Curve!$B$11:$B$37),0,INDEX(NSE_Yield_Curve!B:B,MATCH($C68,NSE_Yield_Curve!B:B,1)))</f>
        <v>5</v>
      </c>
      <c r="E68" s="189">
        <f>IF(C68&lt;=MIN(NSE_Yield_Curve!$B$11:$B$37),MIN(NSE_Yield_Curve!$B$11:$B$37),IF(C68&gt;=MAX(NSE_Yield_Curve!$B$11:$B$37),MAX(NSE_Yield_Curve!$B$11:$B$37),INDEX(NSE_Yield_Curve!B:B,MATCH($C68,NSE_Yield_Curve!B:B,1)+1)))</f>
        <v>6</v>
      </c>
      <c r="F68" s="190">
        <f>INDEX(NSE_Yield_Curve!$B$11:$C$37,MATCH(IF(D68&lt;=MIN(NSE_Yield_Curve!$B:$B),MIN(NSE_Yield_Curve!$B:$B),D68),NSE_Yield_Curve!$B$11:$B$37,0),MATCH($B$4,NSE_Yield_Curve!$B$10:$C$10,0))</f>
        <v>0.14141899999999999</v>
      </c>
      <c r="G68" s="190">
        <f>INDEX(NSE_Yield_Curve!$B$11:$C$37,MATCH(IF(E68&lt;=MIN(NSE_Yield_Curve!B:B),MIN(NSE_Yield_Curve!B:B),E68),NSE_Yield_Curve!$B$11:$B$37,0),MATCH($B$4,NSE_Yield_Curve!$B$10:$C$10,0))</f>
        <v>0.13866600000000001</v>
      </c>
      <c r="H68" s="191">
        <f t="shared" si="0"/>
        <v>0.14119875999999998</v>
      </c>
    </row>
    <row r="69" spans="3:8">
      <c r="C69" s="188">
        <v>5.17</v>
      </c>
      <c r="D69" s="189">
        <f>IF($C69&lt;=MIN(NSE_Yield_Curve!$B$11:$B$37),0,INDEX(NSE_Yield_Curve!B:B,MATCH($C69,NSE_Yield_Curve!B:B,1)))</f>
        <v>5</v>
      </c>
      <c r="E69" s="189">
        <f>IF(C69&lt;=MIN(NSE_Yield_Curve!$B$11:$B$37),MIN(NSE_Yield_Curve!$B$11:$B$37),IF(C69&gt;=MAX(NSE_Yield_Curve!$B$11:$B$37),MAX(NSE_Yield_Curve!$B$11:$B$37),INDEX(NSE_Yield_Curve!B:B,MATCH($C69,NSE_Yield_Curve!B:B,1)+1)))</f>
        <v>6</v>
      </c>
      <c r="F69" s="190">
        <f>INDEX(NSE_Yield_Curve!$B$11:$C$37,MATCH(IF(D69&lt;=MIN(NSE_Yield_Curve!$B:$B),MIN(NSE_Yield_Curve!$B:$B),D69),NSE_Yield_Curve!$B$11:$B$37,0),MATCH($B$4,NSE_Yield_Curve!$B$10:$C$10,0))</f>
        <v>0.14141899999999999</v>
      </c>
      <c r="G69" s="190">
        <f>INDEX(NSE_Yield_Curve!$B$11:$C$37,MATCH(IF(E69&lt;=MIN(NSE_Yield_Curve!B:B),MIN(NSE_Yield_Curve!B:B),E69),NSE_Yield_Curve!$B$11:$B$37,0),MATCH($B$4,NSE_Yield_Curve!$B$10:$C$10,0))</f>
        <v>0.13866600000000001</v>
      </c>
      <c r="H69" s="191">
        <f t="shared" si="0"/>
        <v>0.14095099</v>
      </c>
    </row>
    <row r="70" spans="3:8">
      <c r="C70" s="188">
        <v>5.25</v>
      </c>
      <c r="D70" s="189">
        <f>IF($C70&lt;=MIN(NSE_Yield_Curve!$B$11:$B$37),0,INDEX(NSE_Yield_Curve!B:B,MATCH($C70,NSE_Yield_Curve!B:B,1)))</f>
        <v>5</v>
      </c>
      <c r="E70" s="189">
        <f>IF(C70&lt;=MIN(NSE_Yield_Curve!$B$11:$B$37),MIN(NSE_Yield_Curve!$B$11:$B$37),IF(C70&gt;=MAX(NSE_Yield_Curve!$B$11:$B$37),MAX(NSE_Yield_Curve!$B$11:$B$37),INDEX(NSE_Yield_Curve!B:B,MATCH($C70,NSE_Yield_Curve!B:B,1)+1)))</f>
        <v>6</v>
      </c>
      <c r="F70" s="190">
        <f>INDEX(NSE_Yield_Curve!$B$11:$C$37,MATCH(IF(D70&lt;=MIN(NSE_Yield_Curve!$B:$B),MIN(NSE_Yield_Curve!$B:$B),D70),NSE_Yield_Curve!$B$11:$B$37,0),MATCH($B$4,NSE_Yield_Curve!$B$10:$C$10,0))</f>
        <v>0.14141899999999999</v>
      </c>
      <c r="G70" s="190">
        <f>INDEX(NSE_Yield_Curve!$B$11:$C$37,MATCH(IF(E70&lt;=MIN(NSE_Yield_Curve!B:B),MIN(NSE_Yield_Curve!B:B),E70),NSE_Yield_Curve!$B$11:$B$37,0),MATCH($B$4,NSE_Yield_Curve!$B$10:$C$10,0))</f>
        <v>0.13866600000000001</v>
      </c>
      <c r="H70" s="191">
        <f t="shared" si="0"/>
        <v>0.14073074999999999</v>
      </c>
    </row>
    <row r="71" spans="3:8">
      <c r="C71" s="188">
        <v>5.33</v>
      </c>
      <c r="D71" s="189">
        <f>IF($C71&lt;=MIN(NSE_Yield_Curve!$B$11:$B$37),0,INDEX(NSE_Yield_Curve!B:B,MATCH($C71,NSE_Yield_Curve!B:B,1)))</f>
        <v>5</v>
      </c>
      <c r="E71" s="189">
        <f>IF(C71&lt;=MIN(NSE_Yield_Curve!$B$11:$B$37),MIN(NSE_Yield_Curve!$B$11:$B$37),IF(C71&gt;=MAX(NSE_Yield_Curve!$B$11:$B$37),MAX(NSE_Yield_Curve!$B$11:$B$37),INDEX(NSE_Yield_Curve!B:B,MATCH($C71,NSE_Yield_Curve!B:B,1)+1)))</f>
        <v>6</v>
      </c>
      <c r="F71" s="190">
        <f>INDEX(NSE_Yield_Curve!$B$11:$C$37,MATCH(IF(D71&lt;=MIN(NSE_Yield_Curve!$B:$B),MIN(NSE_Yield_Curve!$B:$B),D71),NSE_Yield_Curve!$B$11:$B$37,0),MATCH($B$4,NSE_Yield_Curve!$B$10:$C$10,0))</f>
        <v>0.14141899999999999</v>
      </c>
      <c r="G71" s="190">
        <f>INDEX(NSE_Yield_Curve!$B$11:$C$37,MATCH(IF(E71&lt;=MIN(NSE_Yield_Curve!B:B),MIN(NSE_Yield_Curve!B:B),E71),NSE_Yield_Curve!$B$11:$B$37,0),MATCH($B$4,NSE_Yield_Curve!$B$10:$C$10,0))</f>
        <v>0.13866600000000001</v>
      </c>
      <c r="H71" s="191">
        <f t="shared" si="0"/>
        <v>0.14051051000000001</v>
      </c>
    </row>
    <row r="72" spans="3:8">
      <c r="C72" s="188">
        <v>5.42</v>
      </c>
      <c r="D72" s="189">
        <f>IF($C72&lt;=MIN(NSE_Yield_Curve!$B$11:$B$37),0,INDEX(NSE_Yield_Curve!B:B,MATCH($C72,NSE_Yield_Curve!B:B,1)))</f>
        <v>5</v>
      </c>
      <c r="E72" s="189">
        <f>IF(C72&lt;=MIN(NSE_Yield_Curve!$B$11:$B$37),MIN(NSE_Yield_Curve!$B$11:$B$37),IF(C72&gt;=MAX(NSE_Yield_Curve!$B$11:$B$37),MAX(NSE_Yield_Curve!$B$11:$B$37),INDEX(NSE_Yield_Curve!B:B,MATCH($C72,NSE_Yield_Curve!B:B,1)+1)))</f>
        <v>6</v>
      </c>
      <c r="F72" s="190">
        <f>INDEX(NSE_Yield_Curve!$B$11:$C$37,MATCH(IF(D72&lt;=MIN(NSE_Yield_Curve!$B:$B),MIN(NSE_Yield_Curve!$B:$B),D72),NSE_Yield_Curve!$B$11:$B$37,0),MATCH($B$4,NSE_Yield_Curve!$B$10:$C$10,0))</f>
        <v>0.14141899999999999</v>
      </c>
      <c r="G72" s="190">
        <f>INDEX(NSE_Yield_Curve!$B$11:$C$37,MATCH(IF(E72&lt;=MIN(NSE_Yield_Curve!B:B),MIN(NSE_Yield_Curve!B:B),E72),NSE_Yield_Curve!$B$11:$B$37,0),MATCH($B$4,NSE_Yield_Curve!$B$10:$C$10,0))</f>
        <v>0.13866600000000001</v>
      </c>
      <c r="H72" s="191">
        <f t="shared" ref="H72:H135" si="1">IF(E72=D72,G72,F72+(G72-F72)*(C72-D72)/(E72-D72))</f>
        <v>0.14026274</v>
      </c>
    </row>
    <row r="73" spans="3:8">
      <c r="C73" s="188">
        <v>5.5</v>
      </c>
      <c r="D73" s="189">
        <f>IF($C73&lt;=MIN(NSE_Yield_Curve!$B$11:$B$37),0,INDEX(NSE_Yield_Curve!B:B,MATCH($C73,NSE_Yield_Curve!B:B,1)))</f>
        <v>5</v>
      </c>
      <c r="E73" s="189">
        <f>IF(C73&lt;=MIN(NSE_Yield_Curve!$B$11:$B$37),MIN(NSE_Yield_Curve!$B$11:$B$37),IF(C73&gt;=MAX(NSE_Yield_Curve!$B$11:$B$37),MAX(NSE_Yield_Curve!$B$11:$B$37),INDEX(NSE_Yield_Curve!B:B,MATCH($C73,NSE_Yield_Curve!B:B,1)+1)))</f>
        <v>6</v>
      </c>
      <c r="F73" s="190">
        <f>INDEX(NSE_Yield_Curve!$B$11:$C$37,MATCH(IF(D73&lt;=MIN(NSE_Yield_Curve!$B:$B),MIN(NSE_Yield_Curve!$B:$B),D73),NSE_Yield_Curve!$B$11:$B$37,0),MATCH($B$4,NSE_Yield_Curve!$B$10:$C$10,0))</f>
        <v>0.14141899999999999</v>
      </c>
      <c r="G73" s="190">
        <f>INDEX(NSE_Yield_Curve!$B$11:$C$37,MATCH(IF(E73&lt;=MIN(NSE_Yield_Curve!B:B),MIN(NSE_Yield_Curve!B:B),E73),NSE_Yield_Curve!$B$11:$B$37,0),MATCH($B$4,NSE_Yield_Curve!$B$10:$C$10,0))</f>
        <v>0.13866600000000001</v>
      </c>
      <c r="H73" s="191">
        <f t="shared" si="1"/>
        <v>0.14004250000000001</v>
      </c>
    </row>
    <row r="74" spans="3:8">
      <c r="C74" s="188">
        <v>5.58</v>
      </c>
      <c r="D74" s="189">
        <f>IF($C74&lt;=MIN(NSE_Yield_Curve!$B$11:$B$37),0,INDEX(NSE_Yield_Curve!B:B,MATCH($C74,NSE_Yield_Curve!B:B,1)))</f>
        <v>5</v>
      </c>
      <c r="E74" s="189">
        <f>IF(C74&lt;=MIN(NSE_Yield_Curve!$B$11:$B$37),MIN(NSE_Yield_Curve!$B$11:$B$37),IF(C74&gt;=MAX(NSE_Yield_Curve!$B$11:$B$37),MAX(NSE_Yield_Curve!$B$11:$B$37),INDEX(NSE_Yield_Curve!B:B,MATCH($C74,NSE_Yield_Curve!B:B,1)+1)))</f>
        <v>6</v>
      </c>
      <c r="F74" s="190">
        <f>INDEX(NSE_Yield_Curve!$B$11:$C$37,MATCH(IF(D74&lt;=MIN(NSE_Yield_Curve!$B:$B),MIN(NSE_Yield_Curve!$B:$B),D74),NSE_Yield_Curve!$B$11:$B$37,0),MATCH($B$4,NSE_Yield_Curve!$B$10:$C$10,0))</f>
        <v>0.14141899999999999</v>
      </c>
      <c r="G74" s="190">
        <f>INDEX(NSE_Yield_Curve!$B$11:$C$37,MATCH(IF(E74&lt;=MIN(NSE_Yield_Curve!B:B),MIN(NSE_Yield_Curve!B:B),E74),NSE_Yield_Curve!$B$11:$B$37,0),MATCH($B$4,NSE_Yield_Curve!$B$10:$C$10,0))</f>
        <v>0.13866600000000001</v>
      </c>
      <c r="H74" s="191">
        <f t="shared" si="1"/>
        <v>0.13982226</v>
      </c>
    </row>
    <row r="75" spans="3:8">
      <c r="C75" s="188">
        <v>5.67</v>
      </c>
      <c r="D75" s="189">
        <f>IF($C75&lt;=MIN(NSE_Yield_Curve!$B$11:$B$37),0,INDEX(NSE_Yield_Curve!B:B,MATCH($C75,NSE_Yield_Curve!B:B,1)))</f>
        <v>5</v>
      </c>
      <c r="E75" s="189">
        <f>IF(C75&lt;=MIN(NSE_Yield_Curve!$B$11:$B$37),MIN(NSE_Yield_Curve!$B$11:$B$37),IF(C75&gt;=MAX(NSE_Yield_Curve!$B$11:$B$37),MAX(NSE_Yield_Curve!$B$11:$B$37),INDEX(NSE_Yield_Curve!B:B,MATCH($C75,NSE_Yield_Curve!B:B,1)+1)))</f>
        <v>6</v>
      </c>
      <c r="F75" s="190">
        <f>INDEX(NSE_Yield_Curve!$B$11:$C$37,MATCH(IF(D75&lt;=MIN(NSE_Yield_Curve!$B:$B),MIN(NSE_Yield_Curve!$B:$B),D75),NSE_Yield_Curve!$B$11:$B$37,0),MATCH($B$4,NSE_Yield_Curve!$B$10:$C$10,0))</f>
        <v>0.14141899999999999</v>
      </c>
      <c r="G75" s="190">
        <f>INDEX(NSE_Yield_Curve!$B$11:$C$37,MATCH(IF(E75&lt;=MIN(NSE_Yield_Curve!B:B),MIN(NSE_Yield_Curve!B:B),E75),NSE_Yield_Curve!$B$11:$B$37,0),MATCH($B$4,NSE_Yield_Curve!$B$10:$C$10,0))</f>
        <v>0.13866600000000001</v>
      </c>
      <c r="H75" s="191">
        <f t="shared" si="1"/>
        <v>0.13957449</v>
      </c>
    </row>
    <row r="76" spans="3:8">
      <c r="C76" s="188">
        <v>5.75</v>
      </c>
      <c r="D76" s="189">
        <f>IF($C76&lt;=MIN(NSE_Yield_Curve!$B$11:$B$37),0,INDEX(NSE_Yield_Curve!B:B,MATCH($C76,NSE_Yield_Curve!B:B,1)))</f>
        <v>5</v>
      </c>
      <c r="E76" s="189">
        <f>IF(C76&lt;=MIN(NSE_Yield_Curve!$B$11:$B$37),MIN(NSE_Yield_Curve!$B$11:$B$37),IF(C76&gt;=MAX(NSE_Yield_Curve!$B$11:$B$37),MAX(NSE_Yield_Curve!$B$11:$B$37),INDEX(NSE_Yield_Curve!B:B,MATCH($C76,NSE_Yield_Curve!B:B,1)+1)))</f>
        <v>6</v>
      </c>
      <c r="F76" s="190">
        <f>INDEX(NSE_Yield_Curve!$B$11:$C$37,MATCH(IF(D76&lt;=MIN(NSE_Yield_Curve!$B:$B),MIN(NSE_Yield_Curve!$B:$B),D76),NSE_Yield_Curve!$B$11:$B$37,0),MATCH($B$4,NSE_Yield_Curve!$B$10:$C$10,0))</f>
        <v>0.14141899999999999</v>
      </c>
      <c r="G76" s="190">
        <f>INDEX(NSE_Yield_Curve!$B$11:$C$37,MATCH(IF(E76&lt;=MIN(NSE_Yield_Curve!B:B),MIN(NSE_Yield_Curve!B:B),E76),NSE_Yield_Curve!$B$11:$B$37,0),MATCH($B$4,NSE_Yield_Curve!$B$10:$C$10,0))</f>
        <v>0.13866600000000001</v>
      </c>
      <c r="H76" s="191">
        <f t="shared" si="1"/>
        <v>0.13935425000000001</v>
      </c>
    </row>
    <row r="77" spans="3:8">
      <c r="C77" s="188">
        <v>5.83</v>
      </c>
      <c r="D77" s="189">
        <f>IF($C77&lt;=MIN(NSE_Yield_Curve!$B$11:$B$37),0,INDEX(NSE_Yield_Curve!B:B,MATCH($C77,NSE_Yield_Curve!B:B,1)))</f>
        <v>5</v>
      </c>
      <c r="E77" s="189">
        <f>IF(C77&lt;=MIN(NSE_Yield_Curve!$B$11:$B$37),MIN(NSE_Yield_Curve!$B$11:$B$37),IF(C77&gt;=MAX(NSE_Yield_Curve!$B$11:$B$37),MAX(NSE_Yield_Curve!$B$11:$B$37),INDEX(NSE_Yield_Curve!B:B,MATCH($C77,NSE_Yield_Curve!B:B,1)+1)))</f>
        <v>6</v>
      </c>
      <c r="F77" s="190">
        <f>INDEX(NSE_Yield_Curve!$B$11:$C$37,MATCH(IF(D77&lt;=MIN(NSE_Yield_Curve!$B:$B),MIN(NSE_Yield_Curve!$B:$B),D77),NSE_Yield_Curve!$B$11:$B$37,0),MATCH($B$4,NSE_Yield_Curve!$B$10:$C$10,0))</f>
        <v>0.14141899999999999</v>
      </c>
      <c r="G77" s="190">
        <f>INDEX(NSE_Yield_Curve!$B$11:$C$37,MATCH(IF(E77&lt;=MIN(NSE_Yield_Curve!B:B),MIN(NSE_Yield_Curve!B:B),E77),NSE_Yield_Curve!$B$11:$B$37,0),MATCH($B$4,NSE_Yield_Curve!$B$10:$C$10,0))</f>
        <v>0.13866600000000001</v>
      </c>
      <c r="H77" s="191">
        <f t="shared" si="1"/>
        <v>0.13913401</v>
      </c>
    </row>
    <row r="78" spans="3:8">
      <c r="C78" s="188">
        <v>5.92</v>
      </c>
      <c r="D78" s="189">
        <f>IF($C78&lt;=MIN(NSE_Yield_Curve!$B$11:$B$37),0,INDEX(NSE_Yield_Curve!B:B,MATCH($C78,NSE_Yield_Curve!B:B,1)))</f>
        <v>5</v>
      </c>
      <c r="E78" s="189">
        <f>IF(C78&lt;=MIN(NSE_Yield_Curve!$B$11:$B$37),MIN(NSE_Yield_Curve!$B$11:$B$37),IF(C78&gt;=MAX(NSE_Yield_Curve!$B$11:$B$37),MAX(NSE_Yield_Curve!$B$11:$B$37),INDEX(NSE_Yield_Curve!B:B,MATCH($C78,NSE_Yield_Curve!B:B,1)+1)))</f>
        <v>6</v>
      </c>
      <c r="F78" s="190">
        <f>INDEX(NSE_Yield_Curve!$B$11:$C$37,MATCH(IF(D78&lt;=MIN(NSE_Yield_Curve!$B:$B),MIN(NSE_Yield_Curve!$B:$B),D78),NSE_Yield_Curve!$B$11:$B$37,0),MATCH($B$4,NSE_Yield_Curve!$B$10:$C$10,0))</f>
        <v>0.14141899999999999</v>
      </c>
      <c r="G78" s="190">
        <f>INDEX(NSE_Yield_Curve!$B$11:$C$37,MATCH(IF(E78&lt;=MIN(NSE_Yield_Curve!B:B),MIN(NSE_Yield_Curve!B:B),E78),NSE_Yield_Curve!$B$11:$B$37,0),MATCH($B$4,NSE_Yield_Curve!$B$10:$C$10,0))</f>
        <v>0.13866600000000001</v>
      </c>
      <c r="H78" s="191">
        <f t="shared" si="1"/>
        <v>0.13888624000000002</v>
      </c>
    </row>
    <row r="79" spans="3:8">
      <c r="C79" s="188">
        <v>6</v>
      </c>
      <c r="D79" s="189">
        <f>IF($C79&lt;=MIN(NSE_Yield_Curve!$B$11:$B$37),0,INDEX(NSE_Yield_Curve!B:B,MATCH($C79,NSE_Yield_Curve!B:B,1)))</f>
        <v>6</v>
      </c>
      <c r="E79" s="189">
        <f>IF(C79&lt;=MIN(NSE_Yield_Curve!$B$11:$B$37),MIN(NSE_Yield_Curve!$B$11:$B$37),IF(C79&gt;=MAX(NSE_Yield_Curve!$B$11:$B$37),MAX(NSE_Yield_Curve!$B$11:$B$37),INDEX(NSE_Yield_Curve!B:B,MATCH($C79,NSE_Yield_Curve!B:B,1)+1)))</f>
        <v>7</v>
      </c>
      <c r="F79" s="190">
        <f>INDEX(NSE_Yield_Curve!$B$11:$C$37,MATCH(IF(D79&lt;=MIN(NSE_Yield_Curve!$B:$B),MIN(NSE_Yield_Curve!$B:$B),D79),NSE_Yield_Curve!$B$11:$B$37,0),MATCH($B$4,NSE_Yield_Curve!$B$10:$C$10,0))</f>
        <v>0.13866600000000001</v>
      </c>
      <c r="G79" s="190">
        <f>INDEX(NSE_Yield_Curve!$B$11:$C$37,MATCH(IF(E79&lt;=MIN(NSE_Yield_Curve!B:B),MIN(NSE_Yield_Curve!B:B),E79),NSE_Yield_Curve!$B$11:$B$37,0),MATCH($B$4,NSE_Yield_Curve!$B$10:$C$10,0))</f>
        <v>0.135966</v>
      </c>
      <c r="H79" s="191">
        <f t="shared" si="1"/>
        <v>0.13866600000000001</v>
      </c>
    </row>
    <row r="80" spans="3:8">
      <c r="C80" s="188">
        <v>6.08</v>
      </c>
      <c r="D80" s="189">
        <f>IF($C80&lt;=MIN(NSE_Yield_Curve!$B$11:$B$37),0,INDEX(NSE_Yield_Curve!B:B,MATCH($C80,NSE_Yield_Curve!B:B,1)))</f>
        <v>6</v>
      </c>
      <c r="E80" s="189">
        <f>IF(C80&lt;=MIN(NSE_Yield_Curve!$B$11:$B$37),MIN(NSE_Yield_Curve!$B$11:$B$37),IF(C80&gt;=MAX(NSE_Yield_Curve!$B$11:$B$37),MAX(NSE_Yield_Curve!$B$11:$B$37),INDEX(NSE_Yield_Curve!B:B,MATCH($C80,NSE_Yield_Curve!B:B,1)+1)))</f>
        <v>7</v>
      </c>
      <c r="F80" s="190">
        <f>INDEX(NSE_Yield_Curve!$B$11:$C$37,MATCH(IF(D80&lt;=MIN(NSE_Yield_Curve!$B:$B),MIN(NSE_Yield_Curve!$B:$B),D80),NSE_Yield_Curve!$B$11:$B$37,0),MATCH($B$4,NSE_Yield_Curve!$B$10:$C$10,0))</f>
        <v>0.13866600000000001</v>
      </c>
      <c r="G80" s="190">
        <f>INDEX(NSE_Yield_Curve!$B$11:$C$37,MATCH(IF(E80&lt;=MIN(NSE_Yield_Curve!B:B),MIN(NSE_Yield_Curve!B:B),E80),NSE_Yield_Curve!$B$11:$B$37,0),MATCH($B$4,NSE_Yield_Curve!$B$10:$C$10,0))</f>
        <v>0.135966</v>
      </c>
      <c r="H80" s="191">
        <f t="shared" si="1"/>
        <v>0.13845000000000002</v>
      </c>
    </row>
    <row r="81" spans="3:8">
      <c r="C81" s="188">
        <v>6.17</v>
      </c>
      <c r="D81" s="189">
        <f>IF($C81&lt;=MIN(NSE_Yield_Curve!$B$11:$B$37),0,INDEX(NSE_Yield_Curve!B:B,MATCH($C81,NSE_Yield_Curve!B:B,1)))</f>
        <v>6</v>
      </c>
      <c r="E81" s="189">
        <f>IF(C81&lt;=MIN(NSE_Yield_Curve!$B$11:$B$37),MIN(NSE_Yield_Curve!$B$11:$B$37),IF(C81&gt;=MAX(NSE_Yield_Curve!$B$11:$B$37),MAX(NSE_Yield_Curve!$B$11:$B$37),INDEX(NSE_Yield_Curve!B:B,MATCH($C81,NSE_Yield_Curve!B:B,1)+1)))</f>
        <v>7</v>
      </c>
      <c r="F81" s="190">
        <f>INDEX(NSE_Yield_Curve!$B$11:$C$37,MATCH(IF(D81&lt;=MIN(NSE_Yield_Curve!$B:$B),MIN(NSE_Yield_Curve!$B:$B),D81),NSE_Yield_Curve!$B$11:$B$37,0),MATCH($B$4,NSE_Yield_Curve!$B$10:$C$10,0))</f>
        <v>0.13866600000000001</v>
      </c>
      <c r="G81" s="190">
        <f>INDEX(NSE_Yield_Curve!$B$11:$C$37,MATCH(IF(E81&lt;=MIN(NSE_Yield_Curve!B:B),MIN(NSE_Yield_Curve!B:B),E81),NSE_Yield_Curve!$B$11:$B$37,0),MATCH($B$4,NSE_Yield_Curve!$B$10:$C$10,0))</f>
        <v>0.135966</v>
      </c>
      <c r="H81" s="191">
        <f t="shared" si="1"/>
        <v>0.138207</v>
      </c>
    </row>
    <row r="82" spans="3:8">
      <c r="C82" s="188">
        <v>6.25</v>
      </c>
      <c r="D82" s="189">
        <f>IF($C82&lt;=MIN(NSE_Yield_Curve!$B$11:$B$37),0,INDEX(NSE_Yield_Curve!B:B,MATCH($C82,NSE_Yield_Curve!B:B,1)))</f>
        <v>6</v>
      </c>
      <c r="E82" s="189">
        <f>IF(C82&lt;=MIN(NSE_Yield_Curve!$B$11:$B$37),MIN(NSE_Yield_Curve!$B$11:$B$37),IF(C82&gt;=MAX(NSE_Yield_Curve!$B$11:$B$37),MAX(NSE_Yield_Curve!$B$11:$B$37),INDEX(NSE_Yield_Curve!B:B,MATCH($C82,NSE_Yield_Curve!B:B,1)+1)))</f>
        <v>7</v>
      </c>
      <c r="F82" s="190">
        <f>INDEX(NSE_Yield_Curve!$B$11:$C$37,MATCH(IF(D82&lt;=MIN(NSE_Yield_Curve!$B:$B),MIN(NSE_Yield_Curve!$B:$B),D82),NSE_Yield_Curve!$B$11:$B$37,0),MATCH($B$4,NSE_Yield_Curve!$B$10:$C$10,0))</f>
        <v>0.13866600000000001</v>
      </c>
      <c r="G82" s="190">
        <f>INDEX(NSE_Yield_Curve!$B$11:$C$37,MATCH(IF(E82&lt;=MIN(NSE_Yield_Curve!B:B),MIN(NSE_Yield_Curve!B:B),E82),NSE_Yield_Curve!$B$11:$B$37,0),MATCH($B$4,NSE_Yield_Curve!$B$10:$C$10,0))</f>
        <v>0.135966</v>
      </c>
      <c r="H82" s="191">
        <f t="shared" si="1"/>
        <v>0.137991</v>
      </c>
    </row>
    <row r="83" spans="3:8">
      <c r="C83" s="188">
        <v>6.33</v>
      </c>
      <c r="D83" s="189">
        <f>IF($C83&lt;=MIN(NSE_Yield_Curve!$B$11:$B$37),0,INDEX(NSE_Yield_Curve!B:B,MATCH($C83,NSE_Yield_Curve!B:B,1)))</f>
        <v>6</v>
      </c>
      <c r="E83" s="189">
        <f>IF(C83&lt;=MIN(NSE_Yield_Curve!$B$11:$B$37),MIN(NSE_Yield_Curve!$B$11:$B$37),IF(C83&gt;=MAX(NSE_Yield_Curve!$B$11:$B$37),MAX(NSE_Yield_Curve!$B$11:$B$37),INDEX(NSE_Yield_Curve!B:B,MATCH($C83,NSE_Yield_Curve!B:B,1)+1)))</f>
        <v>7</v>
      </c>
      <c r="F83" s="190">
        <f>INDEX(NSE_Yield_Curve!$B$11:$C$37,MATCH(IF(D83&lt;=MIN(NSE_Yield_Curve!$B:$B),MIN(NSE_Yield_Curve!$B:$B),D83),NSE_Yield_Curve!$B$11:$B$37,0),MATCH($B$4,NSE_Yield_Curve!$B$10:$C$10,0))</f>
        <v>0.13866600000000001</v>
      </c>
      <c r="G83" s="190">
        <f>INDEX(NSE_Yield_Curve!$B$11:$C$37,MATCH(IF(E83&lt;=MIN(NSE_Yield_Curve!B:B),MIN(NSE_Yield_Curve!B:B),E83),NSE_Yield_Curve!$B$11:$B$37,0),MATCH($B$4,NSE_Yield_Curve!$B$10:$C$10,0))</f>
        <v>0.135966</v>
      </c>
      <c r="H83" s="191">
        <f t="shared" si="1"/>
        <v>0.13777500000000001</v>
      </c>
    </row>
    <row r="84" spans="3:8">
      <c r="C84" s="188">
        <v>6.42</v>
      </c>
      <c r="D84" s="189">
        <f>IF($C84&lt;=MIN(NSE_Yield_Curve!$B$11:$B$37),0,INDEX(NSE_Yield_Curve!B:B,MATCH($C84,NSE_Yield_Curve!B:B,1)))</f>
        <v>6</v>
      </c>
      <c r="E84" s="189">
        <f>IF(C84&lt;=MIN(NSE_Yield_Curve!$B$11:$B$37),MIN(NSE_Yield_Curve!$B$11:$B$37),IF(C84&gt;=MAX(NSE_Yield_Curve!$B$11:$B$37),MAX(NSE_Yield_Curve!$B$11:$B$37),INDEX(NSE_Yield_Curve!B:B,MATCH($C84,NSE_Yield_Curve!B:B,1)+1)))</f>
        <v>7</v>
      </c>
      <c r="F84" s="190">
        <f>INDEX(NSE_Yield_Curve!$B$11:$C$37,MATCH(IF(D84&lt;=MIN(NSE_Yield_Curve!$B:$B),MIN(NSE_Yield_Curve!$B:$B),D84),NSE_Yield_Curve!$B$11:$B$37,0),MATCH($B$4,NSE_Yield_Curve!$B$10:$C$10,0))</f>
        <v>0.13866600000000001</v>
      </c>
      <c r="G84" s="190">
        <f>INDEX(NSE_Yield_Curve!$B$11:$C$37,MATCH(IF(E84&lt;=MIN(NSE_Yield_Curve!B:B),MIN(NSE_Yield_Curve!B:B),E84),NSE_Yield_Curve!$B$11:$B$37,0),MATCH($B$4,NSE_Yield_Curve!$B$10:$C$10,0))</f>
        <v>0.135966</v>
      </c>
      <c r="H84" s="191">
        <f t="shared" si="1"/>
        <v>0.13753200000000002</v>
      </c>
    </row>
    <row r="85" spans="3:8">
      <c r="C85" s="188">
        <v>6.5</v>
      </c>
      <c r="D85" s="189">
        <f>IF($C85&lt;=MIN(NSE_Yield_Curve!$B$11:$B$37),0,INDEX(NSE_Yield_Curve!B:B,MATCH($C85,NSE_Yield_Curve!B:B,1)))</f>
        <v>6</v>
      </c>
      <c r="E85" s="189">
        <f>IF(C85&lt;=MIN(NSE_Yield_Curve!$B$11:$B$37),MIN(NSE_Yield_Curve!$B$11:$B$37),IF(C85&gt;=MAX(NSE_Yield_Curve!$B$11:$B$37),MAX(NSE_Yield_Curve!$B$11:$B$37),INDEX(NSE_Yield_Curve!B:B,MATCH($C85,NSE_Yield_Curve!B:B,1)+1)))</f>
        <v>7</v>
      </c>
      <c r="F85" s="190">
        <f>INDEX(NSE_Yield_Curve!$B$11:$C$37,MATCH(IF(D85&lt;=MIN(NSE_Yield_Curve!$B:$B),MIN(NSE_Yield_Curve!$B:$B),D85),NSE_Yield_Curve!$B$11:$B$37,0),MATCH($B$4,NSE_Yield_Curve!$B$10:$C$10,0))</f>
        <v>0.13866600000000001</v>
      </c>
      <c r="G85" s="190">
        <f>INDEX(NSE_Yield_Curve!$B$11:$C$37,MATCH(IF(E85&lt;=MIN(NSE_Yield_Curve!B:B),MIN(NSE_Yield_Curve!B:B),E85),NSE_Yield_Curve!$B$11:$B$37,0),MATCH($B$4,NSE_Yield_Curve!$B$10:$C$10,0))</f>
        <v>0.135966</v>
      </c>
      <c r="H85" s="191">
        <f t="shared" si="1"/>
        <v>0.13731599999999999</v>
      </c>
    </row>
    <row r="86" spans="3:8">
      <c r="C86" s="188">
        <v>6.58</v>
      </c>
      <c r="D86" s="189">
        <f>IF($C86&lt;=MIN(NSE_Yield_Curve!$B$11:$B$37),0,INDEX(NSE_Yield_Curve!B:B,MATCH($C86,NSE_Yield_Curve!B:B,1)))</f>
        <v>6</v>
      </c>
      <c r="E86" s="189">
        <f>IF(C86&lt;=MIN(NSE_Yield_Curve!$B$11:$B$37),MIN(NSE_Yield_Curve!$B$11:$B$37),IF(C86&gt;=MAX(NSE_Yield_Curve!$B$11:$B$37),MAX(NSE_Yield_Curve!$B$11:$B$37),INDEX(NSE_Yield_Curve!B:B,MATCH($C86,NSE_Yield_Curve!B:B,1)+1)))</f>
        <v>7</v>
      </c>
      <c r="F86" s="190">
        <f>INDEX(NSE_Yield_Curve!$B$11:$C$37,MATCH(IF(D86&lt;=MIN(NSE_Yield_Curve!$B:$B),MIN(NSE_Yield_Curve!$B:$B),D86),NSE_Yield_Curve!$B$11:$B$37,0),MATCH($B$4,NSE_Yield_Curve!$B$10:$C$10,0))</f>
        <v>0.13866600000000001</v>
      </c>
      <c r="G86" s="190">
        <f>INDEX(NSE_Yield_Curve!$B$11:$C$37,MATCH(IF(E86&lt;=MIN(NSE_Yield_Curve!B:B),MIN(NSE_Yield_Curve!B:B),E86),NSE_Yield_Curve!$B$11:$B$37,0),MATCH($B$4,NSE_Yield_Curve!$B$10:$C$10,0))</f>
        <v>0.135966</v>
      </c>
      <c r="H86" s="191">
        <f t="shared" si="1"/>
        <v>0.1371</v>
      </c>
    </row>
    <row r="87" spans="3:8">
      <c r="C87" s="188">
        <v>6.67</v>
      </c>
      <c r="D87" s="189">
        <f>IF($C87&lt;=MIN(NSE_Yield_Curve!$B$11:$B$37),0,INDEX(NSE_Yield_Curve!B:B,MATCH($C87,NSE_Yield_Curve!B:B,1)))</f>
        <v>6</v>
      </c>
      <c r="E87" s="189">
        <f>IF(C87&lt;=MIN(NSE_Yield_Curve!$B$11:$B$37),MIN(NSE_Yield_Curve!$B$11:$B$37),IF(C87&gt;=MAX(NSE_Yield_Curve!$B$11:$B$37),MAX(NSE_Yield_Curve!$B$11:$B$37),INDEX(NSE_Yield_Curve!B:B,MATCH($C87,NSE_Yield_Curve!B:B,1)+1)))</f>
        <v>7</v>
      </c>
      <c r="F87" s="190">
        <f>INDEX(NSE_Yield_Curve!$B$11:$C$37,MATCH(IF(D87&lt;=MIN(NSE_Yield_Curve!$B:$B),MIN(NSE_Yield_Curve!$B:$B),D87),NSE_Yield_Curve!$B$11:$B$37,0),MATCH($B$4,NSE_Yield_Curve!$B$10:$C$10,0))</f>
        <v>0.13866600000000001</v>
      </c>
      <c r="G87" s="190">
        <f>INDEX(NSE_Yield_Curve!$B$11:$C$37,MATCH(IF(E87&lt;=MIN(NSE_Yield_Curve!B:B),MIN(NSE_Yield_Curve!B:B),E87),NSE_Yield_Curve!$B$11:$B$37,0),MATCH($B$4,NSE_Yield_Curve!$B$10:$C$10,0))</f>
        <v>0.135966</v>
      </c>
      <c r="H87" s="191">
        <f t="shared" si="1"/>
        <v>0.13685700000000001</v>
      </c>
    </row>
    <row r="88" spans="3:8">
      <c r="C88" s="188">
        <v>6.75</v>
      </c>
      <c r="D88" s="189">
        <f>IF($C88&lt;=MIN(NSE_Yield_Curve!$B$11:$B$37),0,INDEX(NSE_Yield_Curve!B:B,MATCH($C88,NSE_Yield_Curve!B:B,1)))</f>
        <v>6</v>
      </c>
      <c r="E88" s="189">
        <f>IF(C88&lt;=MIN(NSE_Yield_Curve!$B$11:$B$37),MIN(NSE_Yield_Curve!$B$11:$B$37),IF(C88&gt;=MAX(NSE_Yield_Curve!$B$11:$B$37),MAX(NSE_Yield_Curve!$B$11:$B$37),INDEX(NSE_Yield_Curve!B:B,MATCH($C88,NSE_Yield_Curve!B:B,1)+1)))</f>
        <v>7</v>
      </c>
      <c r="F88" s="190">
        <f>INDEX(NSE_Yield_Curve!$B$11:$C$37,MATCH(IF(D88&lt;=MIN(NSE_Yield_Curve!$B:$B),MIN(NSE_Yield_Curve!$B:$B),D88),NSE_Yield_Curve!$B$11:$B$37,0),MATCH($B$4,NSE_Yield_Curve!$B$10:$C$10,0))</f>
        <v>0.13866600000000001</v>
      </c>
      <c r="G88" s="190">
        <f>INDEX(NSE_Yield_Curve!$B$11:$C$37,MATCH(IF(E88&lt;=MIN(NSE_Yield_Curve!B:B),MIN(NSE_Yield_Curve!B:B),E88),NSE_Yield_Curve!$B$11:$B$37,0),MATCH($B$4,NSE_Yield_Curve!$B$10:$C$10,0))</f>
        <v>0.135966</v>
      </c>
      <c r="H88" s="191">
        <f t="shared" si="1"/>
        <v>0.13664100000000001</v>
      </c>
    </row>
    <row r="89" spans="3:8">
      <c r="C89" s="188">
        <v>6.83</v>
      </c>
      <c r="D89" s="189">
        <f>IF($C89&lt;=MIN(NSE_Yield_Curve!$B$11:$B$37),0,INDEX(NSE_Yield_Curve!B:B,MATCH($C89,NSE_Yield_Curve!B:B,1)))</f>
        <v>6</v>
      </c>
      <c r="E89" s="189">
        <f>IF(C89&lt;=MIN(NSE_Yield_Curve!$B$11:$B$37),MIN(NSE_Yield_Curve!$B$11:$B$37),IF(C89&gt;=MAX(NSE_Yield_Curve!$B$11:$B$37),MAX(NSE_Yield_Curve!$B$11:$B$37),INDEX(NSE_Yield_Curve!B:B,MATCH($C89,NSE_Yield_Curve!B:B,1)+1)))</f>
        <v>7</v>
      </c>
      <c r="F89" s="190">
        <f>INDEX(NSE_Yield_Curve!$B$11:$C$37,MATCH(IF(D89&lt;=MIN(NSE_Yield_Curve!$B:$B),MIN(NSE_Yield_Curve!$B:$B),D89),NSE_Yield_Curve!$B$11:$B$37,0),MATCH($B$4,NSE_Yield_Curve!$B$10:$C$10,0))</f>
        <v>0.13866600000000001</v>
      </c>
      <c r="G89" s="190">
        <f>INDEX(NSE_Yield_Curve!$B$11:$C$37,MATCH(IF(E89&lt;=MIN(NSE_Yield_Curve!B:B),MIN(NSE_Yield_Curve!B:B),E89),NSE_Yield_Curve!$B$11:$B$37,0),MATCH($B$4,NSE_Yield_Curve!$B$10:$C$10,0))</f>
        <v>0.135966</v>
      </c>
      <c r="H89" s="191">
        <f t="shared" si="1"/>
        <v>0.13642500000000002</v>
      </c>
    </row>
    <row r="90" spans="3:8">
      <c r="C90" s="188">
        <v>6.92</v>
      </c>
      <c r="D90" s="189">
        <f>IF($C90&lt;=MIN(NSE_Yield_Curve!$B$11:$B$37),0,INDEX(NSE_Yield_Curve!B:B,MATCH($C90,NSE_Yield_Curve!B:B,1)))</f>
        <v>6</v>
      </c>
      <c r="E90" s="189">
        <f>IF(C90&lt;=MIN(NSE_Yield_Curve!$B$11:$B$37),MIN(NSE_Yield_Curve!$B$11:$B$37),IF(C90&gt;=MAX(NSE_Yield_Curve!$B$11:$B$37),MAX(NSE_Yield_Curve!$B$11:$B$37),INDEX(NSE_Yield_Curve!B:B,MATCH($C90,NSE_Yield_Curve!B:B,1)+1)))</f>
        <v>7</v>
      </c>
      <c r="F90" s="190">
        <f>INDEX(NSE_Yield_Curve!$B$11:$C$37,MATCH(IF(D90&lt;=MIN(NSE_Yield_Curve!$B:$B),MIN(NSE_Yield_Curve!$B:$B),D90),NSE_Yield_Curve!$B$11:$B$37,0),MATCH($B$4,NSE_Yield_Curve!$B$10:$C$10,0))</f>
        <v>0.13866600000000001</v>
      </c>
      <c r="G90" s="190">
        <f>INDEX(NSE_Yield_Curve!$B$11:$C$37,MATCH(IF(E90&lt;=MIN(NSE_Yield_Curve!B:B),MIN(NSE_Yield_Curve!B:B),E90),NSE_Yield_Curve!$B$11:$B$37,0),MATCH($B$4,NSE_Yield_Curve!$B$10:$C$10,0))</f>
        <v>0.135966</v>
      </c>
      <c r="H90" s="191">
        <f t="shared" si="1"/>
        <v>0.136182</v>
      </c>
    </row>
    <row r="91" spans="3:8">
      <c r="C91" s="188">
        <v>7</v>
      </c>
      <c r="D91" s="189">
        <f>IF($C91&lt;=MIN(NSE_Yield_Curve!$B$11:$B$37),0,INDEX(NSE_Yield_Curve!B:B,MATCH($C91,NSE_Yield_Curve!B:B,1)))</f>
        <v>7</v>
      </c>
      <c r="E91" s="189">
        <f>IF(C91&lt;=MIN(NSE_Yield_Curve!$B$11:$B$37),MIN(NSE_Yield_Curve!$B$11:$B$37),IF(C91&gt;=MAX(NSE_Yield_Curve!$B$11:$B$37),MAX(NSE_Yield_Curve!$B$11:$B$37),INDEX(NSE_Yield_Curve!B:B,MATCH($C91,NSE_Yield_Curve!B:B,1)+1)))</f>
        <v>8</v>
      </c>
      <c r="F91" s="190">
        <f>INDEX(NSE_Yield_Curve!$B$11:$C$37,MATCH(IF(D91&lt;=MIN(NSE_Yield_Curve!$B:$B),MIN(NSE_Yield_Curve!$B:$B),D91),NSE_Yield_Curve!$B$11:$B$37,0),MATCH($B$4,NSE_Yield_Curve!$B$10:$C$10,0))</f>
        <v>0.135966</v>
      </c>
      <c r="G91" s="190">
        <f>INDEX(NSE_Yield_Curve!$B$11:$C$37,MATCH(IF(E91&lt;=MIN(NSE_Yield_Curve!B:B),MIN(NSE_Yield_Curve!B:B),E91),NSE_Yield_Curve!$B$11:$B$37,0),MATCH($B$4,NSE_Yield_Curve!$B$10:$C$10,0))</f>
        <v>0.13466</v>
      </c>
      <c r="H91" s="191">
        <f t="shared" si="1"/>
        <v>0.135966</v>
      </c>
    </row>
    <row r="92" spans="3:8">
      <c r="C92" s="188">
        <v>7.08</v>
      </c>
      <c r="D92" s="189">
        <f>IF($C92&lt;=MIN(NSE_Yield_Curve!$B$11:$B$37),0,INDEX(NSE_Yield_Curve!B:B,MATCH($C92,NSE_Yield_Curve!B:B,1)))</f>
        <v>7</v>
      </c>
      <c r="E92" s="189">
        <f>IF(C92&lt;=MIN(NSE_Yield_Curve!$B$11:$B$37),MIN(NSE_Yield_Curve!$B$11:$B$37),IF(C92&gt;=MAX(NSE_Yield_Curve!$B$11:$B$37),MAX(NSE_Yield_Curve!$B$11:$B$37),INDEX(NSE_Yield_Curve!B:B,MATCH($C92,NSE_Yield_Curve!B:B,1)+1)))</f>
        <v>8</v>
      </c>
      <c r="F92" s="190">
        <f>INDEX(NSE_Yield_Curve!$B$11:$C$37,MATCH(IF(D92&lt;=MIN(NSE_Yield_Curve!$B:$B),MIN(NSE_Yield_Curve!$B:$B),D92),NSE_Yield_Curve!$B$11:$B$37,0),MATCH($B$4,NSE_Yield_Curve!$B$10:$C$10,0))</f>
        <v>0.135966</v>
      </c>
      <c r="G92" s="190">
        <f>INDEX(NSE_Yield_Curve!$B$11:$C$37,MATCH(IF(E92&lt;=MIN(NSE_Yield_Curve!B:B),MIN(NSE_Yield_Curve!B:B),E92),NSE_Yield_Curve!$B$11:$B$37,0),MATCH($B$4,NSE_Yield_Curve!$B$10:$C$10,0))</f>
        <v>0.13466</v>
      </c>
      <c r="H92" s="191">
        <f t="shared" si="1"/>
        <v>0.13586152000000001</v>
      </c>
    </row>
    <row r="93" spans="3:8">
      <c r="C93" s="188">
        <v>7.17</v>
      </c>
      <c r="D93" s="189">
        <f>IF($C93&lt;=MIN(NSE_Yield_Curve!$B$11:$B$37),0,INDEX(NSE_Yield_Curve!B:B,MATCH($C93,NSE_Yield_Curve!B:B,1)))</f>
        <v>7</v>
      </c>
      <c r="E93" s="189">
        <f>IF(C93&lt;=MIN(NSE_Yield_Curve!$B$11:$B$37),MIN(NSE_Yield_Curve!$B$11:$B$37),IF(C93&gt;=MAX(NSE_Yield_Curve!$B$11:$B$37),MAX(NSE_Yield_Curve!$B$11:$B$37),INDEX(NSE_Yield_Curve!B:B,MATCH($C93,NSE_Yield_Curve!B:B,1)+1)))</f>
        <v>8</v>
      </c>
      <c r="F93" s="190">
        <f>INDEX(NSE_Yield_Curve!$B$11:$C$37,MATCH(IF(D93&lt;=MIN(NSE_Yield_Curve!$B:$B),MIN(NSE_Yield_Curve!$B:$B),D93),NSE_Yield_Curve!$B$11:$B$37,0),MATCH($B$4,NSE_Yield_Curve!$B$10:$C$10,0))</f>
        <v>0.135966</v>
      </c>
      <c r="G93" s="190">
        <f>INDEX(NSE_Yield_Curve!$B$11:$C$37,MATCH(IF(E93&lt;=MIN(NSE_Yield_Curve!B:B),MIN(NSE_Yield_Curve!B:B),E93),NSE_Yield_Curve!$B$11:$B$37,0),MATCH($B$4,NSE_Yield_Curve!$B$10:$C$10,0))</f>
        <v>0.13466</v>
      </c>
      <c r="H93" s="191">
        <f t="shared" si="1"/>
        <v>0.13574398000000001</v>
      </c>
    </row>
    <row r="94" spans="3:8">
      <c r="C94" s="188">
        <v>7.25</v>
      </c>
      <c r="D94" s="189">
        <f>IF($C94&lt;=MIN(NSE_Yield_Curve!$B$11:$B$37),0,INDEX(NSE_Yield_Curve!B:B,MATCH($C94,NSE_Yield_Curve!B:B,1)))</f>
        <v>7</v>
      </c>
      <c r="E94" s="189">
        <f>IF(C94&lt;=MIN(NSE_Yield_Curve!$B$11:$B$37),MIN(NSE_Yield_Curve!$B$11:$B$37),IF(C94&gt;=MAX(NSE_Yield_Curve!$B$11:$B$37),MAX(NSE_Yield_Curve!$B$11:$B$37),INDEX(NSE_Yield_Curve!B:B,MATCH($C94,NSE_Yield_Curve!B:B,1)+1)))</f>
        <v>8</v>
      </c>
      <c r="F94" s="190">
        <f>INDEX(NSE_Yield_Curve!$B$11:$C$37,MATCH(IF(D94&lt;=MIN(NSE_Yield_Curve!$B:$B),MIN(NSE_Yield_Curve!$B:$B),D94),NSE_Yield_Curve!$B$11:$B$37,0),MATCH($B$4,NSE_Yield_Curve!$B$10:$C$10,0))</f>
        <v>0.135966</v>
      </c>
      <c r="G94" s="190">
        <f>INDEX(NSE_Yield_Curve!$B$11:$C$37,MATCH(IF(E94&lt;=MIN(NSE_Yield_Curve!B:B),MIN(NSE_Yield_Curve!B:B),E94),NSE_Yield_Curve!$B$11:$B$37,0),MATCH($B$4,NSE_Yield_Curve!$B$10:$C$10,0))</f>
        <v>0.13466</v>
      </c>
      <c r="H94" s="191">
        <f t="shared" si="1"/>
        <v>0.1356395</v>
      </c>
    </row>
    <row r="95" spans="3:8">
      <c r="C95" s="188">
        <v>7.33</v>
      </c>
      <c r="D95" s="189">
        <f>IF($C95&lt;=MIN(NSE_Yield_Curve!$B$11:$B$37),0,INDEX(NSE_Yield_Curve!B:B,MATCH($C95,NSE_Yield_Curve!B:B,1)))</f>
        <v>7</v>
      </c>
      <c r="E95" s="189">
        <f>IF(C95&lt;=MIN(NSE_Yield_Curve!$B$11:$B$37),MIN(NSE_Yield_Curve!$B$11:$B$37),IF(C95&gt;=MAX(NSE_Yield_Curve!$B$11:$B$37),MAX(NSE_Yield_Curve!$B$11:$B$37),INDEX(NSE_Yield_Curve!B:B,MATCH($C95,NSE_Yield_Curve!B:B,1)+1)))</f>
        <v>8</v>
      </c>
      <c r="F95" s="190">
        <f>INDEX(NSE_Yield_Curve!$B$11:$C$37,MATCH(IF(D95&lt;=MIN(NSE_Yield_Curve!$B:$B),MIN(NSE_Yield_Curve!$B:$B),D95),NSE_Yield_Curve!$B$11:$B$37,0),MATCH($B$4,NSE_Yield_Curve!$B$10:$C$10,0))</f>
        <v>0.135966</v>
      </c>
      <c r="G95" s="190">
        <f>INDEX(NSE_Yield_Curve!$B$11:$C$37,MATCH(IF(E95&lt;=MIN(NSE_Yield_Curve!B:B),MIN(NSE_Yield_Curve!B:B),E95),NSE_Yield_Curve!$B$11:$B$37,0),MATCH($B$4,NSE_Yield_Curve!$B$10:$C$10,0))</f>
        <v>0.13466</v>
      </c>
      <c r="H95" s="191">
        <f t="shared" si="1"/>
        <v>0.13553502000000001</v>
      </c>
    </row>
    <row r="96" spans="3:8">
      <c r="C96" s="188">
        <v>7.42</v>
      </c>
      <c r="D96" s="189">
        <f>IF($C96&lt;=MIN(NSE_Yield_Curve!$B$11:$B$37),0,INDEX(NSE_Yield_Curve!B:B,MATCH($C96,NSE_Yield_Curve!B:B,1)))</f>
        <v>7</v>
      </c>
      <c r="E96" s="189">
        <f>IF(C96&lt;=MIN(NSE_Yield_Curve!$B$11:$B$37),MIN(NSE_Yield_Curve!$B$11:$B$37),IF(C96&gt;=MAX(NSE_Yield_Curve!$B$11:$B$37),MAX(NSE_Yield_Curve!$B$11:$B$37),INDEX(NSE_Yield_Curve!B:B,MATCH($C96,NSE_Yield_Curve!B:B,1)+1)))</f>
        <v>8</v>
      </c>
      <c r="F96" s="190">
        <f>INDEX(NSE_Yield_Curve!$B$11:$C$37,MATCH(IF(D96&lt;=MIN(NSE_Yield_Curve!$B:$B),MIN(NSE_Yield_Curve!$B:$B),D96),NSE_Yield_Curve!$B$11:$B$37,0),MATCH($B$4,NSE_Yield_Curve!$B$10:$C$10,0))</f>
        <v>0.135966</v>
      </c>
      <c r="G96" s="190">
        <f>INDEX(NSE_Yield_Curve!$B$11:$C$37,MATCH(IF(E96&lt;=MIN(NSE_Yield_Curve!B:B),MIN(NSE_Yield_Curve!B:B),E96),NSE_Yield_Curve!$B$11:$B$37,0),MATCH($B$4,NSE_Yield_Curve!$B$10:$C$10,0))</f>
        <v>0.13466</v>
      </c>
      <c r="H96" s="191">
        <f t="shared" si="1"/>
        <v>0.13541748000000001</v>
      </c>
    </row>
    <row r="97" spans="3:8">
      <c r="C97" s="188">
        <v>7.5</v>
      </c>
      <c r="D97" s="189">
        <f>IF($C97&lt;=MIN(NSE_Yield_Curve!$B$11:$B$37),0,INDEX(NSE_Yield_Curve!B:B,MATCH($C97,NSE_Yield_Curve!B:B,1)))</f>
        <v>7</v>
      </c>
      <c r="E97" s="189">
        <f>IF(C97&lt;=MIN(NSE_Yield_Curve!$B$11:$B$37),MIN(NSE_Yield_Curve!$B$11:$B$37),IF(C97&gt;=MAX(NSE_Yield_Curve!$B$11:$B$37),MAX(NSE_Yield_Curve!$B$11:$B$37),INDEX(NSE_Yield_Curve!B:B,MATCH($C97,NSE_Yield_Curve!B:B,1)+1)))</f>
        <v>8</v>
      </c>
      <c r="F97" s="190">
        <f>INDEX(NSE_Yield_Curve!$B$11:$C$37,MATCH(IF(D97&lt;=MIN(NSE_Yield_Curve!$B:$B),MIN(NSE_Yield_Curve!$B:$B),D97),NSE_Yield_Curve!$B$11:$B$37,0),MATCH($B$4,NSE_Yield_Curve!$B$10:$C$10,0))</f>
        <v>0.135966</v>
      </c>
      <c r="G97" s="190">
        <f>INDEX(NSE_Yield_Curve!$B$11:$C$37,MATCH(IF(E97&lt;=MIN(NSE_Yield_Curve!B:B),MIN(NSE_Yield_Curve!B:B),E97),NSE_Yield_Curve!$B$11:$B$37,0),MATCH($B$4,NSE_Yield_Curve!$B$10:$C$10,0))</f>
        <v>0.13466</v>
      </c>
      <c r="H97" s="191">
        <f t="shared" si="1"/>
        <v>0.13531300000000002</v>
      </c>
    </row>
    <row r="98" spans="3:8">
      <c r="C98" s="188">
        <v>7.58</v>
      </c>
      <c r="D98" s="189">
        <f>IF($C98&lt;=MIN(NSE_Yield_Curve!$B$11:$B$37),0,INDEX(NSE_Yield_Curve!B:B,MATCH($C98,NSE_Yield_Curve!B:B,1)))</f>
        <v>7</v>
      </c>
      <c r="E98" s="189">
        <f>IF(C98&lt;=MIN(NSE_Yield_Curve!$B$11:$B$37),MIN(NSE_Yield_Curve!$B$11:$B$37),IF(C98&gt;=MAX(NSE_Yield_Curve!$B$11:$B$37),MAX(NSE_Yield_Curve!$B$11:$B$37),INDEX(NSE_Yield_Curve!B:B,MATCH($C98,NSE_Yield_Curve!B:B,1)+1)))</f>
        <v>8</v>
      </c>
      <c r="F98" s="190">
        <f>INDEX(NSE_Yield_Curve!$B$11:$C$37,MATCH(IF(D98&lt;=MIN(NSE_Yield_Curve!$B:$B),MIN(NSE_Yield_Curve!$B:$B),D98),NSE_Yield_Curve!$B$11:$B$37,0),MATCH($B$4,NSE_Yield_Curve!$B$10:$C$10,0))</f>
        <v>0.135966</v>
      </c>
      <c r="G98" s="190">
        <f>INDEX(NSE_Yield_Curve!$B$11:$C$37,MATCH(IF(E98&lt;=MIN(NSE_Yield_Curve!B:B),MIN(NSE_Yield_Curve!B:B),E98),NSE_Yield_Curve!$B$11:$B$37,0),MATCH($B$4,NSE_Yield_Curve!$B$10:$C$10,0))</f>
        <v>0.13466</v>
      </c>
      <c r="H98" s="191">
        <f t="shared" si="1"/>
        <v>0.13520852</v>
      </c>
    </row>
    <row r="99" spans="3:8">
      <c r="C99" s="188">
        <v>7.67</v>
      </c>
      <c r="D99" s="189">
        <f>IF($C99&lt;=MIN(NSE_Yield_Curve!$B$11:$B$37),0,INDEX(NSE_Yield_Curve!B:B,MATCH($C99,NSE_Yield_Curve!B:B,1)))</f>
        <v>7</v>
      </c>
      <c r="E99" s="189">
        <f>IF(C99&lt;=MIN(NSE_Yield_Curve!$B$11:$B$37),MIN(NSE_Yield_Curve!$B$11:$B$37),IF(C99&gt;=MAX(NSE_Yield_Curve!$B$11:$B$37),MAX(NSE_Yield_Curve!$B$11:$B$37),INDEX(NSE_Yield_Curve!B:B,MATCH($C99,NSE_Yield_Curve!B:B,1)+1)))</f>
        <v>8</v>
      </c>
      <c r="F99" s="190">
        <f>INDEX(NSE_Yield_Curve!$B$11:$C$37,MATCH(IF(D99&lt;=MIN(NSE_Yield_Curve!$B:$B),MIN(NSE_Yield_Curve!$B:$B),D99),NSE_Yield_Curve!$B$11:$B$37,0),MATCH($B$4,NSE_Yield_Curve!$B$10:$C$10,0))</f>
        <v>0.135966</v>
      </c>
      <c r="G99" s="190">
        <f>INDEX(NSE_Yield_Curve!$B$11:$C$37,MATCH(IF(E99&lt;=MIN(NSE_Yield_Curve!B:B),MIN(NSE_Yield_Curve!B:B),E99),NSE_Yield_Curve!$B$11:$B$37,0),MATCH($B$4,NSE_Yield_Curve!$B$10:$C$10,0))</f>
        <v>0.13466</v>
      </c>
      <c r="H99" s="191">
        <f t="shared" si="1"/>
        <v>0.13509098</v>
      </c>
    </row>
    <row r="100" spans="3:8">
      <c r="C100" s="188">
        <v>7.75</v>
      </c>
      <c r="D100" s="189">
        <f>IF($C100&lt;=MIN(NSE_Yield_Curve!$B$11:$B$37),0,INDEX(NSE_Yield_Curve!B:B,MATCH($C100,NSE_Yield_Curve!B:B,1)))</f>
        <v>7</v>
      </c>
      <c r="E100" s="189">
        <f>IF(C100&lt;=MIN(NSE_Yield_Curve!$B$11:$B$37),MIN(NSE_Yield_Curve!$B$11:$B$37),IF(C100&gt;=MAX(NSE_Yield_Curve!$B$11:$B$37),MAX(NSE_Yield_Curve!$B$11:$B$37),INDEX(NSE_Yield_Curve!B:B,MATCH($C100,NSE_Yield_Curve!B:B,1)+1)))</f>
        <v>8</v>
      </c>
      <c r="F100" s="190">
        <f>INDEX(NSE_Yield_Curve!$B$11:$C$37,MATCH(IF(D100&lt;=MIN(NSE_Yield_Curve!$B:$B),MIN(NSE_Yield_Curve!$B:$B),D100),NSE_Yield_Curve!$B$11:$B$37,0),MATCH($B$4,NSE_Yield_Curve!$B$10:$C$10,0))</f>
        <v>0.135966</v>
      </c>
      <c r="G100" s="190">
        <f>INDEX(NSE_Yield_Curve!$B$11:$C$37,MATCH(IF(E100&lt;=MIN(NSE_Yield_Curve!B:B),MIN(NSE_Yield_Curve!B:B),E100),NSE_Yield_Curve!$B$11:$B$37,0),MATCH($B$4,NSE_Yield_Curve!$B$10:$C$10,0))</f>
        <v>0.13466</v>
      </c>
      <c r="H100" s="191">
        <f t="shared" si="1"/>
        <v>0.13498650000000001</v>
      </c>
    </row>
    <row r="101" spans="3:8">
      <c r="C101" s="188">
        <v>7.83</v>
      </c>
      <c r="D101" s="189">
        <f>IF($C101&lt;=MIN(NSE_Yield_Curve!$B$11:$B$37),0,INDEX(NSE_Yield_Curve!B:B,MATCH($C101,NSE_Yield_Curve!B:B,1)))</f>
        <v>7</v>
      </c>
      <c r="E101" s="189">
        <f>IF(C101&lt;=MIN(NSE_Yield_Curve!$B$11:$B$37),MIN(NSE_Yield_Curve!$B$11:$B$37),IF(C101&gt;=MAX(NSE_Yield_Curve!$B$11:$B$37),MAX(NSE_Yield_Curve!$B$11:$B$37),INDEX(NSE_Yield_Curve!B:B,MATCH($C101,NSE_Yield_Curve!B:B,1)+1)))</f>
        <v>8</v>
      </c>
      <c r="F101" s="190">
        <f>INDEX(NSE_Yield_Curve!$B$11:$C$37,MATCH(IF(D101&lt;=MIN(NSE_Yield_Curve!$B:$B),MIN(NSE_Yield_Curve!$B:$B),D101),NSE_Yield_Curve!$B$11:$B$37,0),MATCH($B$4,NSE_Yield_Curve!$B$10:$C$10,0))</f>
        <v>0.135966</v>
      </c>
      <c r="G101" s="190">
        <f>INDEX(NSE_Yield_Curve!$B$11:$C$37,MATCH(IF(E101&lt;=MIN(NSE_Yield_Curve!B:B),MIN(NSE_Yield_Curve!B:B),E101),NSE_Yield_Curve!$B$11:$B$37,0),MATCH($B$4,NSE_Yield_Curve!$B$10:$C$10,0))</f>
        <v>0.13466</v>
      </c>
      <c r="H101" s="191">
        <f t="shared" si="1"/>
        <v>0.13488201999999999</v>
      </c>
    </row>
    <row r="102" spans="3:8">
      <c r="C102" s="188">
        <v>7.92</v>
      </c>
      <c r="D102" s="189">
        <f>IF($C102&lt;=MIN(NSE_Yield_Curve!$B$11:$B$37),0,INDEX(NSE_Yield_Curve!B:B,MATCH($C102,NSE_Yield_Curve!B:B,1)))</f>
        <v>7</v>
      </c>
      <c r="E102" s="189">
        <f>IF(C102&lt;=MIN(NSE_Yield_Curve!$B$11:$B$37),MIN(NSE_Yield_Curve!$B$11:$B$37),IF(C102&gt;=MAX(NSE_Yield_Curve!$B$11:$B$37),MAX(NSE_Yield_Curve!$B$11:$B$37),INDEX(NSE_Yield_Curve!B:B,MATCH($C102,NSE_Yield_Curve!B:B,1)+1)))</f>
        <v>8</v>
      </c>
      <c r="F102" s="190">
        <f>INDEX(NSE_Yield_Curve!$B$11:$C$37,MATCH(IF(D102&lt;=MIN(NSE_Yield_Curve!$B:$B),MIN(NSE_Yield_Curve!$B:$B),D102),NSE_Yield_Curve!$B$11:$B$37,0),MATCH($B$4,NSE_Yield_Curve!$B$10:$C$10,0))</f>
        <v>0.135966</v>
      </c>
      <c r="G102" s="190">
        <f>INDEX(NSE_Yield_Curve!$B$11:$C$37,MATCH(IF(E102&lt;=MIN(NSE_Yield_Curve!B:B),MIN(NSE_Yield_Curve!B:B),E102),NSE_Yield_Curve!$B$11:$B$37,0),MATCH($B$4,NSE_Yield_Curve!$B$10:$C$10,0))</f>
        <v>0.13466</v>
      </c>
      <c r="H102" s="191">
        <f t="shared" si="1"/>
        <v>0.13476447999999999</v>
      </c>
    </row>
    <row r="103" spans="3:8">
      <c r="C103" s="188">
        <v>8</v>
      </c>
      <c r="D103" s="189">
        <f>IF($C103&lt;=MIN(NSE_Yield_Curve!$B$11:$B$37),0,INDEX(NSE_Yield_Curve!B:B,MATCH($C103,NSE_Yield_Curve!B:B,1)))</f>
        <v>8</v>
      </c>
      <c r="E103" s="189">
        <f>IF(C103&lt;=MIN(NSE_Yield_Curve!$B$11:$B$37),MIN(NSE_Yield_Curve!$B$11:$B$37),IF(C103&gt;=MAX(NSE_Yield_Curve!$B$11:$B$37),MAX(NSE_Yield_Curve!$B$11:$B$37),INDEX(NSE_Yield_Curve!B:B,MATCH($C103,NSE_Yield_Curve!B:B,1)+1)))</f>
        <v>9</v>
      </c>
      <c r="F103" s="190">
        <f>INDEX(NSE_Yield_Curve!$B$11:$C$37,MATCH(IF(D103&lt;=MIN(NSE_Yield_Curve!$B:$B),MIN(NSE_Yield_Curve!$B:$B),D103),NSE_Yield_Curve!$B$11:$B$37,0),MATCH($B$4,NSE_Yield_Curve!$B$10:$C$10,0))</f>
        <v>0.13466</v>
      </c>
      <c r="G103" s="190">
        <f>INDEX(NSE_Yield_Curve!$B$11:$C$37,MATCH(IF(E103&lt;=MIN(NSE_Yield_Curve!B:B),MIN(NSE_Yield_Curve!B:B),E103),NSE_Yield_Curve!$B$11:$B$37,0),MATCH($B$4,NSE_Yield_Curve!$B$10:$C$10,0))</f>
        <v>0.13610900000000001</v>
      </c>
      <c r="H103" s="191">
        <f t="shared" si="1"/>
        <v>0.13466</v>
      </c>
    </row>
    <row r="104" spans="3:8">
      <c r="C104" s="188">
        <v>8.08</v>
      </c>
      <c r="D104" s="189">
        <f>IF($C104&lt;=MIN(NSE_Yield_Curve!$B$11:$B$37),0,INDEX(NSE_Yield_Curve!B:B,MATCH($C104,NSE_Yield_Curve!B:B,1)))</f>
        <v>8</v>
      </c>
      <c r="E104" s="189">
        <f>IF(C104&lt;=MIN(NSE_Yield_Curve!$B$11:$B$37),MIN(NSE_Yield_Curve!$B$11:$B$37),IF(C104&gt;=MAX(NSE_Yield_Curve!$B$11:$B$37),MAX(NSE_Yield_Curve!$B$11:$B$37),INDEX(NSE_Yield_Curve!B:B,MATCH($C104,NSE_Yield_Curve!B:B,1)+1)))</f>
        <v>9</v>
      </c>
      <c r="F104" s="190">
        <f>INDEX(NSE_Yield_Curve!$B$11:$C$37,MATCH(IF(D104&lt;=MIN(NSE_Yield_Curve!$B:$B),MIN(NSE_Yield_Curve!$B:$B),D104),NSE_Yield_Curve!$B$11:$B$37,0),MATCH($B$4,NSE_Yield_Curve!$B$10:$C$10,0))</f>
        <v>0.13466</v>
      </c>
      <c r="G104" s="190">
        <f>INDEX(NSE_Yield_Curve!$B$11:$C$37,MATCH(IF(E104&lt;=MIN(NSE_Yield_Curve!B:B),MIN(NSE_Yield_Curve!B:B),E104),NSE_Yield_Curve!$B$11:$B$37,0),MATCH($B$4,NSE_Yield_Curve!$B$10:$C$10,0))</f>
        <v>0.13610900000000001</v>
      </c>
      <c r="H104" s="191">
        <f t="shared" si="1"/>
        <v>0.13477591999999999</v>
      </c>
    </row>
    <row r="105" spans="3:8">
      <c r="C105" s="188">
        <v>8.17</v>
      </c>
      <c r="D105" s="189">
        <f>IF($C105&lt;=MIN(NSE_Yield_Curve!$B$11:$B$37),0,INDEX(NSE_Yield_Curve!B:B,MATCH($C105,NSE_Yield_Curve!B:B,1)))</f>
        <v>8</v>
      </c>
      <c r="E105" s="189">
        <f>IF(C105&lt;=MIN(NSE_Yield_Curve!$B$11:$B$37),MIN(NSE_Yield_Curve!$B$11:$B$37),IF(C105&gt;=MAX(NSE_Yield_Curve!$B$11:$B$37),MAX(NSE_Yield_Curve!$B$11:$B$37),INDEX(NSE_Yield_Curve!B:B,MATCH($C105,NSE_Yield_Curve!B:B,1)+1)))</f>
        <v>9</v>
      </c>
      <c r="F105" s="190">
        <f>INDEX(NSE_Yield_Curve!$B$11:$C$37,MATCH(IF(D105&lt;=MIN(NSE_Yield_Curve!$B:$B),MIN(NSE_Yield_Curve!$B:$B),D105),NSE_Yield_Curve!$B$11:$B$37,0),MATCH($B$4,NSE_Yield_Curve!$B$10:$C$10,0))</f>
        <v>0.13466</v>
      </c>
      <c r="G105" s="190">
        <f>INDEX(NSE_Yield_Curve!$B$11:$C$37,MATCH(IF(E105&lt;=MIN(NSE_Yield_Curve!B:B),MIN(NSE_Yield_Curve!B:B),E105),NSE_Yield_Curve!$B$11:$B$37,0),MATCH($B$4,NSE_Yield_Curve!$B$10:$C$10,0))</f>
        <v>0.13610900000000001</v>
      </c>
      <c r="H105" s="191">
        <f t="shared" si="1"/>
        <v>0.13490632999999999</v>
      </c>
    </row>
    <row r="106" spans="3:8">
      <c r="C106" s="188">
        <v>8.25</v>
      </c>
      <c r="D106" s="189">
        <f>IF($C106&lt;=MIN(NSE_Yield_Curve!$B$11:$B$37),0,INDEX(NSE_Yield_Curve!B:B,MATCH($C106,NSE_Yield_Curve!B:B,1)))</f>
        <v>8</v>
      </c>
      <c r="E106" s="189">
        <f>IF(C106&lt;=MIN(NSE_Yield_Curve!$B$11:$B$37),MIN(NSE_Yield_Curve!$B$11:$B$37),IF(C106&gt;=MAX(NSE_Yield_Curve!$B$11:$B$37),MAX(NSE_Yield_Curve!$B$11:$B$37),INDEX(NSE_Yield_Curve!B:B,MATCH($C106,NSE_Yield_Curve!B:B,1)+1)))</f>
        <v>9</v>
      </c>
      <c r="F106" s="190">
        <f>INDEX(NSE_Yield_Curve!$B$11:$C$37,MATCH(IF(D106&lt;=MIN(NSE_Yield_Curve!$B:$B),MIN(NSE_Yield_Curve!$B:$B),D106),NSE_Yield_Curve!$B$11:$B$37,0),MATCH($B$4,NSE_Yield_Curve!$B$10:$C$10,0))</f>
        <v>0.13466</v>
      </c>
      <c r="G106" s="190">
        <f>INDEX(NSE_Yield_Curve!$B$11:$C$37,MATCH(IF(E106&lt;=MIN(NSE_Yield_Curve!B:B),MIN(NSE_Yield_Curve!B:B),E106),NSE_Yield_Curve!$B$11:$B$37,0),MATCH($B$4,NSE_Yield_Curve!$B$10:$C$10,0))</f>
        <v>0.13610900000000001</v>
      </c>
      <c r="H106" s="191">
        <f t="shared" si="1"/>
        <v>0.13502225000000001</v>
      </c>
    </row>
    <row r="107" spans="3:8">
      <c r="C107" s="188">
        <v>8.33</v>
      </c>
      <c r="D107" s="189">
        <f>IF($C107&lt;=MIN(NSE_Yield_Curve!$B$11:$B$37),0,INDEX(NSE_Yield_Curve!B:B,MATCH($C107,NSE_Yield_Curve!B:B,1)))</f>
        <v>8</v>
      </c>
      <c r="E107" s="189">
        <f>IF(C107&lt;=MIN(NSE_Yield_Curve!$B$11:$B$37),MIN(NSE_Yield_Curve!$B$11:$B$37),IF(C107&gt;=MAX(NSE_Yield_Curve!$B$11:$B$37),MAX(NSE_Yield_Curve!$B$11:$B$37),INDEX(NSE_Yield_Curve!B:B,MATCH($C107,NSE_Yield_Curve!B:B,1)+1)))</f>
        <v>9</v>
      </c>
      <c r="F107" s="190">
        <f>INDEX(NSE_Yield_Curve!$B$11:$C$37,MATCH(IF(D107&lt;=MIN(NSE_Yield_Curve!$B:$B),MIN(NSE_Yield_Curve!$B:$B),D107),NSE_Yield_Curve!$B$11:$B$37,0),MATCH($B$4,NSE_Yield_Curve!$B$10:$C$10,0))</f>
        <v>0.13466</v>
      </c>
      <c r="G107" s="190">
        <f>INDEX(NSE_Yield_Curve!$B$11:$C$37,MATCH(IF(E107&lt;=MIN(NSE_Yield_Curve!B:B),MIN(NSE_Yield_Curve!B:B),E107),NSE_Yield_Curve!$B$11:$B$37,0),MATCH($B$4,NSE_Yield_Curve!$B$10:$C$10,0))</f>
        <v>0.13610900000000001</v>
      </c>
      <c r="H107" s="191">
        <f t="shared" si="1"/>
        <v>0.13513817</v>
      </c>
    </row>
    <row r="108" spans="3:8">
      <c r="C108" s="188">
        <v>8.42</v>
      </c>
      <c r="D108" s="189">
        <f>IF($C108&lt;=MIN(NSE_Yield_Curve!$B$11:$B$37),0,INDEX(NSE_Yield_Curve!B:B,MATCH($C108,NSE_Yield_Curve!B:B,1)))</f>
        <v>8</v>
      </c>
      <c r="E108" s="189">
        <f>IF(C108&lt;=MIN(NSE_Yield_Curve!$B$11:$B$37),MIN(NSE_Yield_Curve!$B$11:$B$37),IF(C108&gt;=MAX(NSE_Yield_Curve!$B$11:$B$37),MAX(NSE_Yield_Curve!$B$11:$B$37),INDEX(NSE_Yield_Curve!B:B,MATCH($C108,NSE_Yield_Curve!B:B,1)+1)))</f>
        <v>9</v>
      </c>
      <c r="F108" s="190">
        <f>INDEX(NSE_Yield_Curve!$B$11:$C$37,MATCH(IF(D108&lt;=MIN(NSE_Yield_Curve!$B:$B),MIN(NSE_Yield_Curve!$B:$B),D108),NSE_Yield_Curve!$B$11:$B$37,0),MATCH($B$4,NSE_Yield_Curve!$B$10:$C$10,0))</f>
        <v>0.13466</v>
      </c>
      <c r="G108" s="190">
        <f>INDEX(NSE_Yield_Curve!$B$11:$C$37,MATCH(IF(E108&lt;=MIN(NSE_Yield_Curve!B:B),MIN(NSE_Yield_Curve!B:B),E108),NSE_Yield_Curve!$B$11:$B$37,0),MATCH($B$4,NSE_Yield_Curve!$B$10:$C$10,0))</f>
        <v>0.13610900000000001</v>
      </c>
      <c r="H108" s="191">
        <f t="shared" si="1"/>
        <v>0.13526858</v>
      </c>
    </row>
    <row r="109" spans="3:8">
      <c r="C109" s="188">
        <v>8.5</v>
      </c>
      <c r="D109" s="189">
        <f>IF($C109&lt;=MIN(NSE_Yield_Curve!$B$11:$B$37),0,INDEX(NSE_Yield_Curve!B:B,MATCH($C109,NSE_Yield_Curve!B:B,1)))</f>
        <v>8</v>
      </c>
      <c r="E109" s="189">
        <f>IF(C109&lt;=MIN(NSE_Yield_Curve!$B$11:$B$37),MIN(NSE_Yield_Curve!$B$11:$B$37),IF(C109&gt;=MAX(NSE_Yield_Curve!$B$11:$B$37),MAX(NSE_Yield_Curve!$B$11:$B$37),INDEX(NSE_Yield_Curve!B:B,MATCH($C109,NSE_Yield_Curve!B:B,1)+1)))</f>
        <v>9</v>
      </c>
      <c r="F109" s="190">
        <f>INDEX(NSE_Yield_Curve!$B$11:$C$37,MATCH(IF(D109&lt;=MIN(NSE_Yield_Curve!$B:$B),MIN(NSE_Yield_Curve!$B:$B),D109),NSE_Yield_Curve!$B$11:$B$37,0),MATCH($B$4,NSE_Yield_Curve!$B$10:$C$10,0))</f>
        <v>0.13466</v>
      </c>
      <c r="G109" s="190">
        <f>INDEX(NSE_Yield_Curve!$B$11:$C$37,MATCH(IF(E109&lt;=MIN(NSE_Yield_Curve!B:B),MIN(NSE_Yield_Curve!B:B),E109),NSE_Yield_Curve!$B$11:$B$37,0),MATCH($B$4,NSE_Yield_Curve!$B$10:$C$10,0))</f>
        <v>0.13610900000000001</v>
      </c>
      <c r="H109" s="191">
        <f t="shared" si="1"/>
        <v>0.13538450000000002</v>
      </c>
    </row>
    <row r="110" spans="3:8">
      <c r="C110" s="188">
        <v>8.58</v>
      </c>
      <c r="D110" s="189">
        <f>IF($C110&lt;=MIN(NSE_Yield_Curve!$B$11:$B$37),0,INDEX(NSE_Yield_Curve!B:B,MATCH($C110,NSE_Yield_Curve!B:B,1)))</f>
        <v>8</v>
      </c>
      <c r="E110" s="189">
        <f>IF(C110&lt;=MIN(NSE_Yield_Curve!$B$11:$B$37),MIN(NSE_Yield_Curve!$B$11:$B$37),IF(C110&gt;=MAX(NSE_Yield_Curve!$B$11:$B$37),MAX(NSE_Yield_Curve!$B$11:$B$37),INDEX(NSE_Yield_Curve!B:B,MATCH($C110,NSE_Yield_Curve!B:B,1)+1)))</f>
        <v>9</v>
      </c>
      <c r="F110" s="190">
        <f>INDEX(NSE_Yield_Curve!$B$11:$C$37,MATCH(IF(D110&lt;=MIN(NSE_Yield_Curve!$B:$B),MIN(NSE_Yield_Curve!$B:$B),D110),NSE_Yield_Curve!$B$11:$B$37,0),MATCH($B$4,NSE_Yield_Curve!$B$10:$C$10,0))</f>
        <v>0.13466</v>
      </c>
      <c r="G110" s="190">
        <f>INDEX(NSE_Yield_Curve!$B$11:$C$37,MATCH(IF(E110&lt;=MIN(NSE_Yield_Curve!B:B),MIN(NSE_Yield_Curve!B:B),E110),NSE_Yield_Curve!$B$11:$B$37,0),MATCH($B$4,NSE_Yield_Curve!$B$10:$C$10,0))</f>
        <v>0.13610900000000001</v>
      </c>
      <c r="H110" s="191">
        <f t="shared" si="1"/>
        <v>0.13550042000000001</v>
      </c>
    </row>
    <row r="111" spans="3:8">
      <c r="C111" s="188">
        <v>8.67</v>
      </c>
      <c r="D111" s="189">
        <f>IF($C111&lt;=MIN(NSE_Yield_Curve!$B$11:$B$37),0,INDEX(NSE_Yield_Curve!B:B,MATCH($C111,NSE_Yield_Curve!B:B,1)))</f>
        <v>8</v>
      </c>
      <c r="E111" s="189">
        <f>IF(C111&lt;=MIN(NSE_Yield_Curve!$B$11:$B$37),MIN(NSE_Yield_Curve!$B$11:$B$37),IF(C111&gt;=MAX(NSE_Yield_Curve!$B$11:$B$37),MAX(NSE_Yield_Curve!$B$11:$B$37),INDEX(NSE_Yield_Curve!B:B,MATCH($C111,NSE_Yield_Curve!B:B,1)+1)))</f>
        <v>9</v>
      </c>
      <c r="F111" s="190">
        <f>INDEX(NSE_Yield_Curve!$B$11:$C$37,MATCH(IF(D111&lt;=MIN(NSE_Yield_Curve!$B:$B),MIN(NSE_Yield_Curve!$B:$B),D111),NSE_Yield_Curve!$B$11:$B$37,0),MATCH($B$4,NSE_Yield_Curve!$B$10:$C$10,0))</f>
        <v>0.13466</v>
      </c>
      <c r="G111" s="190">
        <f>INDEX(NSE_Yield_Curve!$B$11:$C$37,MATCH(IF(E111&lt;=MIN(NSE_Yield_Curve!B:B),MIN(NSE_Yield_Curve!B:B),E111),NSE_Yield_Curve!$B$11:$B$37,0),MATCH($B$4,NSE_Yield_Curve!$B$10:$C$10,0))</f>
        <v>0.13610900000000001</v>
      </c>
      <c r="H111" s="191">
        <f t="shared" si="1"/>
        <v>0.13563083000000001</v>
      </c>
    </row>
    <row r="112" spans="3:8">
      <c r="C112" s="188">
        <v>8.75</v>
      </c>
      <c r="D112" s="189">
        <f>IF($C112&lt;=MIN(NSE_Yield_Curve!$B$11:$B$37),0,INDEX(NSE_Yield_Curve!B:B,MATCH($C112,NSE_Yield_Curve!B:B,1)))</f>
        <v>8</v>
      </c>
      <c r="E112" s="189">
        <f>IF(C112&lt;=MIN(NSE_Yield_Curve!$B$11:$B$37),MIN(NSE_Yield_Curve!$B$11:$B$37),IF(C112&gt;=MAX(NSE_Yield_Curve!$B$11:$B$37),MAX(NSE_Yield_Curve!$B$11:$B$37),INDEX(NSE_Yield_Curve!B:B,MATCH($C112,NSE_Yield_Curve!B:B,1)+1)))</f>
        <v>9</v>
      </c>
      <c r="F112" s="190">
        <f>INDEX(NSE_Yield_Curve!$B$11:$C$37,MATCH(IF(D112&lt;=MIN(NSE_Yield_Curve!$B:$B),MIN(NSE_Yield_Curve!$B:$B),D112),NSE_Yield_Curve!$B$11:$B$37,0),MATCH($B$4,NSE_Yield_Curve!$B$10:$C$10,0))</f>
        <v>0.13466</v>
      </c>
      <c r="G112" s="190">
        <f>INDEX(NSE_Yield_Curve!$B$11:$C$37,MATCH(IF(E112&lt;=MIN(NSE_Yield_Curve!B:B),MIN(NSE_Yield_Curve!B:B),E112),NSE_Yield_Curve!$B$11:$B$37,0),MATCH($B$4,NSE_Yield_Curve!$B$10:$C$10,0))</f>
        <v>0.13610900000000001</v>
      </c>
      <c r="H112" s="191">
        <f t="shared" si="1"/>
        <v>0.13574675</v>
      </c>
    </row>
    <row r="113" spans="3:8">
      <c r="C113" s="188">
        <v>8.83</v>
      </c>
      <c r="D113" s="189">
        <f>IF($C113&lt;=MIN(NSE_Yield_Curve!$B$11:$B$37),0,INDEX(NSE_Yield_Curve!B:B,MATCH($C113,NSE_Yield_Curve!B:B,1)))</f>
        <v>8</v>
      </c>
      <c r="E113" s="189">
        <f>IF(C113&lt;=MIN(NSE_Yield_Curve!$B$11:$B$37),MIN(NSE_Yield_Curve!$B$11:$B$37),IF(C113&gt;=MAX(NSE_Yield_Curve!$B$11:$B$37),MAX(NSE_Yield_Curve!$B$11:$B$37),INDEX(NSE_Yield_Curve!B:B,MATCH($C113,NSE_Yield_Curve!B:B,1)+1)))</f>
        <v>9</v>
      </c>
      <c r="F113" s="190">
        <f>INDEX(NSE_Yield_Curve!$B$11:$C$37,MATCH(IF(D113&lt;=MIN(NSE_Yield_Curve!$B:$B),MIN(NSE_Yield_Curve!$B:$B),D113),NSE_Yield_Curve!$B$11:$B$37,0),MATCH($B$4,NSE_Yield_Curve!$B$10:$C$10,0))</f>
        <v>0.13466</v>
      </c>
      <c r="G113" s="190">
        <f>INDEX(NSE_Yield_Curve!$B$11:$C$37,MATCH(IF(E113&lt;=MIN(NSE_Yield_Curve!B:B),MIN(NSE_Yield_Curve!B:B),E113),NSE_Yield_Curve!$B$11:$B$37,0),MATCH($B$4,NSE_Yield_Curve!$B$10:$C$10,0))</f>
        <v>0.13610900000000001</v>
      </c>
      <c r="H113" s="191">
        <f t="shared" si="1"/>
        <v>0.13586267000000002</v>
      </c>
    </row>
    <row r="114" spans="3:8">
      <c r="C114" s="188">
        <v>8.92</v>
      </c>
      <c r="D114" s="189">
        <f>IF($C114&lt;=MIN(NSE_Yield_Curve!$B$11:$B$37),0,INDEX(NSE_Yield_Curve!B:B,MATCH($C114,NSE_Yield_Curve!B:B,1)))</f>
        <v>8</v>
      </c>
      <c r="E114" s="189">
        <f>IF(C114&lt;=MIN(NSE_Yield_Curve!$B$11:$B$37),MIN(NSE_Yield_Curve!$B$11:$B$37),IF(C114&gt;=MAX(NSE_Yield_Curve!$B$11:$B$37),MAX(NSE_Yield_Curve!$B$11:$B$37),INDEX(NSE_Yield_Curve!B:B,MATCH($C114,NSE_Yield_Curve!B:B,1)+1)))</f>
        <v>9</v>
      </c>
      <c r="F114" s="190">
        <f>INDEX(NSE_Yield_Curve!$B$11:$C$37,MATCH(IF(D114&lt;=MIN(NSE_Yield_Curve!$B:$B),MIN(NSE_Yield_Curve!$B:$B),D114),NSE_Yield_Curve!$B$11:$B$37,0),MATCH($B$4,NSE_Yield_Curve!$B$10:$C$10,0))</f>
        <v>0.13466</v>
      </c>
      <c r="G114" s="190">
        <f>INDEX(NSE_Yield_Curve!$B$11:$C$37,MATCH(IF(E114&lt;=MIN(NSE_Yield_Curve!B:B),MIN(NSE_Yield_Curve!B:B),E114),NSE_Yield_Curve!$B$11:$B$37,0),MATCH($B$4,NSE_Yield_Curve!$B$10:$C$10,0))</f>
        <v>0.13610900000000001</v>
      </c>
      <c r="H114" s="191">
        <f t="shared" si="1"/>
        <v>0.13599308000000002</v>
      </c>
    </row>
    <row r="115" spans="3:8">
      <c r="C115" s="188">
        <v>9</v>
      </c>
      <c r="D115" s="189">
        <f>IF($C115&lt;=MIN(NSE_Yield_Curve!$B$11:$B$37),0,INDEX(NSE_Yield_Curve!B:B,MATCH($C115,NSE_Yield_Curve!B:B,1)))</f>
        <v>9</v>
      </c>
      <c r="E115" s="189">
        <f>IF(C115&lt;=MIN(NSE_Yield_Curve!$B$11:$B$37),MIN(NSE_Yield_Curve!$B$11:$B$37),IF(C115&gt;=MAX(NSE_Yield_Curve!$B$11:$B$37),MAX(NSE_Yield_Curve!$B$11:$B$37),INDEX(NSE_Yield_Curve!B:B,MATCH($C115,NSE_Yield_Curve!B:B,1)+1)))</f>
        <v>10</v>
      </c>
      <c r="F115" s="190">
        <f>INDEX(NSE_Yield_Curve!$B$11:$C$37,MATCH(IF(D115&lt;=MIN(NSE_Yield_Curve!$B:$B),MIN(NSE_Yield_Curve!$B:$B),D115),NSE_Yield_Curve!$B$11:$B$37,0),MATCH($B$4,NSE_Yield_Curve!$B$10:$C$10,0))</f>
        <v>0.13610900000000001</v>
      </c>
      <c r="G115" s="190">
        <f>INDEX(NSE_Yield_Curve!$B$11:$C$37,MATCH(IF(E115&lt;=MIN(NSE_Yield_Curve!B:B),MIN(NSE_Yield_Curve!B:B),E115),NSE_Yield_Curve!$B$11:$B$37,0),MATCH($B$4,NSE_Yield_Curve!$B$10:$C$10,0))</f>
        <v>0.13601199999999999</v>
      </c>
      <c r="H115" s="191">
        <f t="shared" si="1"/>
        <v>0.13610900000000001</v>
      </c>
    </row>
    <row r="116" spans="3:8">
      <c r="C116" s="188">
        <v>9.08</v>
      </c>
      <c r="D116" s="189">
        <f>IF($C116&lt;=MIN(NSE_Yield_Curve!$B$11:$B$37),0,INDEX(NSE_Yield_Curve!B:B,MATCH($C116,NSE_Yield_Curve!B:B,1)))</f>
        <v>9</v>
      </c>
      <c r="E116" s="189">
        <f>IF(C116&lt;=MIN(NSE_Yield_Curve!$B$11:$B$37),MIN(NSE_Yield_Curve!$B$11:$B$37),IF(C116&gt;=MAX(NSE_Yield_Curve!$B$11:$B$37),MAX(NSE_Yield_Curve!$B$11:$B$37),INDEX(NSE_Yield_Curve!B:B,MATCH($C116,NSE_Yield_Curve!B:B,1)+1)))</f>
        <v>10</v>
      </c>
      <c r="F116" s="190">
        <f>INDEX(NSE_Yield_Curve!$B$11:$C$37,MATCH(IF(D116&lt;=MIN(NSE_Yield_Curve!$B:$B),MIN(NSE_Yield_Curve!$B:$B),D116),NSE_Yield_Curve!$B$11:$B$37,0),MATCH($B$4,NSE_Yield_Curve!$B$10:$C$10,0))</f>
        <v>0.13610900000000001</v>
      </c>
      <c r="G116" s="190">
        <f>INDEX(NSE_Yield_Curve!$B$11:$C$37,MATCH(IF(E116&lt;=MIN(NSE_Yield_Curve!B:B),MIN(NSE_Yield_Curve!B:B),E116),NSE_Yield_Curve!$B$11:$B$37,0),MATCH($B$4,NSE_Yield_Curve!$B$10:$C$10,0))</f>
        <v>0.13601199999999999</v>
      </c>
      <c r="H116" s="191">
        <f t="shared" si="1"/>
        <v>0.13610124000000001</v>
      </c>
    </row>
    <row r="117" spans="3:8">
      <c r="C117" s="188">
        <v>9.17</v>
      </c>
      <c r="D117" s="189">
        <f>IF($C117&lt;=MIN(NSE_Yield_Curve!$B$11:$B$37),0,INDEX(NSE_Yield_Curve!B:B,MATCH($C117,NSE_Yield_Curve!B:B,1)))</f>
        <v>9</v>
      </c>
      <c r="E117" s="189">
        <f>IF(C117&lt;=MIN(NSE_Yield_Curve!$B$11:$B$37),MIN(NSE_Yield_Curve!$B$11:$B$37),IF(C117&gt;=MAX(NSE_Yield_Curve!$B$11:$B$37),MAX(NSE_Yield_Curve!$B$11:$B$37),INDEX(NSE_Yield_Curve!B:B,MATCH($C117,NSE_Yield_Curve!B:B,1)+1)))</f>
        <v>10</v>
      </c>
      <c r="F117" s="190">
        <f>INDEX(NSE_Yield_Curve!$B$11:$C$37,MATCH(IF(D117&lt;=MIN(NSE_Yield_Curve!$B:$B),MIN(NSE_Yield_Curve!$B:$B),D117),NSE_Yield_Curve!$B$11:$B$37,0),MATCH($B$4,NSE_Yield_Curve!$B$10:$C$10,0))</f>
        <v>0.13610900000000001</v>
      </c>
      <c r="G117" s="190">
        <f>INDEX(NSE_Yield_Curve!$B$11:$C$37,MATCH(IF(E117&lt;=MIN(NSE_Yield_Curve!B:B),MIN(NSE_Yield_Curve!B:B),E117),NSE_Yield_Curve!$B$11:$B$37,0),MATCH($B$4,NSE_Yield_Curve!$B$10:$C$10,0))</f>
        <v>0.13601199999999999</v>
      </c>
      <c r="H117" s="191">
        <f t="shared" si="1"/>
        <v>0.13609251</v>
      </c>
    </row>
    <row r="118" spans="3:8">
      <c r="C118" s="188">
        <v>9.25</v>
      </c>
      <c r="D118" s="189">
        <f>IF($C118&lt;=MIN(NSE_Yield_Curve!$B$11:$B$37),0,INDEX(NSE_Yield_Curve!B:B,MATCH($C118,NSE_Yield_Curve!B:B,1)))</f>
        <v>9</v>
      </c>
      <c r="E118" s="189">
        <f>IF(C118&lt;=MIN(NSE_Yield_Curve!$B$11:$B$37),MIN(NSE_Yield_Curve!$B$11:$B$37),IF(C118&gt;=MAX(NSE_Yield_Curve!$B$11:$B$37),MAX(NSE_Yield_Curve!$B$11:$B$37),INDEX(NSE_Yield_Curve!B:B,MATCH($C118,NSE_Yield_Curve!B:B,1)+1)))</f>
        <v>10</v>
      </c>
      <c r="F118" s="190">
        <f>INDEX(NSE_Yield_Curve!$B$11:$C$37,MATCH(IF(D118&lt;=MIN(NSE_Yield_Curve!$B:$B),MIN(NSE_Yield_Curve!$B:$B),D118),NSE_Yield_Curve!$B$11:$B$37,0),MATCH($B$4,NSE_Yield_Curve!$B$10:$C$10,0))</f>
        <v>0.13610900000000001</v>
      </c>
      <c r="G118" s="190">
        <f>INDEX(NSE_Yield_Curve!$B$11:$C$37,MATCH(IF(E118&lt;=MIN(NSE_Yield_Curve!B:B),MIN(NSE_Yield_Curve!B:B),E118),NSE_Yield_Curve!$B$11:$B$37,0),MATCH($B$4,NSE_Yield_Curve!$B$10:$C$10,0))</f>
        <v>0.13601199999999999</v>
      </c>
      <c r="H118" s="191">
        <f t="shared" si="1"/>
        <v>0.13608475</v>
      </c>
    </row>
    <row r="119" spans="3:8">
      <c r="C119" s="188">
        <v>9.33</v>
      </c>
      <c r="D119" s="189">
        <f>IF($C119&lt;=MIN(NSE_Yield_Curve!$B$11:$B$37),0,INDEX(NSE_Yield_Curve!B:B,MATCH($C119,NSE_Yield_Curve!B:B,1)))</f>
        <v>9</v>
      </c>
      <c r="E119" s="189">
        <f>IF(C119&lt;=MIN(NSE_Yield_Curve!$B$11:$B$37),MIN(NSE_Yield_Curve!$B$11:$B$37),IF(C119&gt;=MAX(NSE_Yield_Curve!$B$11:$B$37),MAX(NSE_Yield_Curve!$B$11:$B$37),INDEX(NSE_Yield_Curve!B:B,MATCH($C119,NSE_Yield_Curve!B:B,1)+1)))</f>
        <v>10</v>
      </c>
      <c r="F119" s="190">
        <f>INDEX(NSE_Yield_Curve!$B$11:$C$37,MATCH(IF(D119&lt;=MIN(NSE_Yield_Curve!$B:$B),MIN(NSE_Yield_Curve!$B:$B),D119),NSE_Yield_Curve!$B$11:$B$37,0),MATCH($B$4,NSE_Yield_Curve!$B$10:$C$10,0))</f>
        <v>0.13610900000000001</v>
      </c>
      <c r="G119" s="190">
        <f>INDEX(NSE_Yield_Curve!$B$11:$C$37,MATCH(IF(E119&lt;=MIN(NSE_Yield_Curve!B:B),MIN(NSE_Yield_Curve!B:B),E119),NSE_Yield_Curve!$B$11:$B$37,0),MATCH($B$4,NSE_Yield_Curve!$B$10:$C$10,0))</f>
        <v>0.13601199999999999</v>
      </c>
      <c r="H119" s="191">
        <f t="shared" si="1"/>
        <v>0.13607699000000001</v>
      </c>
    </row>
    <row r="120" spans="3:8">
      <c r="C120" s="188">
        <v>9.42</v>
      </c>
      <c r="D120" s="189">
        <f>IF($C120&lt;=MIN(NSE_Yield_Curve!$B$11:$B$37),0,INDEX(NSE_Yield_Curve!B:B,MATCH($C120,NSE_Yield_Curve!B:B,1)))</f>
        <v>9</v>
      </c>
      <c r="E120" s="189">
        <f>IF(C120&lt;=MIN(NSE_Yield_Curve!$B$11:$B$37),MIN(NSE_Yield_Curve!$B$11:$B$37),IF(C120&gt;=MAX(NSE_Yield_Curve!$B$11:$B$37),MAX(NSE_Yield_Curve!$B$11:$B$37),INDEX(NSE_Yield_Curve!B:B,MATCH($C120,NSE_Yield_Curve!B:B,1)+1)))</f>
        <v>10</v>
      </c>
      <c r="F120" s="190">
        <f>INDEX(NSE_Yield_Curve!$B$11:$C$37,MATCH(IF(D120&lt;=MIN(NSE_Yield_Curve!$B:$B),MIN(NSE_Yield_Curve!$B:$B),D120),NSE_Yield_Curve!$B$11:$B$37,0),MATCH($B$4,NSE_Yield_Curve!$B$10:$C$10,0))</f>
        <v>0.13610900000000001</v>
      </c>
      <c r="G120" s="190">
        <f>INDEX(NSE_Yield_Curve!$B$11:$C$37,MATCH(IF(E120&lt;=MIN(NSE_Yield_Curve!B:B),MIN(NSE_Yield_Curve!B:B),E120),NSE_Yield_Curve!$B$11:$B$37,0),MATCH($B$4,NSE_Yield_Curve!$B$10:$C$10,0))</f>
        <v>0.13601199999999999</v>
      </c>
      <c r="H120" s="191">
        <f t="shared" si="1"/>
        <v>0.13606826</v>
      </c>
    </row>
    <row r="121" spans="3:8">
      <c r="C121" s="188">
        <v>9.5</v>
      </c>
      <c r="D121" s="189">
        <f>IF($C121&lt;=MIN(NSE_Yield_Curve!$B$11:$B$37),0,INDEX(NSE_Yield_Curve!B:B,MATCH($C121,NSE_Yield_Curve!B:B,1)))</f>
        <v>9</v>
      </c>
      <c r="E121" s="189">
        <f>IF(C121&lt;=MIN(NSE_Yield_Curve!$B$11:$B$37),MIN(NSE_Yield_Curve!$B$11:$B$37),IF(C121&gt;=MAX(NSE_Yield_Curve!$B$11:$B$37),MAX(NSE_Yield_Curve!$B$11:$B$37),INDEX(NSE_Yield_Curve!B:B,MATCH($C121,NSE_Yield_Curve!B:B,1)+1)))</f>
        <v>10</v>
      </c>
      <c r="F121" s="190">
        <f>INDEX(NSE_Yield_Curve!$B$11:$C$37,MATCH(IF(D121&lt;=MIN(NSE_Yield_Curve!$B:$B),MIN(NSE_Yield_Curve!$B:$B),D121),NSE_Yield_Curve!$B$11:$B$37,0),MATCH($B$4,NSE_Yield_Curve!$B$10:$C$10,0))</f>
        <v>0.13610900000000001</v>
      </c>
      <c r="G121" s="190">
        <f>INDEX(NSE_Yield_Curve!$B$11:$C$37,MATCH(IF(E121&lt;=MIN(NSE_Yield_Curve!B:B),MIN(NSE_Yield_Curve!B:B),E121),NSE_Yield_Curve!$B$11:$B$37,0),MATCH($B$4,NSE_Yield_Curve!$B$10:$C$10,0))</f>
        <v>0.13601199999999999</v>
      </c>
      <c r="H121" s="191">
        <f t="shared" si="1"/>
        <v>0.1360605</v>
      </c>
    </row>
    <row r="122" spans="3:8">
      <c r="C122" s="188">
        <v>9.58</v>
      </c>
      <c r="D122" s="189">
        <f>IF($C122&lt;=MIN(NSE_Yield_Curve!$B$11:$B$37),0,INDEX(NSE_Yield_Curve!B:B,MATCH($C122,NSE_Yield_Curve!B:B,1)))</f>
        <v>9</v>
      </c>
      <c r="E122" s="189">
        <f>IF(C122&lt;=MIN(NSE_Yield_Curve!$B$11:$B$37),MIN(NSE_Yield_Curve!$B$11:$B$37),IF(C122&gt;=MAX(NSE_Yield_Curve!$B$11:$B$37),MAX(NSE_Yield_Curve!$B$11:$B$37),INDEX(NSE_Yield_Curve!B:B,MATCH($C122,NSE_Yield_Curve!B:B,1)+1)))</f>
        <v>10</v>
      </c>
      <c r="F122" s="190">
        <f>INDEX(NSE_Yield_Curve!$B$11:$C$37,MATCH(IF(D122&lt;=MIN(NSE_Yield_Curve!$B:$B),MIN(NSE_Yield_Curve!$B:$B),D122),NSE_Yield_Curve!$B$11:$B$37,0),MATCH($B$4,NSE_Yield_Curve!$B$10:$C$10,0))</f>
        <v>0.13610900000000001</v>
      </c>
      <c r="G122" s="190">
        <f>INDEX(NSE_Yield_Curve!$B$11:$C$37,MATCH(IF(E122&lt;=MIN(NSE_Yield_Curve!B:B),MIN(NSE_Yield_Curve!B:B),E122),NSE_Yield_Curve!$B$11:$B$37,0),MATCH($B$4,NSE_Yield_Curve!$B$10:$C$10,0))</f>
        <v>0.13601199999999999</v>
      </c>
      <c r="H122" s="191">
        <f t="shared" si="1"/>
        <v>0.13605274000000001</v>
      </c>
    </row>
    <row r="123" spans="3:8">
      <c r="C123" s="188">
        <v>9.67</v>
      </c>
      <c r="D123" s="189">
        <f>IF($C123&lt;=MIN(NSE_Yield_Curve!$B$11:$B$37),0,INDEX(NSE_Yield_Curve!B:B,MATCH($C123,NSE_Yield_Curve!B:B,1)))</f>
        <v>9</v>
      </c>
      <c r="E123" s="189">
        <f>IF(C123&lt;=MIN(NSE_Yield_Curve!$B$11:$B$37),MIN(NSE_Yield_Curve!$B$11:$B$37),IF(C123&gt;=MAX(NSE_Yield_Curve!$B$11:$B$37),MAX(NSE_Yield_Curve!$B$11:$B$37),INDEX(NSE_Yield_Curve!B:B,MATCH($C123,NSE_Yield_Curve!B:B,1)+1)))</f>
        <v>10</v>
      </c>
      <c r="F123" s="190">
        <f>INDEX(NSE_Yield_Curve!$B$11:$C$37,MATCH(IF(D123&lt;=MIN(NSE_Yield_Curve!$B:$B),MIN(NSE_Yield_Curve!$B:$B),D123),NSE_Yield_Curve!$B$11:$B$37,0),MATCH($B$4,NSE_Yield_Curve!$B$10:$C$10,0))</f>
        <v>0.13610900000000001</v>
      </c>
      <c r="G123" s="190">
        <f>INDEX(NSE_Yield_Curve!$B$11:$C$37,MATCH(IF(E123&lt;=MIN(NSE_Yield_Curve!B:B),MIN(NSE_Yield_Curve!B:B),E123),NSE_Yield_Curve!$B$11:$B$37,0),MATCH($B$4,NSE_Yield_Curve!$B$10:$C$10,0))</f>
        <v>0.13601199999999999</v>
      </c>
      <c r="H123" s="191">
        <f t="shared" si="1"/>
        <v>0.13604400999999999</v>
      </c>
    </row>
    <row r="124" spans="3:8">
      <c r="C124" s="188">
        <v>9.75</v>
      </c>
      <c r="D124" s="189">
        <f>IF($C124&lt;=MIN(NSE_Yield_Curve!$B$11:$B$37),0,INDEX(NSE_Yield_Curve!B:B,MATCH($C124,NSE_Yield_Curve!B:B,1)))</f>
        <v>9</v>
      </c>
      <c r="E124" s="189">
        <f>IF(C124&lt;=MIN(NSE_Yield_Curve!$B$11:$B$37),MIN(NSE_Yield_Curve!$B$11:$B$37),IF(C124&gt;=MAX(NSE_Yield_Curve!$B$11:$B$37),MAX(NSE_Yield_Curve!$B$11:$B$37),INDEX(NSE_Yield_Curve!B:B,MATCH($C124,NSE_Yield_Curve!B:B,1)+1)))</f>
        <v>10</v>
      </c>
      <c r="F124" s="190">
        <f>INDEX(NSE_Yield_Curve!$B$11:$C$37,MATCH(IF(D124&lt;=MIN(NSE_Yield_Curve!$B:$B),MIN(NSE_Yield_Curve!$B:$B),D124),NSE_Yield_Curve!$B$11:$B$37,0),MATCH($B$4,NSE_Yield_Curve!$B$10:$C$10,0))</f>
        <v>0.13610900000000001</v>
      </c>
      <c r="G124" s="190">
        <f>INDEX(NSE_Yield_Curve!$B$11:$C$37,MATCH(IF(E124&lt;=MIN(NSE_Yield_Curve!B:B),MIN(NSE_Yield_Curve!B:B),E124),NSE_Yield_Curve!$B$11:$B$37,0),MATCH($B$4,NSE_Yield_Curve!$B$10:$C$10,0))</f>
        <v>0.13601199999999999</v>
      </c>
      <c r="H124" s="191">
        <f t="shared" si="1"/>
        <v>0.13603625</v>
      </c>
    </row>
    <row r="125" spans="3:8">
      <c r="C125" s="188">
        <v>9.83</v>
      </c>
      <c r="D125" s="189">
        <f>IF($C125&lt;=MIN(NSE_Yield_Curve!$B$11:$B$37),0,INDEX(NSE_Yield_Curve!B:B,MATCH($C125,NSE_Yield_Curve!B:B,1)))</f>
        <v>9</v>
      </c>
      <c r="E125" s="189">
        <f>IF(C125&lt;=MIN(NSE_Yield_Curve!$B$11:$B$37),MIN(NSE_Yield_Curve!$B$11:$B$37),IF(C125&gt;=MAX(NSE_Yield_Curve!$B$11:$B$37),MAX(NSE_Yield_Curve!$B$11:$B$37),INDEX(NSE_Yield_Curve!B:B,MATCH($C125,NSE_Yield_Curve!B:B,1)+1)))</f>
        <v>10</v>
      </c>
      <c r="F125" s="190">
        <f>INDEX(NSE_Yield_Curve!$B$11:$C$37,MATCH(IF(D125&lt;=MIN(NSE_Yield_Curve!$B:$B),MIN(NSE_Yield_Curve!$B:$B),D125),NSE_Yield_Curve!$B$11:$B$37,0),MATCH($B$4,NSE_Yield_Curve!$B$10:$C$10,0))</f>
        <v>0.13610900000000001</v>
      </c>
      <c r="G125" s="190">
        <f>INDEX(NSE_Yield_Curve!$B$11:$C$37,MATCH(IF(E125&lt;=MIN(NSE_Yield_Curve!B:B),MIN(NSE_Yield_Curve!B:B),E125),NSE_Yield_Curve!$B$11:$B$37,0),MATCH($B$4,NSE_Yield_Curve!$B$10:$C$10,0))</f>
        <v>0.13601199999999999</v>
      </c>
      <c r="H125" s="191">
        <f t="shared" si="1"/>
        <v>0.13602849</v>
      </c>
    </row>
    <row r="126" spans="3:8">
      <c r="C126" s="188">
        <v>9.92</v>
      </c>
      <c r="D126" s="189">
        <f>IF($C126&lt;=MIN(NSE_Yield_Curve!$B$11:$B$37),0,INDEX(NSE_Yield_Curve!B:B,MATCH($C126,NSE_Yield_Curve!B:B,1)))</f>
        <v>9</v>
      </c>
      <c r="E126" s="189">
        <f>IF(C126&lt;=MIN(NSE_Yield_Curve!$B$11:$B$37),MIN(NSE_Yield_Curve!$B$11:$B$37),IF(C126&gt;=MAX(NSE_Yield_Curve!$B$11:$B$37),MAX(NSE_Yield_Curve!$B$11:$B$37),INDEX(NSE_Yield_Curve!B:B,MATCH($C126,NSE_Yield_Curve!B:B,1)+1)))</f>
        <v>10</v>
      </c>
      <c r="F126" s="190">
        <f>INDEX(NSE_Yield_Curve!$B$11:$C$37,MATCH(IF(D126&lt;=MIN(NSE_Yield_Curve!$B:$B),MIN(NSE_Yield_Curve!$B:$B),D126),NSE_Yield_Curve!$B$11:$B$37,0),MATCH($B$4,NSE_Yield_Curve!$B$10:$C$10,0))</f>
        <v>0.13610900000000001</v>
      </c>
      <c r="G126" s="190">
        <f>INDEX(NSE_Yield_Curve!$B$11:$C$37,MATCH(IF(E126&lt;=MIN(NSE_Yield_Curve!B:B),MIN(NSE_Yield_Curve!B:B),E126),NSE_Yield_Curve!$B$11:$B$37,0),MATCH($B$4,NSE_Yield_Curve!$B$10:$C$10,0))</f>
        <v>0.13601199999999999</v>
      </c>
      <c r="H126" s="191">
        <f t="shared" si="1"/>
        <v>0.13601975999999999</v>
      </c>
    </row>
    <row r="127" spans="3:8">
      <c r="C127" s="188">
        <v>10</v>
      </c>
      <c r="D127" s="189">
        <f>IF($C127&lt;=MIN(NSE_Yield_Curve!$B$11:$B$37),0,INDEX(NSE_Yield_Curve!B:B,MATCH($C127,NSE_Yield_Curve!B:B,1)))</f>
        <v>10</v>
      </c>
      <c r="E127" s="189">
        <f>IF(C127&lt;=MIN(NSE_Yield_Curve!$B$11:$B$37),MIN(NSE_Yield_Curve!$B$11:$B$37),IF(C127&gt;=MAX(NSE_Yield_Curve!$B$11:$B$37),MAX(NSE_Yield_Curve!$B$11:$B$37),INDEX(NSE_Yield_Curve!B:B,MATCH($C127,NSE_Yield_Curve!B:B,1)+1)))</f>
        <v>11</v>
      </c>
      <c r="F127" s="190">
        <f>INDEX(NSE_Yield_Curve!$B$11:$C$37,MATCH(IF(D127&lt;=MIN(NSE_Yield_Curve!$B:$B),MIN(NSE_Yield_Curve!$B:$B),D127),NSE_Yield_Curve!$B$11:$B$37,0),MATCH($B$4,NSE_Yield_Curve!$B$10:$C$10,0))</f>
        <v>0.13601199999999999</v>
      </c>
      <c r="G127" s="190">
        <f>INDEX(NSE_Yield_Curve!$B$11:$C$37,MATCH(IF(E127&lt;=MIN(NSE_Yield_Curve!B:B),MIN(NSE_Yield_Curve!B:B),E127),NSE_Yield_Curve!$B$11:$B$37,0),MATCH($B$4,NSE_Yield_Curve!$B$10:$C$10,0))</f>
        <v>0.135381</v>
      </c>
      <c r="H127" s="191">
        <f t="shared" si="1"/>
        <v>0.13601199999999999</v>
      </c>
    </row>
    <row r="128" spans="3:8">
      <c r="C128" s="188">
        <v>10.08</v>
      </c>
      <c r="D128" s="189">
        <f>IF($C128&lt;=MIN(NSE_Yield_Curve!$B$11:$B$37),0,INDEX(NSE_Yield_Curve!B:B,MATCH($C128,NSE_Yield_Curve!B:B,1)))</f>
        <v>10</v>
      </c>
      <c r="E128" s="189">
        <f>IF(C128&lt;=MIN(NSE_Yield_Curve!$B$11:$B$37),MIN(NSE_Yield_Curve!$B$11:$B$37),IF(C128&gt;=MAX(NSE_Yield_Curve!$B$11:$B$37),MAX(NSE_Yield_Curve!$B$11:$B$37),INDEX(NSE_Yield_Curve!B:B,MATCH($C128,NSE_Yield_Curve!B:B,1)+1)))</f>
        <v>11</v>
      </c>
      <c r="F128" s="190">
        <f>INDEX(NSE_Yield_Curve!$B$11:$C$37,MATCH(IF(D128&lt;=MIN(NSE_Yield_Curve!$B:$B),MIN(NSE_Yield_Curve!$B:$B),D128),NSE_Yield_Curve!$B$11:$B$37,0),MATCH($B$4,NSE_Yield_Curve!$B$10:$C$10,0))</f>
        <v>0.13601199999999999</v>
      </c>
      <c r="G128" s="190">
        <f>INDEX(NSE_Yield_Curve!$B$11:$C$37,MATCH(IF(E128&lt;=MIN(NSE_Yield_Curve!B:B),MIN(NSE_Yield_Curve!B:B),E128),NSE_Yield_Curve!$B$11:$B$37,0),MATCH($B$4,NSE_Yield_Curve!$B$10:$C$10,0))</f>
        <v>0.135381</v>
      </c>
      <c r="H128" s="191">
        <f t="shared" si="1"/>
        <v>0.13596152</v>
      </c>
    </row>
    <row r="129" spans="3:8">
      <c r="C129" s="188">
        <v>10.17</v>
      </c>
      <c r="D129" s="189">
        <f>IF($C129&lt;=MIN(NSE_Yield_Curve!$B$11:$B$37),0,INDEX(NSE_Yield_Curve!B:B,MATCH($C129,NSE_Yield_Curve!B:B,1)))</f>
        <v>10</v>
      </c>
      <c r="E129" s="189">
        <f>IF(C129&lt;=MIN(NSE_Yield_Curve!$B$11:$B$37),MIN(NSE_Yield_Curve!$B$11:$B$37),IF(C129&gt;=MAX(NSE_Yield_Curve!$B$11:$B$37),MAX(NSE_Yield_Curve!$B$11:$B$37),INDEX(NSE_Yield_Curve!B:B,MATCH($C129,NSE_Yield_Curve!B:B,1)+1)))</f>
        <v>11</v>
      </c>
      <c r="F129" s="190">
        <f>INDEX(NSE_Yield_Curve!$B$11:$C$37,MATCH(IF(D129&lt;=MIN(NSE_Yield_Curve!$B:$B),MIN(NSE_Yield_Curve!$B:$B),D129),NSE_Yield_Curve!$B$11:$B$37,0),MATCH($B$4,NSE_Yield_Curve!$B$10:$C$10,0))</f>
        <v>0.13601199999999999</v>
      </c>
      <c r="G129" s="190">
        <f>INDEX(NSE_Yield_Curve!$B$11:$C$37,MATCH(IF(E129&lt;=MIN(NSE_Yield_Curve!B:B),MIN(NSE_Yield_Curve!B:B),E129),NSE_Yield_Curve!$B$11:$B$37,0),MATCH($B$4,NSE_Yield_Curve!$B$10:$C$10,0))</f>
        <v>0.135381</v>
      </c>
      <c r="H129" s="191">
        <f t="shared" si="1"/>
        <v>0.13590473</v>
      </c>
    </row>
    <row r="130" spans="3:8">
      <c r="C130" s="188">
        <v>10.25</v>
      </c>
      <c r="D130" s="189">
        <f>IF($C130&lt;=MIN(NSE_Yield_Curve!$B$11:$B$37),0,INDEX(NSE_Yield_Curve!B:B,MATCH($C130,NSE_Yield_Curve!B:B,1)))</f>
        <v>10</v>
      </c>
      <c r="E130" s="189">
        <f>IF(C130&lt;=MIN(NSE_Yield_Curve!$B$11:$B$37),MIN(NSE_Yield_Curve!$B$11:$B$37),IF(C130&gt;=MAX(NSE_Yield_Curve!$B$11:$B$37),MAX(NSE_Yield_Curve!$B$11:$B$37),INDEX(NSE_Yield_Curve!B:B,MATCH($C130,NSE_Yield_Curve!B:B,1)+1)))</f>
        <v>11</v>
      </c>
      <c r="F130" s="190">
        <f>INDEX(NSE_Yield_Curve!$B$11:$C$37,MATCH(IF(D130&lt;=MIN(NSE_Yield_Curve!$B:$B),MIN(NSE_Yield_Curve!$B:$B),D130),NSE_Yield_Curve!$B$11:$B$37,0),MATCH($B$4,NSE_Yield_Curve!$B$10:$C$10,0))</f>
        <v>0.13601199999999999</v>
      </c>
      <c r="G130" s="190">
        <f>INDEX(NSE_Yield_Curve!$B$11:$C$37,MATCH(IF(E130&lt;=MIN(NSE_Yield_Curve!B:B),MIN(NSE_Yield_Curve!B:B),E130),NSE_Yield_Curve!$B$11:$B$37,0),MATCH($B$4,NSE_Yield_Curve!$B$10:$C$10,0))</f>
        <v>0.135381</v>
      </c>
      <c r="H130" s="191">
        <f t="shared" si="1"/>
        <v>0.13585425000000001</v>
      </c>
    </row>
    <row r="131" spans="3:8">
      <c r="C131" s="188">
        <v>10.33</v>
      </c>
      <c r="D131" s="189">
        <f>IF($C131&lt;=MIN(NSE_Yield_Curve!$B$11:$B$37),0,INDEX(NSE_Yield_Curve!B:B,MATCH($C131,NSE_Yield_Curve!B:B,1)))</f>
        <v>10</v>
      </c>
      <c r="E131" s="189">
        <f>IF(C131&lt;=MIN(NSE_Yield_Curve!$B$11:$B$37),MIN(NSE_Yield_Curve!$B$11:$B$37),IF(C131&gt;=MAX(NSE_Yield_Curve!$B$11:$B$37),MAX(NSE_Yield_Curve!$B$11:$B$37),INDEX(NSE_Yield_Curve!B:B,MATCH($C131,NSE_Yield_Curve!B:B,1)+1)))</f>
        <v>11</v>
      </c>
      <c r="F131" s="190">
        <f>INDEX(NSE_Yield_Curve!$B$11:$C$37,MATCH(IF(D131&lt;=MIN(NSE_Yield_Curve!$B:$B),MIN(NSE_Yield_Curve!$B:$B),D131),NSE_Yield_Curve!$B$11:$B$37,0),MATCH($B$4,NSE_Yield_Curve!$B$10:$C$10,0))</f>
        <v>0.13601199999999999</v>
      </c>
      <c r="G131" s="190">
        <f>INDEX(NSE_Yield_Curve!$B$11:$C$37,MATCH(IF(E131&lt;=MIN(NSE_Yield_Curve!B:B),MIN(NSE_Yield_Curve!B:B),E131),NSE_Yield_Curve!$B$11:$B$37,0),MATCH($B$4,NSE_Yield_Curve!$B$10:$C$10,0))</f>
        <v>0.135381</v>
      </c>
      <c r="H131" s="191">
        <f t="shared" si="1"/>
        <v>0.13580376999999999</v>
      </c>
    </row>
    <row r="132" spans="3:8">
      <c r="C132" s="188">
        <v>10.42</v>
      </c>
      <c r="D132" s="189">
        <f>IF($C132&lt;=MIN(NSE_Yield_Curve!$B$11:$B$37),0,INDEX(NSE_Yield_Curve!B:B,MATCH($C132,NSE_Yield_Curve!B:B,1)))</f>
        <v>10</v>
      </c>
      <c r="E132" s="189">
        <f>IF(C132&lt;=MIN(NSE_Yield_Curve!$B$11:$B$37),MIN(NSE_Yield_Curve!$B$11:$B$37),IF(C132&gt;=MAX(NSE_Yield_Curve!$B$11:$B$37),MAX(NSE_Yield_Curve!$B$11:$B$37),INDEX(NSE_Yield_Curve!B:B,MATCH($C132,NSE_Yield_Curve!B:B,1)+1)))</f>
        <v>11</v>
      </c>
      <c r="F132" s="190">
        <f>INDEX(NSE_Yield_Curve!$B$11:$C$37,MATCH(IF(D132&lt;=MIN(NSE_Yield_Curve!$B:$B),MIN(NSE_Yield_Curve!$B:$B),D132),NSE_Yield_Curve!$B$11:$B$37,0),MATCH($B$4,NSE_Yield_Curve!$B$10:$C$10,0))</f>
        <v>0.13601199999999999</v>
      </c>
      <c r="G132" s="190">
        <f>INDEX(NSE_Yield_Curve!$B$11:$C$37,MATCH(IF(E132&lt;=MIN(NSE_Yield_Curve!B:B),MIN(NSE_Yield_Curve!B:B),E132),NSE_Yield_Curve!$B$11:$B$37,0),MATCH($B$4,NSE_Yield_Curve!$B$10:$C$10,0))</f>
        <v>0.135381</v>
      </c>
      <c r="H132" s="191">
        <f t="shared" si="1"/>
        <v>0.13574697999999999</v>
      </c>
    </row>
    <row r="133" spans="3:8">
      <c r="C133" s="188">
        <v>10.5</v>
      </c>
      <c r="D133" s="189">
        <f>IF($C133&lt;=MIN(NSE_Yield_Curve!$B$11:$B$37),0,INDEX(NSE_Yield_Curve!B:B,MATCH($C133,NSE_Yield_Curve!B:B,1)))</f>
        <v>10</v>
      </c>
      <c r="E133" s="189">
        <f>IF(C133&lt;=MIN(NSE_Yield_Curve!$B$11:$B$37),MIN(NSE_Yield_Curve!$B$11:$B$37),IF(C133&gt;=MAX(NSE_Yield_Curve!$B$11:$B$37),MAX(NSE_Yield_Curve!$B$11:$B$37),INDEX(NSE_Yield_Curve!B:B,MATCH($C133,NSE_Yield_Curve!B:B,1)+1)))</f>
        <v>11</v>
      </c>
      <c r="F133" s="190">
        <f>INDEX(NSE_Yield_Curve!$B$11:$C$37,MATCH(IF(D133&lt;=MIN(NSE_Yield_Curve!$B:$B),MIN(NSE_Yield_Curve!$B:$B),D133),NSE_Yield_Curve!$B$11:$B$37,0),MATCH($B$4,NSE_Yield_Curve!$B$10:$C$10,0))</f>
        <v>0.13601199999999999</v>
      </c>
      <c r="G133" s="190">
        <f>INDEX(NSE_Yield_Curve!$B$11:$C$37,MATCH(IF(E133&lt;=MIN(NSE_Yield_Curve!B:B),MIN(NSE_Yield_Curve!B:B),E133),NSE_Yield_Curve!$B$11:$B$37,0),MATCH($B$4,NSE_Yield_Curve!$B$10:$C$10,0))</f>
        <v>0.135381</v>
      </c>
      <c r="H133" s="191">
        <f t="shared" si="1"/>
        <v>0.1356965</v>
      </c>
    </row>
    <row r="134" spans="3:8">
      <c r="C134" s="188">
        <v>10.58</v>
      </c>
      <c r="D134" s="189">
        <f>IF($C134&lt;=MIN(NSE_Yield_Curve!$B$11:$B$37),0,INDEX(NSE_Yield_Curve!B:B,MATCH($C134,NSE_Yield_Curve!B:B,1)))</f>
        <v>10</v>
      </c>
      <c r="E134" s="189">
        <f>IF(C134&lt;=MIN(NSE_Yield_Curve!$B$11:$B$37),MIN(NSE_Yield_Curve!$B$11:$B$37),IF(C134&gt;=MAX(NSE_Yield_Curve!$B$11:$B$37),MAX(NSE_Yield_Curve!$B$11:$B$37),INDEX(NSE_Yield_Curve!B:B,MATCH($C134,NSE_Yield_Curve!B:B,1)+1)))</f>
        <v>11</v>
      </c>
      <c r="F134" s="190">
        <f>INDEX(NSE_Yield_Curve!$B$11:$C$37,MATCH(IF(D134&lt;=MIN(NSE_Yield_Curve!$B:$B),MIN(NSE_Yield_Curve!$B:$B),D134),NSE_Yield_Curve!$B$11:$B$37,0),MATCH($B$4,NSE_Yield_Curve!$B$10:$C$10,0))</f>
        <v>0.13601199999999999</v>
      </c>
      <c r="G134" s="190">
        <f>INDEX(NSE_Yield_Curve!$B$11:$C$37,MATCH(IF(E134&lt;=MIN(NSE_Yield_Curve!B:B),MIN(NSE_Yield_Curve!B:B),E134),NSE_Yield_Curve!$B$11:$B$37,0),MATCH($B$4,NSE_Yield_Curve!$B$10:$C$10,0))</f>
        <v>0.135381</v>
      </c>
      <c r="H134" s="191">
        <f t="shared" si="1"/>
        <v>0.13564602000000001</v>
      </c>
    </row>
    <row r="135" spans="3:8">
      <c r="C135" s="188">
        <v>10.67</v>
      </c>
      <c r="D135" s="189">
        <f>IF($C135&lt;=MIN(NSE_Yield_Curve!$B$11:$B$37),0,INDEX(NSE_Yield_Curve!B:B,MATCH($C135,NSE_Yield_Curve!B:B,1)))</f>
        <v>10</v>
      </c>
      <c r="E135" s="189">
        <f>IF(C135&lt;=MIN(NSE_Yield_Curve!$B$11:$B$37),MIN(NSE_Yield_Curve!$B$11:$B$37),IF(C135&gt;=MAX(NSE_Yield_Curve!$B$11:$B$37),MAX(NSE_Yield_Curve!$B$11:$B$37),INDEX(NSE_Yield_Curve!B:B,MATCH($C135,NSE_Yield_Curve!B:B,1)+1)))</f>
        <v>11</v>
      </c>
      <c r="F135" s="190">
        <f>INDEX(NSE_Yield_Curve!$B$11:$C$37,MATCH(IF(D135&lt;=MIN(NSE_Yield_Curve!$B:$B),MIN(NSE_Yield_Curve!$B:$B),D135),NSE_Yield_Curve!$B$11:$B$37,0),MATCH($B$4,NSE_Yield_Curve!$B$10:$C$10,0))</f>
        <v>0.13601199999999999</v>
      </c>
      <c r="G135" s="190">
        <f>INDEX(NSE_Yield_Curve!$B$11:$C$37,MATCH(IF(E135&lt;=MIN(NSE_Yield_Curve!B:B),MIN(NSE_Yield_Curve!B:B),E135),NSE_Yield_Curve!$B$11:$B$37,0),MATCH($B$4,NSE_Yield_Curve!$B$10:$C$10,0))</f>
        <v>0.135381</v>
      </c>
      <c r="H135" s="191">
        <f t="shared" si="1"/>
        <v>0.13558923000000001</v>
      </c>
    </row>
    <row r="136" spans="3:8">
      <c r="C136" s="188">
        <v>10.75</v>
      </c>
      <c r="D136" s="189">
        <f>IF($C136&lt;=MIN(NSE_Yield_Curve!$B$11:$B$37),0,INDEX(NSE_Yield_Curve!B:B,MATCH($C136,NSE_Yield_Curve!B:B,1)))</f>
        <v>10</v>
      </c>
      <c r="E136" s="189">
        <f>IF(C136&lt;=MIN(NSE_Yield_Curve!$B$11:$B$37),MIN(NSE_Yield_Curve!$B$11:$B$37),IF(C136&gt;=MAX(NSE_Yield_Curve!$B$11:$B$37),MAX(NSE_Yield_Curve!$B$11:$B$37),INDEX(NSE_Yield_Curve!B:B,MATCH($C136,NSE_Yield_Curve!B:B,1)+1)))</f>
        <v>11</v>
      </c>
      <c r="F136" s="190">
        <f>INDEX(NSE_Yield_Curve!$B$11:$C$37,MATCH(IF(D136&lt;=MIN(NSE_Yield_Curve!$B:$B),MIN(NSE_Yield_Curve!$B:$B),D136),NSE_Yield_Curve!$B$11:$B$37,0),MATCH($B$4,NSE_Yield_Curve!$B$10:$C$10,0))</f>
        <v>0.13601199999999999</v>
      </c>
      <c r="G136" s="190">
        <f>INDEX(NSE_Yield_Curve!$B$11:$C$37,MATCH(IF(E136&lt;=MIN(NSE_Yield_Curve!B:B),MIN(NSE_Yield_Curve!B:B),E136),NSE_Yield_Curve!$B$11:$B$37,0),MATCH($B$4,NSE_Yield_Curve!$B$10:$C$10,0))</f>
        <v>0.135381</v>
      </c>
      <c r="H136" s="191">
        <f t="shared" ref="H136:H199" si="2">IF(E136=D136,G136,F136+(G136-F136)*(C136-D136)/(E136-D136))</f>
        <v>0.13553874999999999</v>
      </c>
    </row>
    <row r="137" spans="3:8">
      <c r="C137" s="188">
        <v>10.83</v>
      </c>
      <c r="D137" s="189">
        <f>IF($C137&lt;=MIN(NSE_Yield_Curve!$B$11:$B$37),0,INDEX(NSE_Yield_Curve!B:B,MATCH($C137,NSE_Yield_Curve!B:B,1)))</f>
        <v>10</v>
      </c>
      <c r="E137" s="189">
        <f>IF(C137&lt;=MIN(NSE_Yield_Curve!$B$11:$B$37),MIN(NSE_Yield_Curve!$B$11:$B$37),IF(C137&gt;=MAX(NSE_Yield_Curve!$B$11:$B$37),MAX(NSE_Yield_Curve!$B$11:$B$37),INDEX(NSE_Yield_Curve!B:B,MATCH($C137,NSE_Yield_Curve!B:B,1)+1)))</f>
        <v>11</v>
      </c>
      <c r="F137" s="190">
        <f>INDEX(NSE_Yield_Curve!$B$11:$C$37,MATCH(IF(D137&lt;=MIN(NSE_Yield_Curve!$B:$B),MIN(NSE_Yield_Curve!$B:$B),D137),NSE_Yield_Curve!$B$11:$B$37,0),MATCH($B$4,NSE_Yield_Curve!$B$10:$C$10,0))</f>
        <v>0.13601199999999999</v>
      </c>
      <c r="G137" s="190">
        <f>INDEX(NSE_Yield_Curve!$B$11:$C$37,MATCH(IF(E137&lt;=MIN(NSE_Yield_Curve!B:B),MIN(NSE_Yield_Curve!B:B),E137),NSE_Yield_Curve!$B$11:$B$37,0),MATCH($B$4,NSE_Yield_Curve!$B$10:$C$10,0))</f>
        <v>0.135381</v>
      </c>
      <c r="H137" s="191">
        <f t="shared" si="2"/>
        <v>0.13548826999999999</v>
      </c>
    </row>
    <row r="138" spans="3:8">
      <c r="C138" s="188">
        <v>10.92</v>
      </c>
      <c r="D138" s="189">
        <f>IF($C138&lt;=MIN(NSE_Yield_Curve!$B$11:$B$37),0,INDEX(NSE_Yield_Curve!B:B,MATCH($C138,NSE_Yield_Curve!B:B,1)))</f>
        <v>10</v>
      </c>
      <c r="E138" s="189">
        <f>IF(C138&lt;=MIN(NSE_Yield_Curve!$B$11:$B$37),MIN(NSE_Yield_Curve!$B$11:$B$37),IF(C138&gt;=MAX(NSE_Yield_Curve!$B$11:$B$37),MAX(NSE_Yield_Curve!$B$11:$B$37),INDEX(NSE_Yield_Curve!B:B,MATCH($C138,NSE_Yield_Curve!B:B,1)+1)))</f>
        <v>11</v>
      </c>
      <c r="F138" s="190">
        <f>INDEX(NSE_Yield_Curve!$B$11:$C$37,MATCH(IF(D138&lt;=MIN(NSE_Yield_Curve!$B:$B),MIN(NSE_Yield_Curve!$B:$B),D138),NSE_Yield_Curve!$B$11:$B$37,0),MATCH($B$4,NSE_Yield_Curve!$B$10:$C$10,0))</f>
        <v>0.13601199999999999</v>
      </c>
      <c r="G138" s="190">
        <f>INDEX(NSE_Yield_Curve!$B$11:$C$37,MATCH(IF(E138&lt;=MIN(NSE_Yield_Curve!B:B),MIN(NSE_Yield_Curve!B:B),E138),NSE_Yield_Curve!$B$11:$B$37,0),MATCH($B$4,NSE_Yield_Curve!$B$10:$C$10,0))</f>
        <v>0.135381</v>
      </c>
      <c r="H138" s="191">
        <f t="shared" si="2"/>
        <v>0.13543147999999999</v>
      </c>
    </row>
    <row r="139" spans="3:8">
      <c r="C139" s="188">
        <v>11</v>
      </c>
      <c r="D139" s="189">
        <f>IF($C139&lt;=MIN(NSE_Yield_Curve!$B$11:$B$37),0,INDEX(NSE_Yield_Curve!B:B,MATCH($C139,NSE_Yield_Curve!B:B,1)))</f>
        <v>11</v>
      </c>
      <c r="E139" s="189">
        <f>IF(C139&lt;=MIN(NSE_Yield_Curve!$B$11:$B$37),MIN(NSE_Yield_Curve!$B$11:$B$37),IF(C139&gt;=MAX(NSE_Yield_Curve!$B$11:$B$37),MAX(NSE_Yield_Curve!$B$11:$B$37),INDEX(NSE_Yield_Curve!B:B,MATCH($C139,NSE_Yield_Curve!B:B,1)+1)))</f>
        <v>12</v>
      </c>
      <c r="F139" s="190">
        <f>INDEX(NSE_Yield_Curve!$B$11:$C$37,MATCH(IF(D139&lt;=MIN(NSE_Yield_Curve!$B:$B),MIN(NSE_Yield_Curve!$B:$B),D139),NSE_Yield_Curve!$B$11:$B$37,0),MATCH($B$4,NSE_Yield_Curve!$B$10:$C$10,0))</f>
        <v>0.135381</v>
      </c>
      <c r="G139" s="190">
        <f>INDEX(NSE_Yield_Curve!$B$11:$C$37,MATCH(IF(E139&lt;=MIN(NSE_Yield_Curve!B:B),MIN(NSE_Yield_Curve!B:B),E139),NSE_Yield_Curve!$B$11:$B$37,0),MATCH($B$4,NSE_Yield_Curve!$B$10:$C$10,0))</f>
        <v>0.13475400000000001</v>
      </c>
      <c r="H139" s="191">
        <f t="shared" si="2"/>
        <v>0.135381</v>
      </c>
    </row>
    <row r="140" spans="3:8">
      <c r="C140" s="188">
        <v>11.08</v>
      </c>
      <c r="D140" s="189">
        <f>IF($C140&lt;=MIN(NSE_Yield_Curve!$B$11:$B$37),0,INDEX(NSE_Yield_Curve!B:B,MATCH($C140,NSE_Yield_Curve!B:B,1)))</f>
        <v>11</v>
      </c>
      <c r="E140" s="189">
        <f>IF(C140&lt;=MIN(NSE_Yield_Curve!$B$11:$B$37),MIN(NSE_Yield_Curve!$B$11:$B$37),IF(C140&gt;=MAX(NSE_Yield_Curve!$B$11:$B$37),MAX(NSE_Yield_Curve!$B$11:$B$37),INDEX(NSE_Yield_Curve!B:B,MATCH($C140,NSE_Yield_Curve!B:B,1)+1)))</f>
        <v>12</v>
      </c>
      <c r="F140" s="190">
        <f>INDEX(NSE_Yield_Curve!$B$11:$C$37,MATCH(IF(D140&lt;=MIN(NSE_Yield_Curve!$B:$B),MIN(NSE_Yield_Curve!$B:$B),D140),NSE_Yield_Curve!$B$11:$B$37,0),MATCH($B$4,NSE_Yield_Curve!$B$10:$C$10,0))</f>
        <v>0.135381</v>
      </c>
      <c r="G140" s="190">
        <f>INDEX(NSE_Yield_Curve!$B$11:$C$37,MATCH(IF(E140&lt;=MIN(NSE_Yield_Curve!B:B),MIN(NSE_Yield_Curve!B:B),E140),NSE_Yield_Curve!$B$11:$B$37,0),MATCH($B$4,NSE_Yield_Curve!$B$10:$C$10,0))</f>
        <v>0.13475400000000001</v>
      </c>
      <c r="H140" s="191">
        <f t="shared" si="2"/>
        <v>0.13533084000000001</v>
      </c>
    </row>
    <row r="141" spans="3:8">
      <c r="C141" s="188">
        <v>11.17</v>
      </c>
      <c r="D141" s="189">
        <f>IF($C141&lt;=MIN(NSE_Yield_Curve!$B$11:$B$37),0,INDEX(NSE_Yield_Curve!B:B,MATCH($C141,NSE_Yield_Curve!B:B,1)))</f>
        <v>11</v>
      </c>
      <c r="E141" s="189">
        <f>IF(C141&lt;=MIN(NSE_Yield_Curve!$B$11:$B$37),MIN(NSE_Yield_Curve!$B$11:$B$37),IF(C141&gt;=MAX(NSE_Yield_Curve!$B$11:$B$37),MAX(NSE_Yield_Curve!$B$11:$B$37),INDEX(NSE_Yield_Curve!B:B,MATCH($C141,NSE_Yield_Curve!B:B,1)+1)))</f>
        <v>12</v>
      </c>
      <c r="F141" s="190">
        <f>INDEX(NSE_Yield_Curve!$B$11:$C$37,MATCH(IF(D141&lt;=MIN(NSE_Yield_Curve!$B:$B),MIN(NSE_Yield_Curve!$B:$B),D141),NSE_Yield_Curve!$B$11:$B$37,0),MATCH($B$4,NSE_Yield_Curve!$B$10:$C$10,0))</f>
        <v>0.135381</v>
      </c>
      <c r="G141" s="190">
        <f>INDEX(NSE_Yield_Curve!$B$11:$C$37,MATCH(IF(E141&lt;=MIN(NSE_Yield_Curve!B:B),MIN(NSE_Yield_Curve!B:B),E141),NSE_Yield_Curve!$B$11:$B$37,0),MATCH($B$4,NSE_Yield_Curve!$B$10:$C$10,0))</f>
        <v>0.13475400000000001</v>
      </c>
      <c r="H141" s="191">
        <f t="shared" si="2"/>
        <v>0.13527441000000001</v>
      </c>
    </row>
    <row r="142" spans="3:8">
      <c r="C142" s="188">
        <v>11.25</v>
      </c>
      <c r="D142" s="189">
        <f>IF($C142&lt;=MIN(NSE_Yield_Curve!$B$11:$B$37),0,INDEX(NSE_Yield_Curve!B:B,MATCH($C142,NSE_Yield_Curve!B:B,1)))</f>
        <v>11</v>
      </c>
      <c r="E142" s="189">
        <f>IF(C142&lt;=MIN(NSE_Yield_Curve!$B$11:$B$37),MIN(NSE_Yield_Curve!$B$11:$B$37),IF(C142&gt;=MAX(NSE_Yield_Curve!$B$11:$B$37),MAX(NSE_Yield_Curve!$B$11:$B$37),INDEX(NSE_Yield_Curve!B:B,MATCH($C142,NSE_Yield_Curve!B:B,1)+1)))</f>
        <v>12</v>
      </c>
      <c r="F142" s="190">
        <f>INDEX(NSE_Yield_Curve!$B$11:$C$37,MATCH(IF(D142&lt;=MIN(NSE_Yield_Curve!$B:$B),MIN(NSE_Yield_Curve!$B:$B),D142),NSE_Yield_Curve!$B$11:$B$37,0),MATCH($B$4,NSE_Yield_Curve!$B$10:$C$10,0))</f>
        <v>0.135381</v>
      </c>
      <c r="G142" s="190">
        <f>INDEX(NSE_Yield_Curve!$B$11:$C$37,MATCH(IF(E142&lt;=MIN(NSE_Yield_Curve!B:B),MIN(NSE_Yield_Curve!B:B),E142),NSE_Yield_Curve!$B$11:$B$37,0),MATCH($B$4,NSE_Yield_Curve!$B$10:$C$10,0))</f>
        <v>0.13475400000000001</v>
      </c>
      <c r="H142" s="191">
        <f t="shared" si="2"/>
        <v>0.13522424999999999</v>
      </c>
    </row>
    <row r="143" spans="3:8">
      <c r="C143" s="188">
        <v>11.33</v>
      </c>
      <c r="D143" s="189">
        <f>IF($C143&lt;=MIN(NSE_Yield_Curve!$B$11:$B$37),0,INDEX(NSE_Yield_Curve!B:B,MATCH($C143,NSE_Yield_Curve!B:B,1)))</f>
        <v>11</v>
      </c>
      <c r="E143" s="189">
        <f>IF(C143&lt;=MIN(NSE_Yield_Curve!$B$11:$B$37),MIN(NSE_Yield_Curve!$B$11:$B$37),IF(C143&gt;=MAX(NSE_Yield_Curve!$B$11:$B$37),MAX(NSE_Yield_Curve!$B$11:$B$37),INDEX(NSE_Yield_Curve!B:B,MATCH($C143,NSE_Yield_Curve!B:B,1)+1)))</f>
        <v>12</v>
      </c>
      <c r="F143" s="190">
        <f>INDEX(NSE_Yield_Curve!$B$11:$C$37,MATCH(IF(D143&lt;=MIN(NSE_Yield_Curve!$B:$B),MIN(NSE_Yield_Curve!$B:$B),D143),NSE_Yield_Curve!$B$11:$B$37,0),MATCH($B$4,NSE_Yield_Curve!$B$10:$C$10,0))</f>
        <v>0.135381</v>
      </c>
      <c r="G143" s="190">
        <f>INDEX(NSE_Yield_Curve!$B$11:$C$37,MATCH(IF(E143&lt;=MIN(NSE_Yield_Curve!B:B),MIN(NSE_Yield_Curve!B:B),E143),NSE_Yield_Curve!$B$11:$B$37,0),MATCH($B$4,NSE_Yield_Curve!$B$10:$C$10,0))</f>
        <v>0.13475400000000001</v>
      </c>
      <c r="H143" s="191">
        <f t="shared" si="2"/>
        <v>0.13517409</v>
      </c>
    </row>
    <row r="144" spans="3:8">
      <c r="C144" s="188">
        <v>11.42</v>
      </c>
      <c r="D144" s="189">
        <f>IF($C144&lt;=MIN(NSE_Yield_Curve!$B$11:$B$37),0,INDEX(NSE_Yield_Curve!B:B,MATCH($C144,NSE_Yield_Curve!B:B,1)))</f>
        <v>11</v>
      </c>
      <c r="E144" s="189">
        <f>IF(C144&lt;=MIN(NSE_Yield_Curve!$B$11:$B$37),MIN(NSE_Yield_Curve!$B$11:$B$37),IF(C144&gt;=MAX(NSE_Yield_Curve!$B$11:$B$37),MAX(NSE_Yield_Curve!$B$11:$B$37),INDEX(NSE_Yield_Curve!B:B,MATCH($C144,NSE_Yield_Curve!B:B,1)+1)))</f>
        <v>12</v>
      </c>
      <c r="F144" s="190">
        <f>INDEX(NSE_Yield_Curve!$B$11:$C$37,MATCH(IF(D144&lt;=MIN(NSE_Yield_Curve!$B:$B),MIN(NSE_Yield_Curve!$B:$B),D144),NSE_Yield_Curve!$B$11:$B$37,0),MATCH($B$4,NSE_Yield_Curve!$B$10:$C$10,0))</f>
        <v>0.135381</v>
      </c>
      <c r="G144" s="190">
        <f>INDEX(NSE_Yield_Curve!$B$11:$C$37,MATCH(IF(E144&lt;=MIN(NSE_Yield_Curve!B:B),MIN(NSE_Yield_Curve!B:B),E144),NSE_Yield_Curve!$B$11:$B$37,0),MATCH($B$4,NSE_Yield_Curve!$B$10:$C$10,0))</f>
        <v>0.13475400000000001</v>
      </c>
      <c r="H144" s="191">
        <f t="shared" si="2"/>
        <v>0.13511766</v>
      </c>
    </row>
    <row r="145" spans="3:8">
      <c r="C145" s="188">
        <v>11.5</v>
      </c>
      <c r="D145" s="189">
        <f>IF($C145&lt;=MIN(NSE_Yield_Curve!$B$11:$B$37),0,INDEX(NSE_Yield_Curve!B:B,MATCH($C145,NSE_Yield_Curve!B:B,1)))</f>
        <v>11</v>
      </c>
      <c r="E145" s="189">
        <f>IF(C145&lt;=MIN(NSE_Yield_Curve!$B$11:$B$37),MIN(NSE_Yield_Curve!$B$11:$B$37),IF(C145&gt;=MAX(NSE_Yield_Curve!$B$11:$B$37),MAX(NSE_Yield_Curve!$B$11:$B$37),INDEX(NSE_Yield_Curve!B:B,MATCH($C145,NSE_Yield_Curve!B:B,1)+1)))</f>
        <v>12</v>
      </c>
      <c r="F145" s="190">
        <f>INDEX(NSE_Yield_Curve!$B$11:$C$37,MATCH(IF(D145&lt;=MIN(NSE_Yield_Curve!$B:$B),MIN(NSE_Yield_Curve!$B:$B),D145),NSE_Yield_Curve!$B$11:$B$37,0),MATCH($B$4,NSE_Yield_Curve!$B$10:$C$10,0))</f>
        <v>0.135381</v>
      </c>
      <c r="G145" s="190">
        <f>INDEX(NSE_Yield_Curve!$B$11:$C$37,MATCH(IF(E145&lt;=MIN(NSE_Yield_Curve!B:B),MIN(NSE_Yield_Curve!B:B),E145),NSE_Yield_Curve!$B$11:$B$37,0),MATCH($B$4,NSE_Yield_Curve!$B$10:$C$10,0))</f>
        <v>0.13475400000000001</v>
      </c>
      <c r="H145" s="191">
        <f t="shared" si="2"/>
        <v>0.13506750000000001</v>
      </c>
    </row>
    <row r="146" spans="3:8">
      <c r="C146" s="188">
        <v>11.58</v>
      </c>
      <c r="D146" s="189">
        <f>IF($C146&lt;=MIN(NSE_Yield_Curve!$B$11:$B$37),0,INDEX(NSE_Yield_Curve!B:B,MATCH($C146,NSE_Yield_Curve!B:B,1)))</f>
        <v>11</v>
      </c>
      <c r="E146" s="189">
        <f>IF(C146&lt;=MIN(NSE_Yield_Curve!$B$11:$B$37),MIN(NSE_Yield_Curve!$B$11:$B$37),IF(C146&gt;=MAX(NSE_Yield_Curve!$B$11:$B$37),MAX(NSE_Yield_Curve!$B$11:$B$37),INDEX(NSE_Yield_Curve!B:B,MATCH($C146,NSE_Yield_Curve!B:B,1)+1)))</f>
        <v>12</v>
      </c>
      <c r="F146" s="190">
        <f>INDEX(NSE_Yield_Curve!$B$11:$C$37,MATCH(IF(D146&lt;=MIN(NSE_Yield_Curve!$B:$B),MIN(NSE_Yield_Curve!$B:$B),D146),NSE_Yield_Curve!$B$11:$B$37,0),MATCH($B$4,NSE_Yield_Curve!$B$10:$C$10,0))</f>
        <v>0.135381</v>
      </c>
      <c r="G146" s="190">
        <f>INDEX(NSE_Yield_Curve!$B$11:$C$37,MATCH(IF(E146&lt;=MIN(NSE_Yield_Curve!B:B),MIN(NSE_Yield_Curve!B:B),E146),NSE_Yield_Curve!$B$11:$B$37,0),MATCH($B$4,NSE_Yield_Curve!$B$10:$C$10,0))</f>
        <v>0.13475400000000001</v>
      </c>
      <c r="H146" s="191">
        <f t="shared" si="2"/>
        <v>0.13501734000000001</v>
      </c>
    </row>
    <row r="147" spans="3:8">
      <c r="C147" s="188">
        <v>11.67</v>
      </c>
      <c r="D147" s="189">
        <f>IF($C147&lt;=MIN(NSE_Yield_Curve!$B$11:$B$37),0,INDEX(NSE_Yield_Curve!B:B,MATCH($C147,NSE_Yield_Curve!B:B,1)))</f>
        <v>11</v>
      </c>
      <c r="E147" s="189">
        <f>IF(C147&lt;=MIN(NSE_Yield_Curve!$B$11:$B$37),MIN(NSE_Yield_Curve!$B$11:$B$37),IF(C147&gt;=MAX(NSE_Yield_Curve!$B$11:$B$37),MAX(NSE_Yield_Curve!$B$11:$B$37),INDEX(NSE_Yield_Curve!B:B,MATCH($C147,NSE_Yield_Curve!B:B,1)+1)))</f>
        <v>12</v>
      </c>
      <c r="F147" s="190">
        <f>INDEX(NSE_Yield_Curve!$B$11:$C$37,MATCH(IF(D147&lt;=MIN(NSE_Yield_Curve!$B:$B),MIN(NSE_Yield_Curve!$B:$B),D147),NSE_Yield_Curve!$B$11:$B$37,0),MATCH($B$4,NSE_Yield_Curve!$B$10:$C$10,0))</f>
        <v>0.135381</v>
      </c>
      <c r="G147" s="190">
        <f>INDEX(NSE_Yield_Curve!$B$11:$C$37,MATCH(IF(E147&lt;=MIN(NSE_Yield_Curve!B:B),MIN(NSE_Yield_Curve!B:B),E147),NSE_Yield_Curve!$B$11:$B$37,0),MATCH($B$4,NSE_Yield_Curve!$B$10:$C$10,0))</f>
        <v>0.13475400000000001</v>
      </c>
      <c r="H147" s="191">
        <f t="shared" si="2"/>
        <v>0.13496091000000002</v>
      </c>
    </row>
    <row r="148" spans="3:8">
      <c r="C148" s="188">
        <v>11.75</v>
      </c>
      <c r="D148" s="189">
        <f>IF($C148&lt;=MIN(NSE_Yield_Curve!$B$11:$B$37),0,INDEX(NSE_Yield_Curve!B:B,MATCH($C148,NSE_Yield_Curve!B:B,1)))</f>
        <v>11</v>
      </c>
      <c r="E148" s="189">
        <f>IF(C148&lt;=MIN(NSE_Yield_Curve!$B$11:$B$37),MIN(NSE_Yield_Curve!$B$11:$B$37),IF(C148&gt;=MAX(NSE_Yield_Curve!$B$11:$B$37),MAX(NSE_Yield_Curve!$B$11:$B$37),INDEX(NSE_Yield_Curve!B:B,MATCH($C148,NSE_Yield_Curve!B:B,1)+1)))</f>
        <v>12</v>
      </c>
      <c r="F148" s="190">
        <f>INDEX(NSE_Yield_Curve!$B$11:$C$37,MATCH(IF(D148&lt;=MIN(NSE_Yield_Curve!$B:$B),MIN(NSE_Yield_Curve!$B:$B),D148),NSE_Yield_Curve!$B$11:$B$37,0),MATCH($B$4,NSE_Yield_Curve!$B$10:$C$10,0))</f>
        <v>0.135381</v>
      </c>
      <c r="G148" s="190">
        <f>INDEX(NSE_Yield_Curve!$B$11:$C$37,MATCH(IF(E148&lt;=MIN(NSE_Yield_Curve!B:B),MIN(NSE_Yield_Curve!B:B),E148),NSE_Yield_Curve!$B$11:$B$37,0),MATCH($B$4,NSE_Yield_Curve!$B$10:$C$10,0))</f>
        <v>0.13475400000000001</v>
      </c>
      <c r="H148" s="191">
        <f t="shared" si="2"/>
        <v>0.13491075000000002</v>
      </c>
    </row>
    <row r="149" spans="3:8">
      <c r="C149" s="188">
        <v>11.83</v>
      </c>
      <c r="D149" s="189">
        <f>IF($C149&lt;=MIN(NSE_Yield_Curve!$B$11:$B$37),0,INDEX(NSE_Yield_Curve!B:B,MATCH($C149,NSE_Yield_Curve!B:B,1)))</f>
        <v>11</v>
      </c>
      <c r="E149" s="189">
        <f>IF(C149&lt;=MIN(NSE_Yield_Curve!$B$11:$B$37),MIN(NSE_Yield_Curve!$B$11:$B$37),IF(C149&gt;=MAX(NSE_Yield_Curve!$B$11:$B$37),MAX(NSE_Yield_Curve!$B$11:$B$37),INDEX(NSE_Yield_Curve!B:B,MATCH($C149,NSE_Yield_Curve!B:B,1)+1)))</f>
        <v>12</v>
      </c>
      <c r="F149" s="190">
        <f>INDEX(NSE_Yield_Curve!$B$11:$C$37,MATCH(IF(D149&lt;=MIN(NSE_Yield_Curve!$B:$B),MIN(NSE_Yield_Curve!$B:$B),D149),NSE_Yield_Curve!$B$11:$B$37,0),MATCH($B$4,NSE_Yield_Curve!$B$10:$C$10,0))</f>
        <v>0.135381</v>
      </c>
      <c r="G149" s="190">
        <f>INDEX(NSE_Yield_Curve!$B$11:$C$37,MATCH(IF(E149&lt;=MIN(NSE_Yield_Curve!B:B),MIN(NSE_Yield_Curve!B:B),E149),NSE_Yield_Curve!$B$11:$B$37,0),MATCH($B$4,NSE_Yield_Curve!$B$10:$C$10,0))</f>
        <v>0.13475400000000001</v>
      </c>
      <c r="H149" s="191">
        <f t="shared" si="2"/>
        <v>0.13486059</v>
      </c>
    </row>
    <row r="150" spans="3:8">
      <c r="C150" s="188">
        <v>11.92</v>
      </c>
      <c r="D150" s="189">
        <f>IF($C150&lt;=MIN(NSE_Yield_Curve!$B$11:$B$37),0,INDEX(NSE_Yield_Curve!B:B,MATCH($C150,NSE_Yield_Curve!B:B,1)))</f>
        <v>11</v>
      </c>
      <c r="E150" s="189">
        <f>IF(C150&lt;=MIN(NSE_Yield_Curve!$B$11:$B$37),MIN(NSE_Yield_Curve!$B$11:$B$37),IF(C150&gt;=MAX(NSE_Yield_Curve!$B$11:$B$37),MAX(NSE_Yield_Curve!$B$11:$B$37),INDEX(NSE_Yield_Curve!B:B,MATCH($C150,NSE_Yield_Curve!B:B,1)+1)))</f>
        <v>12</v>
      </c>
      <c r="F150" s="190">
        <f>INDEX(NSE_Yield_Curve!$B$11:$C$37,MATCH(IF(D150&lt;=MIN(NSE_Yield_Curve!$B:$B),MIN(NSE_Yield_Curve!$B:$B),D150),NSE_Yield_Curve!$B$11:$B$37,0),MATCH($B$4,NSE_Yield_Curve!$B$10:$C$10,0))</f>
        <v>0.135381</v>
      </c>
      <c r="G150" s="190">
        <f>INDEX(NSE_Yield_Curve!$B$11:$C$37,MATCH(IF(E150&lt;=MIN(NSE_Yield_Curve!B:B),MIN(NSE_Yield_Curve!B:B),E150),NSE_Yield_Curve!$B$11:$B$37,0),MATCH($B$4,NSE_Yield_Curve!$B$10:$C$10,0))</f>
        <v>0.13475400000000001</v>
      </c>
      <c r="H150" s="191">
        <f t="shared" si="2"/>
        <v>0.13480416000000001</v>
      </c>
    </row>
    <row r="151" spans="3:8">
      <c r="C151" s="188">
        <v>12</v>
      </c>
      <c r="D151" s="189">
        <f>IF($C151&lt;=MIN(NSE_Yield_Curve!$B$11:$B$37),0,INDEX(NSE_Yield_Curve!B:B,MATCH($C151,NSE_Yield_Curve!B:B,1)))</f>
        <v>12</v>
      </c>
      <c r="E151" s="189">
        <f>IF(C151&lt;=MIN(NSE_Yield_Curve!$B$11:$B$37),MIN(NSE_Yield_Curve!$B$11:$B$37),IF(C151&gt;=MAX(NSE_Yield_Curve!$B$11:$B$37),MAX(NSE_Yield_Curve!$B$11:$B$37),INDEX(NSE_Yield_Curve!B:B,MATCH($C151,NSE_Yield_Curve!B:B,1)+1)))</f>
        <v>13</v>
      </c>
      <c r="F151" s="190">
        <f>INDEX(NSE_Yield_Curve!$B$11:$C$37,MATCH(IF(D151&lt;=MIN(NSE_Yield_Curve!$B:$B),MIN(NSE_Yield_Curve!$B:$B),D151),NSE_Yield_Curve!$B$11:$B$37,0),MATCH($B$4,NSE_Yield_Curve!$B$10:$C$10,0))</f>
        <v>0.13475400000000001</v>
      </c>
      <c r="G151" s="190">
        <f>INDEX(NSE_Yield_Curve!$B$11:$C$37,MATCH(IF(E151&lt;=MIN(NSE_Yield_Curve!B:B),MIN(NSE_Yield_Curve!B:B),E151),NSE_Yield_Curve!$B$11:$B$37,0),MATCH($B$4,NSE_Yield_Curve!$B$10:$C$10,0))</f>
        <v>0.13413</v>
      </c>
      <c r="H151" s="191">
        <f t="shared" si="2"/>
        <v>0.13475400000000001</v>
      </c>
    </row>
    <row r="152" spans="3:8">
      <c r="C152" s="188">
        <v>12.08</v>
      </c>
      <c r="D152" s="189">
        <f>IF($C152&lt;=MIN(NSE_Yield_Curve!$B$11:$B$37),0,INDEX(NSE_Yield_Curve!B:B,MATCH($C152,NSE_Yield_Curve!B:B,1)))</f>
        <v>12</v>
      </c>
      <c r="E152" s="189">
        <f>IF(C152&lt;=MIN(NSE_Yield_Curve!$B$11:$B$37),MIN(NSE_Yield_Curve!$B$11:$B$37),IF(C152&gt;=MAX(NSE_Yield_Curve!$B$11:$B$37),MAX(NSE_Yield_Curve!$B$11:$B$37),INDEX(NSE_Yield_Curve!B:B,MATCH($C152,NSE_Yield_Curve!B:B,1)+1)))</f>
        <v>13</v>
      </c>
      <c r="F152" s="190">
        <f>INDEX(NSE_Yield_Curve!$B$11:$C$37,MATCH(IF(D152&lt;=MIN(NSE_Yield_Curve!$B:$B),MIN(NSE_Yield_Curve!$B:$B),D152),NSE_Yield_Curve!$B$11:$B$37,0),MATCH($B$4,NSE_Yield_Curve!$B$10:$C$10,0))</f>
        <v>0.13475400000000001</v>
      </c>
      <c r="G152" s="190">
        <f>INDEX(NSE_Yield_Curve!$B$11:$C$37,MATCH(IF(E152&lt;=MIN(NSE_Yield_Curve!B:B),MIN(NSE_Yield_Curve!B:B),E152),NSE_Yield_Curve!$B$11:$B$37,0),MATCH($B$4,NSE_Yield_Curve!$B$10:$C$10,0))</f>
        <v>0.13413</v>
      </c>
      <c r="H152" s="191">
        <f t="shared" si="2"/>
        <v>0.13470408</v>
      </c>
    </row>
    <row r="153" spans="3:8">
      <c r="C153" s="188">
        <v>12.17</v>
      </c>
      <c r="D153" s="189">
        <f>IF($C153&lt;=MIN(NSE_Yield_Curve!$B$11:$B$37),0,INDEX(NSE_Yield_Curve!B:B,MATCH($C153,NSE_Yield_Curve!B:B,1)))</f>
        <v>12</v>
      </c>
      <c r="E153" s="189">
        <f>IF(C153&lt;=MIN(NSE_Yield_Curve!$B$11:$B$37),MIN(NSE_Yield_Curve!$B$11:$B$37),IF(C153&gt;=MAX(NSE_Yield_Curve!$B$11:$B$37),MAX(NSE_Yield_Curve!$B$11:$B$37),INDEX(NSE_Yield_Curve!B:B,MATCH($C153,NSE_Yield_Curve!B:B,1)+1)))</f>
        <v>13</v>
      </c>
      <c r="F153" s="190">
        <f>INDEX(NSE_Yield_Curve!$B$11:$C$37,MATCH(IF(D153&lt;=MIN(NSE_Yield_Curve!$B:$B),MIN(NSE_Yield_Curve!$B:$B),D153),NSE_Yield_Curve!$B$11:$B$37,0),MATCH($B$4,NSE_Yield_Curve!$B$10:$C$10,0))</f>
        <v>0.13475400000000001</v>
      </c>
      <c r="G153" s="190">
        <f>INDEX(NSE_Yield_Curve!$B$11:$C$37,MATCH(IF(E153&lt;=MIN(NSE_Yield_Curve!B:B),MIN(NSE_Yield_Curve!B:B),E153),NSE_Yield_Curve!$B$11:$B$37,0),MATCH($B$4,NSE_Yield_Curve!$B$10:$C$10,0))</f>
        <v>0.13413</v>
      </c>
      <c r="H153" s="191">
        <f t="shared" si="2"/>
        <v>0.13464792</v>
      </c>
    </row>
    <row r="154" spans="3:8">
      <c r="C154" s="188">
        <v>12.25</v>
      </c>
      <c r="D154" s="189">
        <f>IF($C154&lt;=MIN(NSE_Yield_Curve!$B$11:$B$37),0,INDEX(NSE_Yield_Curve!B:B,MATCH($C154,NSE_Yield_Curve!B:B,1)))</f>
        <v>12</v>
      </c>
      <c r="E154" s="189">
        <f>IF(C154&lt;=MIN(NSE_Yield_Curve!$B$11:$B$37),MIN(NSE_Yield_Curve!$B$11:$B$37),IF(C154&gt;=MAX(NSE_Yield_Curve!$B$11:$B$37),MAX(NSE_Yield_Curve!$B$11:$B$37),INDEX(NSE_Yield_Curve!B:B,MATCH($C154,NSE_Yield_Curve!B:B,1)+1)))</f>
        <v>13</v>
      </c>
      <c r="F154" s="190">
        <f>INDEX(NSE_Yield_Curve!$B$11:$C$37,MATCH(IF(D154&lt;=MIN(NSE_Yield_Curve!$B:$B),MIN(NSE_Yield_Curve!$B:$B),D154),NSE_Yield_Curve!$B$11:$B$37,0),MATCH($B$4,NSE_Yield_Curve!$B$10:$C$10,0))</f>
        <v>0.13475400000000001</v>
      </c>
      <c r="G154" s="190">
        <f>INDEX(NSE_Yield_Curve!$B$11:$C$37,MATCH(IF(E154&lt;=MIN(NSE_Yield_Curve!B:B),MIN(NSE_Yield_Curve!B:B),E154),NSE_Yield_Curve!$B$11:$B$37,0),MATCH($B$4,NSE_Yield_Curve!$B$10:$C$10,0))</f>
        <v>0.13413</v>
      </c>
      <c r="H154" s="191">
        <f t="shared" si="2"/>
        <v>0.134598</v>
      </c>
    </row>
    <row r="155" spans="3:8">
      <c r="C155" s="188">
        <v>12.33</v>
      </c>
      <c r="D155" s="189">
        <f>IF($C155&lt;=MIN(NSE_Yield_Curve!$B$11:$B$37),0,INDEX(NSE_Yield_Curve!B:B,MATCH($C155,NSE_Yield_Curve!B:B,1)))</f>
        <v>12</v>
      </c>
      <c r="E155" s="189">
        <f>IF(C155&lt;=MIN(NSE_Yield_Curve!$B$11:$B$37),MIN(NSE_Yield_Curve!$B$11:$B$37),IF(C155&gt;=MAX(NSE_Yield_Curve!$B$11:$B$37),MAX(NSE_Yield_Curve!$B$11:$B$37),INDEX(NSE_Yield_Curve!B:B,MATCH($C155,NSE_Yield_Curve!B:B,1)+1)))</f>
        <v>13</v>
      </c>
      <c r="F155" s="190">
        <f>INDEX(NSE_Yield_Curve!$B$11:$C$37,MATCH(IF(D155&lt;=MIN(NSE_Yield_Curve!$B:$B),MIN(NSE_Yield_Curve!$B:$B),D155),NSE_Yield_Curve!$B$11:$B$37,0),MATCH($B$4,NSE_Yield_Curve!$B$10:$C$10,0))</f>
        <v>0.13475400000000001</v>
      </c>
      <c r="G155" s="190">
        <f>INDEX(NSE_Yield_Curve!$B$11:$C$37,MATCH(IF(E155&lt;=MIN(NSE_Yield_Curve!B:B),MIN(NSE_Yield_Curve!B:B),E155),NSE_Yield_Curve!$B$11:$B$37,0),MATCH($B$4,NSE_Yield_Curve!$B$10:$C$10,0))</f>
        <v>0.13413</v>
      </c>
      <c r="H155" s="191">
        <f t="shared" si="2"/>
        <v>0.13454808000000001</v>
      </c>
    </row>
    <row r="156" spans="3:8">
      <c r="C156" s="188">
        <v>12.42</v>
      </c>
      <c r="D156" s="189">
        <f>IF($C156&lt;=MIN(NSE_Yield_Curve!$B$11:$B$37),0,INDEX(NSE_Yield_Curve!B:B,MATCH($C156,NSE_Yield_Curve!B:B,1)))</f>
        <v>12</v>
      </c>
      <c r="E156" s="189">
        <f>IF(C156&lt;=MIN(NSE_Yield_Curve!$B$11:$B$37),MIN(NSE_Yield_Curve!$B$11:$B$37),IF(C156&gt;=MAX(NSE_Yield_Curve!$B$11:$B$37),MAX(NSE_Yield_Curve!$B$11:$B$37),INDEX(NSE_Yield_Curve!B:B,MATCH($C156,NSE_Yield_Curve!B:B,1)+1)))</f>
        <v>13</v>
      </c>
      <c r="F156" s="190">
        <f>INDEX(NSE_Yield_Curve!$B$11:$C$37,MATCH(IF(D156&lt;=MIN(NSE_Yield_Curve!$B:$B),MIN(NSE_Yield_Curve!$B:$B),D156),NSE_Yield_Curve!$B$11:$B$37,0),MATCH($B$4,NSE_Yield_Curve!$B$10:$C$10,0))</f>
        <v>0.13475400000000001</v>
      </c>
      <c r="G156" s="190">
        <f>INDEX(NSE_Yield_Curve!$B$11:$C$37,MATCH(IF(E156&lt;=MIN(NSE_Yield_Curve!B:B),MIN(NSE_Yield_Curve!B:B),E156),NSE_Yield_Curve!$B$11:$B$37,0),MATCH($B$4,NSE_Yield_Curve!$B$10:$C$10,0))</f>
        <v>0.13413</v>
      </c>
      <c r="H156" s="191">
        <f t="shared" si="2"/>
        <v>0.13449192000000001</v>
      </c>
    </row>
    <row r="157" spans="3:8">
      <c r="C157" s="188">
        <v>12.5</v>
      </c>
      <c r="D157" s="189">
        <f>IF($C157&lt;=MIN(NSE_Yield_Curve!$B$11:$B$37),0,INDEX(NSE_Yield_Curve!B:B,MATCH($C157,NSE_Yield_Curve!B:B,1)))</f>
        <v>12</v>
      </c>
      <c r="E157" s="189">
        <f>IF(C157&lt;=MIN(NSE_Yield_Curve!$B$11:$B$37),MIN(NSE_Yield_Curve!$B$11:$B$37),IF(C157&gt;=MAX(NSE_Yield_Curve!$B$11:$B$37),MAX(NSE_Yield_Curve!$B$11:$B$37),INDEX(NSE_Yield_Curve!B:B,MATCH($C157,NSE_Yield_Curve!B:B,1)+1)))</f>
        <v>13</v>
      </c>
      <c r="F157" s="190">
        <f>INDEX(NSE_Yield_Curve!$B$11:$C$37,MATCH(IF(D157&lt;=MIN(NSE_Yield_Curve!$B:$B),MIN(NSE_Yield_Curve!$B:$B),D157),NSE_Yield_Curve!$B$11:$B$37,0),MATCH($B$4,NSE_Yield_Curve!$B$10:$C$10,0))</f>
        <v>0.13475400000000001</v>
      </c>
      <c r="G157" s="190">
        <f>INDEX(NSE_Yield_Curve!$B$11:$C$37,MATCH(IF(E157&lt;=MIN(NSE_Yield_Curve!B:B),MIN(NSE_Yield_Curve!B:B),E157),NSE_Yield_Curve!$B$11:$B$37,0),MATCH($B$4,NSE_Yield_Curve!$B$10:$C$10,0))</f>
        <v>0.13413</v>
      </c>
      <c r="H157" s="191">
        <f t="shared" si="2"/>
        <v>0.13444200000000001</v>
      </c>
    </row>
    <row r="158" spans="3:8">
      <c r="C158" s="188">
        <v>12.58</v>
      </c>
      <c r="D158" s="189">
        <f>IF($C158&lt;=MIN(NSE_Yield_Curve!$B$11:$B$37),0,INDEX(NSE_Yield_Curve!B:B,MATCH($C158,NSE_Yield_Curve!B:B,1)))</f>
        <v>12</v>
      </c>
      <c r="E158" s="189">
        <f>IF(C158&lt;=MIN(NSE_Yield_Curve!$B$11:$B$37),MIN(NSE_Yield_Curve!$B$11:$B$37),IF(C158&gt;=MAX(NSE_Yield_Curve!$B$11:$B$37),MAX(NSE_Yield_Curve!$B$11:$B$37),INDEX(NSE_Yield_Curve!B:B,MATCH($C158,NSE_Yield_Curve!B:B,1)+1)))</f>
        <v>13</v>
      </c>
      <c r="F158" s="190">
        <f>INDEX(NSE_Yield_Curve!$B$11:$C$37,MATCH(IF(D158&lt;=MIN(NSE_Yield_Curve!$B:$B),MIN(NSE_Yield_Curve!$B:$B),D158),NSE_Yield_Curve!$B$11:$B$37,0),MATCH($B$4,NSE_Yield_Curve!$B$10:$C$10,0))</f>
        <v>0.13475400000000001</v>
      </c>
      <c r="G158" s="190">
        <f>INDEX(NSE_Yield_Curve!$B$11:$C$37,MATCH(IF(E158&lt;=MIN(NSE_Yield_Curve!B:B),MIN(NSE_Yield_Curve!B:B),E158),NSE_Yield_Curve!$B$11:$B$37,0),MATCH($B$4,NSE_Yield_Curve!$B$10:$C$10,0))</f>
        <v>0.13413</v>
      </c>
      <c r="H158" s="191">
        <f t="shared" si="2"/>
        <v>0.13439208</v>
      </c>
    </row>
    <row r="159" spans="3:8">
      <c r="C159" s="188">
        <v>12.67</v>
      </c>
      <c r="D159" s="189">
        <f>IF($C159&lt;=MIN(NSE_Yield_Curve!$B$11:$B$37),0,INDEX(NSE_Yield_Curve!B:B,MATCH($C159,NSE_Yield_Curve!B:B,1)))</f>
        <v>12</v>
      </c>
      <c r="E159" s="189">
        <f>IF(C159&lt;=MIN(NSE_Yield_Curve!$B$11:$B$37),MIN(NSE_Yield_Curve!$B$11:$B$37),IF(C159&gt;=MAX(NSE_Yield_Curve!$B$11:$B$37),MAX(NSE_Yield_Curve!$B$11:$B$37),INDEX(NSE_Yield_Curve!B:B,MATCH($C159,NSE_Yield_Curve!B:B,1)+1)))</f>
        <v>13</v>
      </c>
      <c r="F159" s="190">
        <f>INDEX(NSE_Yield_Curve!$B$11:$C$37,MATCH(IF(D159&lt;=MIN(NSE_Yield_Curve!$B:$B),MIN(NSE_Yield_Curve!$B:$B),D159),NSE_Yield_Curve!$B$11:$B$37,0),MATCH($B$4,NSE_Yield_Curve!$B$10:$C$10,0))</f>
        <v>0.13475400000000001</v>
      </c>
      <c r="G159" s="190">
        <f>INDEX(NSE_Yield_Curve!$B$11:$C$37,MATCH(IF(E159&lt;=MIN(NSE_Yield_Curve!B:B),MIN(NSE_Yield_Curve!B:B),E159),NSE_Yield_Curve!$B$11:$B$37,0),MATCH($B$4,NSE_Yield_Curve!$B$10:$C$10,0))</f>
        <v>0.13413</v>
      </c>
      <c r="H159" s="191">
        <f t="shared" si="2"/>
        <v>0.13433592</v>
      </c>
    </row>
    <row r="160" spans="3:8">
      <c r="C160" s="188">
        <v>12.75</v>
      </c>
      <c r="D160" s="189">
        <f>IF($C160&lt;=MIN(NSE_Yield_Curve!$B$11:$B$37),0,INDEX(NSE_Yield_Curve!B:B,MATCH($C160,NSE_Yield_Curve!B:B,1)))</f>
        <v>12</v>
      </c>
      <c r="E160" s="189">
        <f>IF(C160&lt;=MIN(NSE_Yield_Curve!$B$11:$B$37),MIN(NSE_Yield_Curve!$B$11:$B$37),IF(C160&gt;=MAX(NSE_Yield_Curve!$B$11:$B$37),MAX(NSE_Yield_Curve!$B$11:$B$37),INDEX(NSE_Yield_Curve!B:B,MATCH($C160,NSE_Yield_Curve!B:B,1)+1)))</f>
        <v>13</v>
      </c>
      <c r="F160" s="190">
        <f>INDEX(NSE_Yield_Curve!$B$11:$C$37,MATCH(IF(D160&lt;=MIN(NSE_Yield_Curve!$B:$B),MIN(NSE_Yield_Curve!$B:$B),D160),NSE_Yield_Curve!$B$11:$B$37,0),MATCH($B$4,NSE_Yield_Curve!$B$10:$C$10,0))</f>
        <v>0.13475400000000001</v>
      </c>
      <c r="G160" s="190">
        <f>INDEX(NSE_Yield_Curve!$B$11:$C$37,MATCH(IF(E160&lt;=MIN(NSE_Yield_Curve!B:B),MIN(NSE_Yield_Curve!B:B),E160),NSE_Yield_Curve!$B$11:$B$37,0),MATCH($B$4,NSE_Yield_Curve!$B$10:$C$10,0))</f>
        <v>0.13413</v>
      </c>
      <c r="H160" s="191">
        <f t="shared" si="2"/>
        <v>0.13428600000000002</v>
      </c>
    </row>
    <row r="161" spans="3:8">
      <c r="C161" s="188">
        <v>12.83</v>
      </c>
      <c r="D161" s="189">
        <f>IF($C161&lt;=MIN(NSE_Yield_Curve!$B$11:$B$37),0,INDEX(NSE_Yield_Curve!B:B,MATCH($C161,NSE_Yield_Curve!B:B,1)))</f>
        <v>12</v>
      </c>
      <c r="E161" s="189">
        <f>IF(C161&lt;=MIN(NSE_Yield_Curve!$B$11:$B$37),MIN(NSE_Yield_Curve!$B$11:$B$37),IF(C161&gt;=MAX(NSE_Yield_Curve!$B$11:$B$37),MAX(NSE_Yield_Curve!$B$11:$B$37),INDEX(NSE_Yield_Curve!B:B,MATCH($C161,NSE_Yield_Curve!B:B,1)+1)))</f>
        <v>13</v>
      </c>
      <c r="F161" s="190">
        <f>INDEX(NSE_Yield_Curve!$B$11:$C$37,MATCH(IF(D161&lt;=MIN(NSE_Yield_Curve!$B:$B),MIN(NSE_Yield_Curve!$B:$B),D161),NSE_Yield_Curve!$B$11:$B$37,0),MATCH($B$4,NSE_Yield_Curve!$B$10:$C$10,0))</f>
        <v>0.13475400000000001</v>
      </c>
      <c r="G161" s="190">
        <f>INDEX(NSE_Yield_Curve!$B$11:$C$37,MATCH(IF(E161&lt;=MIN(NSE_Yield_Curve!B:B),MIN(NSE_Yield_Curve!B:B),E161),NSE_Yield_Curve!$B$11:$B$37,0),MATCH($B$4,NSE_Yield_Curve!$B$10:$C$10,0))</f>
        <v>0.13413</v>
      </c>
      <c r="H161" s="191">
        <f t="shared" si="2"/>
        <v>0.13423608000000001</v>
      </c>
    </row>
    <row r="162" spans="3:8">
      <c r="C162" s="188">
        <v>12.92</v>
      </c>
      <c r="D162" s="189">
        <f>IF($C162&lt;=MIN(NSE_Yield_Curve!$B$11:$B$37),0,INDEX(NSE_Yield_Curve!B:B,MATCH($C162,NSE_Yield_Curve!B:B,1)))</f>
        <v>12</v>
      </c>
      <c r="E162" s="189">
        <f>IF(C162&lt;=MIN(NSE_Yield_Curve!$B$11:$B$37),MIN(NSE_Yield_Curve!$B$11:$B$37),IF(C162&gt;=MAX(NSE_Yield_Curve!$B$11:$B$37),MAX(NSE_Yield_Curve!$B$11:$B$37),INDEX(NSE_Yield_Curve!B:B,MATCH($C162,NSE_Yield_Curve!B:B,1)+1)))</f>
        <v>13</v>
      </c>
      <c r="F162" s="190">
        <f>INDEX(NSE_Yield_Curve!$B$11:$C$37,MATCH(IF(D162&lt;=MIN(NSE_Yield_Curve!$B:$B),MIN(NSE_Yield_Curve!$B:$B),D162),NSE_Yield_Curve!$B$11:$B$37,0),MATCH($B$4,NSE_Yield_Curve!$B$10:$C$10,0))</f>
        <v>0.13475400000000001</v>
      </c>
      <c r="G162" s="190">
        <f>INDEX(NSE_Yield_Curve!$B$11:$C$37,MATCH(IF(E162&lt;=MIN(NSE_Yield_Curve!B:B),MIN(NSE_Yield_Curve!B:B),E162),NSE_Yield_Curve!$B$11:$B$37,0),MATCH($B$4,NSE_Yield_Curve!$B$10:$C$10,0))</f>
        <v>0.13413</v>
      </c>
      <c r="H162" s="191">
        <f t="shared" si="2"/>
        <v>0.13417992000000001</v>
      </c>
    </row>
    <row r="163" spans="3:8">
      <c r="C163" s="188">
        <v>13</v>
      </c>
      <c r="D163" s="189">
        <f>IF($C163&lt;=MIN(NSE_Yield_Curve!$B$11:$B$37),0,INDEX(NSE_Yield_Curve!B:B,MATCH($C163,NSE_Yield_Curve!B:B,1)))</f>
        <v>13</v>
      </c>
      <c r="E163" s="189">
        <f>IF(C163&lt;=MIN(NSE_Yield_Curve!$B$11:$B$37),MIN(NSE_Yield_Curve!$B$11:$B$37),IF(C163&gt;=MAX(NSE_Yield_Curve!$B$11:$B$37),MAX(NSE_Yield_Curve!$B$11:$B$37),INDEX(NSE_Yield_Curve!B:B,MATCH($C163,NSE_Yield_Curve!B:B,1)+1)))</f>
        <v>14</v>
      </c>
      <c r="F163" s="190">
        <f>INDEX(NSE_Yield_Curve!$B$11:$C$37,MATCH(IF(D163&lt;=MIN(NSE_Yield_Curve!$B:$B),MIN(NSE_Yield_Curve!$B:$B),D163),NSE_Yield_Curve!$B$11:$B$37,0),MATCH($B$4,NSE_Yield_Curve!$B$10:$C$10,0))</f>
        <v>0.13413</v>
      </c>
      <c r="G163" s="190">
        <f>INDEX(NSE_Yield_Curve!$B$11:$C$37,MATCH(IF(E163&lt;=MIN(NSE_Yield_Curve!B:B),MIN(NSE_Yield_Curve!B:B),E163),NSE_Yield_Curve!$B$11:$B$37,0),MATCH($B$4,NSE_Yield_Curve!$B$10:$C$10,0))</f>
        <v>0.13539199999999998</v>
      </c>
      <c r="H163" s="191">
        <f t="shared" si="2"/>
        <v>0.13413</v>
      </c>
    </row>
    <row r="164" spans="3:8">
      <c r="C164" s="188">
        <v>13.08</v>
      </c>
      <c r="D164" s="189">
        <f>IF($C164&lt;=MIN(NSE_Yield_Curve!$B$11:$B$37),0,INDEX(NSE_Yield_Curve!B:B,MATCH($C164,NSE_Yield_Curve!B:B,1)))</f>
        <v>13</v>
      </c>
      <c r="E164" s="189">
        <f>IF(C164&lt;=MIN(NSE_Yield_Curve!$B$11:$B$37),MIN(NSE_Yield_Curve!$B$11:$B$37),IF(C164&gt;=MAX(NSE_Yield_Curve!$B$11:$B$37),MAX(NSE_Yield_Curve!$B$11:$B$37),INDEX(NSE_Yield_Curve!B:B,MATCH($C164,NSE_Yield_Curve!B:B,1)+1)))</f>
        <v>14</v>
      </c>
      <c r="F164" s="190">
        <f>INDEX(NSE_Yield_Curve!$B$11:$C$37,MATCH(IF(D164&lt;=MIN(NSE_Yield_Curve!$B:$B),MIN(NSE_Yield_Curve!$B:$B),D164),NSE_Yield_Curve!$B$11:$B$37,0),MATCH($B$4,NSE_Yield_Curve!$B$10:$C$10,0))</f>
        <v>0.13413</v>
      </c>
      <c r="G164" s="190">
        <f>INDEX(NSE_Yield_Curve!$B$11:$C$37,MATCH(IF(E164&lt;=MIN(NSE_Yield_Curve!B:B),MIN(NSE_Yield_Curve!B:B),E164),NSE_Yield_Curve!$B$11:$B$37,0),MATCH($B$4,NSE_Yield_Curve!$B$10:$C$10,0))</f>
        <v>0.13539199999999998</v>
      </c>
      <c r="H164" s="191">
        <f t="shared" si="2"/>
        <v>0.13423096000000001</v>
      </c>
    </row>
    <row r="165" spans="3:8">
      <c r="C165" s="188">
        <v>13.17</v>
      </c>
      <c r="D165" s="189">
        <f>IF($C165&lt;=MIN(NSE_Yield_Curve!$B$11:$B$37),0,INDEX(NSE_Yield_Curve!B:B,MATCH($C165,NSE_Yield_Curve!B:B,1)))</f>
        <v>13</v>
      </c>
      <c r="E165" s="189">
        <f>IF(C165&lt;=MIN(NSE_Yield_Curve!$B$11:$B$37),MIN(NSE_Yield_Curve!$B$11:$B$37),IF(C165&gt;=MAX(NSE_Yield_Curve!$B$11:$B$37),MAX(NSE_Yield_Curve!$B$11:$B$37),INDEX(NSE_Yield_Curve!B:B,MATCH($C165,NSE_Yield_Curve!B:B,1)+1)))</f>
        <v>14</v>
      </c>
      <c r="F165" s="190">
        <f>INDEX(NSE_Yield_Curve!$B$11:$C$37,MATCH(IF(D165&lt;=MIN(NSE_Yield_Curve!$B:$B),MIN(NSE_Yield_Curve!$B:$B),D165),NSE_Yield_Curve!$B$11:$B$37,0),MATCH($B$4,NSE_Yield_Curve!$B$10:$C$10,0))</f>
        <v>0.13413</v>
      </c>
      <c r="G165" s="190">
        <f>INDEX(NSE_Yield_Curve!$B$11:$C$37,MATCH(IF(E165&lt;=MIN(NSE_Yield_Curve!B:B),MIN(NSE_Yield_Curve!B:B),E165),NSE_Yield_Curve!$B$11:$B$37,0),MATCH($B$4,NSE_Yield_Curve!$B$10:$C$10,0))</f>
        <v>0.13539199999999998</v>
      </c>
      <c r="H165" s="191">
        <f t="shared" si="2"/>
        <v>0.13434453999999998</v>
      </c>
    </row>
    <row r="166" spans="3:8">
      <c r="C166" s="188">
        <v>13.25</v>
      </c>
      <c r="D166" s="189">
        <f>IF($C166&lt;=MIN(NSE_Yield_Curve!$B$11:$B$37),0,INDEX(NSE_Yield_Curve!B:B,MATCH($C166,NSE_Yield_Curve!B:B,1)))</f>
        <v>13</v>
      </c>
      <c r="E166" s="189">
        <f>IF(C166&lt;=MIN(NSE_Yield_Curve!$B$11:$B$37),MIN(NSE_Yield_Curve!$B$11:$B$37),IF(C166&gt;=MAX(NSE_Yield_Curve!$B$11:$B$37),MAX(NSE_Yield_Curve!$B$11:$B$37),INDEX(NSE_Yield_Curve!B:B,MATCH($C166,NSE_Yield_Curve!B:B,1)+1)))</f>
        <v>14</v>
      </c>
      <c r="F166" s="190">
        <f>INDEX(NSE_Yield_Curve!$B$11:$C$37,MATCH(IF(D166&lt;=MIN(NSE_Yield_Curve!$B:$B),MIN(NSE_Yield_Curve!$B:$B),D166),NSE_Yield_Curve!$B$11:$B$37,0),MATCH($B$4,NSE_Yield_Curve!$B$10:$C$10,0))</f>
        <v>0.13413</v>
      </c>
      <c r="G166" s="190">
        <f>INDEX(NSE_Yield_Curve!$B$11:$C$37,MATCH(IF(E166&lt;=MIN(NSE_Yield_Curve!B:B),MIN(NSE_Yield_Curve!B:B),E166),NSE_Yield_Curve!$B$11:$B$37,0),MATCH($B$4,NSE_Yield_Curve!$B$10:$C$10,0))</f>
        <v>0.13539199999999998</v>
      </c>
      <c r="H166" s="191">
        <f t="shared" si="2"/>
        <v>0.1344455</v>
      </c>
    </row>
    <row r="167" spans="3:8">
      <c r="C167" s="188">
        <v>13.33</v>
      </c>
      <c r="D167" s="189">
        <f>IF($C167&lt;=MIN(NSE_Yield_Curve!$B$11:$B$37),0,INDEX(NSE_Yield_Curve!B:B,MATCH($C167,NSE_Yield_Curve!B:B,1)))</f>
        <v>13</v>
      </c>
      <c r="E167" s="189">
        <f>IF(C167&lt;=MIN(NSE_Yield_Curve!$B$11:$B$37),MIN(NSE_Yield_Curve!$B$11:$B$37),IF(C167&gt;=MAX(NSE_Yield_Curve!$B$11:$B$37),MAX(NSE_Yield_Curve!$B$11:$B$37),INDEX(NSE_Yield_Curve!B:B,MATCH($C167,NSE_Yield_Curve!B:B,1)+1)))</f>
        <v>14</v>
      </c>
      <c r="F167" s="190">
        <f>INDEX(NSE_Yield_Curve!$B$11:$C$37,MATCH(IF(D167&lt;=MIN(NSE_Yield_Curve!$B:$B),MIN(NSE_Yield_Curve!$B:$B),D167),NSE_Yield_Curve!$B$11:$B$37,0),MATCH($B$4,NSE_Yield_Curve!$B$10:$C$10,0))</f>
        <v>0.13413</v>
      </c>
      <c r="G167" s="190">
        <f>INDEX(NSE_Yield_Curve!$B$11:$C$37,MATCH(IF(E167&lt;=MIN(NSE_Yield_Curve!B:B),MIN(NSE_Yield_Curve!B:B),E167),NSE_Yield_Curve!$B$11:$B$37,0),MATCH($B$4,NSE_Yield_Curve!$B$10:$C$10,0))</f>
        <v>0.13539199999999998</v>
      </c>
      <c r="H167" s="191">
        <f t="shared" si="2"/>
        <v>0.13454646000000001</v>
      </c>
    </row>
    <row r="168" spans="3:8">
      <c r="C168" s="188">
        <v>13.42</v>
      </c>
      <c r="D168" s="189">
        <f>IF($C168&lt;=MIN(NSE_Yield_Curve!$B$11:$B$37),0,INDEX(NSE_Yield_Curve!B:B,MATCH($C168,NSE_Yield_Curve!B:B,1)))</f>
        <v>13</v>
      </c>
      <c r="E168" s="189">
        <f>IF(C168&lt;=MIN(NSE_Yield_Curve!$B$11:$B$37),MIN(NSE_Yield_Curve!$B$11:$B$37),IF(C168&gt;=MAX(NSE_Yield_Curve!$B$11:$B$37),MAX(NSE_Yield_Curve!$B$11:$B$37),INDEX(NSE_Yield_Curve!B:B,MATCH($C168,NSE_Yield_Curve!B:B,1)+1)))</f>
        <v>14</v>
      </c>
      <c r="F168" s="190">
        <f>INDEX(NSE_Yield_Curve!$B$11:$C$37,MATCH(IF(D168&lt;=MIN(NSE_Yield_Curve!$B:$B),MIN(NSE_Yield_Curve!$B:$B),D168),NSE_Yield_Curve!$B$11:$B$37,0),MATCH($B$4,NSE_Yield_Curve!$B$10:$C$10,0))</f>
        <v>0.13413</v>
      </c>
      <c r="G168" s="190">
        <f>INDEX(NSE_Yield_Curve!$B$11:$C$37,MATCH(IF(E168&lt;=MIN(NSE_Yield_Curve!B:B),MIN(NSE_Yield_Curve!B:B),E168),NSE_Yield_Curve!$B$11:$B$37,0),MATCH($B$4,NSE_Yield_Curve!$B$10:$C$10,0))</f>
        <v>0.13539199999999998</v>
      </c>
      <c r="H168" s="191">
        <f t="shared" si="2"/>
        <v>0.13466003999999998</v>
      </c>
    </row>
    <row r="169" spans="3:8">
      <c r="C169" s="188">
        <v>13.5</v>
      </c>
      <c r="D169" s="189">
        <f>IF($C169&lt;=MIN(NSE_Yield_Curve!$B$11:$B$37),0,INDEX(NSE_Yield_Curve!B:B,MATCH($C169,NSE_Yield_Curve!B:B,1)))</f>
        <v>13</v>
      </c>
      <c r="E169" s="189">
        <f>IF(C169&lt;=MIN(NSE_Yield_Curve!$B$11:$B$37),MIN(NSE_Yield_Curve!$B$11:$B$37),IF(C169&gt;=MAX(NSE_Yield_Curve!$B$11:$B$37),MAX(NSE_Yield_Curve!$B$11:$B$37),INDEX(NSE_Yield_Curve!B:B,MATCH($C169,NSE_Yield_Curve!B:B,1)+1)))</f>
        <v>14</v>
      </c>
      <c r="F169" s="190">
        <f>INDEX(NSE_Yield_Curve!$B$11:$C$37,MATCH(IF(D169&lt;=MIN(NSE_Yield_Curve!$B:$B),MIN(NSE_Yield_Curve!$B:$B),D169),NSE_Yield_Curve!$B$11:$B$37,0),MATCH($B$4,NSE_Yield_Curve!$B$10:$C$10,0))</f>
        <v>0.13413</v>
      </c>
      <c r="G169" s="190">
        <f>INDEX(NSE_Yield_Curve!$B$11:$C$37,MATCH(IF(E169&lt;=MIN(NSE_Yield_Curve!B:B),MIN(NSE_Yield_Curve!B:B),E169),NSE_Yield_Curve!$B$11:$B$37,0),MATCH($B$4,NSE_Yield_Curve!$B$10:$C$10,0))</f>
        <v>0.13539199999999998</v>
      </c>
      <c r="H169" s="191">
        <f t="shared" si="2"/>
        <v>0.13476099999999999</v>
      </c>
    </row>
    <row r="170" spans="3:8">
      <c r="C170" s="188">
        <v>13.58</v>
      </c>
      <c r="D170" s="189">
        <f>IF($C170&lt;=MIN(NSE_Yield_Curve!$B$11:$B$37),0,INDEX(NSE_Yield_Curve!B:B,MATCH($C170,NSE_Yield_Curve!B:B,1)))</f>
        <v>13</v>
      </c>
      <c r="E170" s="189">
        <f>IF(C170&lt;=MIN(NSE_Yield_Curve!$B$11:$B$37),MIN(NSE_Yield_Curve!$B$11:$B$37),IF(C170&gt;=MAX(NSE_Yield_Curve!$B$11:$B$37),MAX(NSE_Yield_Curve!$B$11:$B$37),INDEX(NSE_Yield_Curve!B:B,MATCH($C170,NSE_Yield_Curve!B:B,1)+1)))</f>
        <v>14</v>
      </c>
      <c r="F170" s="190">
        <f>INDEX(NSE_Yield_Curve!$B$11:$C$37,MATCH(IF(D170&lt;=MIN(NSE_Yield_Curve!$B:$B),MIN(NSE_Yield_Curve!$B:$B),D170),NSE_Yield_Curve!$B$11:$B$37,0),MATCH($B$4,NSE_Yield_Curve!$B$10:$C$10,0))</f>
        <v>0.13413</v>
      </c>
      <c r="G170" s="190">
        <f>INDEX(NSE_Yield_Curve!$B$11:$C$37,MATCH(IF(E170&lt;=MIN(NSE_Yield_Curve!B:B),MIN(NSE_Yield_Curve!B:B),E170),NSE_Yield_Curve!$B$11:$B$37,0),MATCH($B$4,NSE_Yield_Curve!$B$10:$C$10,0))</f>
        <v>0.13539199999999998</v>
      </c>
      <c r="H170" s="191">
        <f t="shared" si="2"/>
        <v>0.13486196</v>
      </c>
    </row>
    <row r="171" spans="3:8">
      <c r="C171" s="188">
        <v>13.67</v>
      </c>
      <c r="D171" s="189">
        <f>IF($C171&lt;=MIN(NSE_Yield_Curve!$B$11:$B$37),0,INDEX(NSE_Yield_Curve!B:B,MATCH($C171,NSE_Yield_Curve!B:B,1)))</f>
        <v>13</v>
      </c>
      <c r="E171" s="189">
        <f>IF(C171&lt;=MIN(NSE_Yield_Curve!$B$11:$B$37),MIN(NSE_Yield_Curve!$B$11:$B$37),IF(C171&gt;=MAX(NSE_Yield_Curve!$B$11:$B$37),MAX(NSE_Yield_Curve!$B$11:$B$37),INDEX(NSE_Yield_Curve!B:B,MATCH($C171,NSE_Yield_Curve!B:B,1)+1)))</f>
        <v>14</v>
      </c>
      <c r="F171" s="190">
        <f>INDEX(NSE_Yield_Curve!$B$11:$C$37,MATCH(IF(D171&lt;=MIN(NSE_Yield_Curve!$B:$B),MIN(NSE_Yield_Curve!$B:$B),D171),NSE_Yield_Curve!$B$11:$B$37,0),MATCH($B$4,NSE_Yield_Curve!$B$10:$C$10,0))</f>
        <v>0.13413</v>
      </c>
      <c r="G171" s="190">
        <f>INDEX(NSE_Yield_Curve!$B$11:$C$37,MATCH(IF(E171&lt;=MIN(NSE_Yield_Curve!B:B),MIN(NSE_Yield_Curve!B:B),E171),NSE_Yield_Curve!$B$11:$B$37,0),MATCH($B$4,NSE_Yield_Curve!$B$10:$C$10,0))</f>
        <v>0.13539199999999998</v>
      </c>
      <c r="H171" s="191">
        <f t="shared" si="2"/>
        <v>0.13497553999999998</v>
      </c>
    </row>
    <row r="172" spans="3:8">
      <c r="C172" s="188">
        <v>13.75</v>
      </c>
      <c r="D172" s="189">
        <f>IF($C172&lt;=MIN(NSE_Yield_Curve!$B$11:$B$37),0,INDEX(NSE_Yield_Curve!B:B,MATCH($C172,NSE_Yield_Curve!B:B,1)))</f>
        <v>13</v>
      </c>
      <c r="E172" s="189">
        <f>IF(C172&lt;=MIN(NSE_Yield_Curve!$B$11:$B$37),MIN(NSE_Yield_Curve!$B$11:$B$37),IF(C172&gt;=MAX(NSE_Yield_Curve!$B$11:$B$37),MAX(NSE_Yield_Curve!$B$11:$B$37),INDEX(NSE_Yield_Curve!B:B,MATCH($C172,NSE_Yield_Curve!B:B,1)+1)))</f>
        <v>14</v>
      </c>
      <c r="F172" s="190">
        <f>INDEX(NSE_Yield_Curve!$B$11:$C$37,MATCH(IF(D172&lt;=MIN(NSE_Yield_Curve!$B:$B),MIN(NSE_Yield_Curve!$B:$B),D172),NSE_Yield_Curve!$B$11:$B$37,0),MATCH($B$4,NSE_Yield_Curve!$B$10:$C$10,0))</f>
        <v>0.13413</v>
      </c>
      <c r="G172" s="190">
        <f>INDEX(NSE_Yield_Curve!$B$11:$C$37,MATCH(IF(E172&lt;=MIN(NSE_Yield_Curve!B:B),MIN(NSE_Yield_Curve!B:B),E172),NSE_Yield_Curve!$B$11:$B$37,0),MATCH($B$4,NSE_Yield_Curve!$B$10:$C$10,0))</f>
        <v>0.13539199999999998</v>
      </c>
      <c r="H172" s="191">
        <f t="shared" si="2"/>
        <v>0.13507649999999999</v>
      </c>
    </row>
    <row r="173" spans="3:8">
      <c r="C173" s="188">
        <v>13.83</v>
      </c>
      <c r="D173" s="189">
        <f>IF($C173&lt;=MIN(NSE_Yield_Curve!$B$11:$B$37),0,INDEX(NSE_Yield_Curve!B:B,MATCH($C173,NSE_Yield_Curve!B:B,1)))</f>
        <v>13</v>
      </c>
      <c r="E173" s="189">
        <f>IF(C173&lt;=MIN(NSE_Yield_Curve!$B$11:$B$37),MIN(NSE_Yield_Curve!$B$11:$B$37),IF(C173&gt;=MAX(NSE_Yield_Curve!$B$11:$B$37),MAX(NSE_Yield_Curve!$B$11:$B$37),INDEX(NSE_Yield_Curve!B:B,MATCH($C173,NSE_Yield_Curve!B:B,1)+1)))</f>
        <v>14</v>
      </c>
      <c r="F173" s="190">
        <f>INDEX(NSE_Yield_Curve!$B$11:$C$37,MATCH(IF(D173&lt;=MIN(NSE_Yield_Curve!$B:$B),MIN(NSE_Yield_Curve!$B:$B),D173),NSE_Yield_Curve!$B$11:$B$37,0),MATCH($B$4,NSE_Yield_Curve!$B$10:$C$10,0))</f>
        <v>0.13413</v>
      </c>
      <c r="G173" s="190">
        <f>INDEX(NSE_Yield_Curve!$B$11:$C$37,MATCH(IF(E173&lt;=MIN(NSE_Yield_Curve!B:B),MIN(NSE_Yield_Curve!B:B),E173),NSE_Yield_Curve!$B$11:$B$37,0),MATCH($B$4,NSE_Yield_Curve!$B$10:$C$10,0))</f>
        <v>0.13539199999999998</v>
      </c>
      <c r="H173" s="191">
        <f t="shared" si="2"/>
        <v>0.13517746</v>
      </c>
    </row>
    <row r="174" spans="3:8">
      <c r="C174" s="188">
        <v>13.92</v>
      </c>
      <c r="D174" s="189">
        <f>IF($C174&lt;=MIN(NSE_Yield_Curve!$B$11:$B$37),0,INDEX(NSE_Yield_Curve!B:B,MATCH($C174,NSE_Yield_Curve!B:B,1)))</f>
        <v>13</v>
      </c>
      <c r="E174" s="189">
        <f>IF(C174&lt;=MIN(NSE_Yield_Curve!$B$11:$B$37),MIN(NSE_Yield_Curve!$B$11:$B$37),IF(C174&gt;=MAX(NSE_Yield_Curve!$B$11:$B$37),MAX(NSE_Yield_Curve!$B$11:$B$37),INDEX(NSE_Yield_Curve!B:B,MATCH($C174,NSE_Yield_Curve!B:B,1)+1)))</f>
        <v>14</v>
      </c>
      <c r="F174" s="190">
        <f>INDEX(NSE_Yield_Curve!$B$11:$C$37,MATCH(IF(D174&lt;=MIN(NSE_Yield_Curve!$B:$B),MIN(NSE_Yield_Curve!$B:$B),D174),NSE_Yield_Curve!$B$11:$B$37,0),MATCH($B$4,NSE_Yield_Curve!$B$10:$C$10,0))</f>
        <v>0.13413</v>
      </c>
      <c r="G174" s="190">
        <f>INDEX(NSE_Yield_Curve!$B$11:$C$37,MATCH(IF(E174&lt;=MIN(NSE_Yield_Curve!B:B),MIN(NSE_Yield_Curve!B:B),E174),NSE_Yield_Curve!$B$11:$B$37,0),MATCH($B$4,NSE_Yield_Curve!$B$10:$C$10,0))</f>
        <v>0.13539199999999998</v>
      </c>
      <c r="H174" s="191">
        <f t="shared" si="2"/>
        <v>0.13529103999999997</v>
      </c>
    </row>
    <row r="175" spans="3:8">
      <c r="C175" s="188">
        <v>14</v>
      </c>
      <c r="D175" s="189">
        <f>IF($C175&lt;=MIN(NSE_Yield_Curve!$B$11:$B$37),0,INDEX(NSE_Yield_Curve!B:B,MATCH($C175,NSE_Yield_Curve!B:B,1)))</f>
        <v>14</v>
      </c>
      <c r="E175" s="189">
        <f>IF(C175&lt;=MIN(NSE_Yield_Curve!$B$11:$B$37),MIN(NSE_Yield_Curve!$B$11:$B$37),IF(C175&gt;=MAX(NSE_Yield_Curve!$B$11:$B$37),MAX(NSE_Yield_Curve!$B$11:$B$37),INDEX(NSE_Yield_Curve!B:B,MATCH($C175,NSE_Yield_Curve!B:B,1)+1)))</f>
        <v>15</v>
      </c>
      <c r="F175" s="190">
        <f>INDEX(NSE_Yield_Curve!$B$11:$C$37,MATCH(IF(D175&lt;=MIN(NSE_Yield_Curve!$B:$B),MIN(NSE_Yield_Curve!$B:$B),D175),NSE_Yield_Curve!$B$11:$B$37,0),MATCH($B$4,NSE_Yield_Curve!$B$10:$C$10,0))</f>
        <v>0.13539199999999998</v>
      </c>
      <c r="G175" s="190">
        <f>INDEX(NSE_Yield_Curve!$B$11:$C$37,MATCH(IF(E175&lt;=MIN(NSE_Yield_Curve!B:B),MIN(NSE_Yield_Curve!B:B),E175),NSE_Yield_Curve!$B$11:$B$37,0),MATCH($B$4,NSE_Yield_Curve!$B$10:$C$10,0))</f>
        <v>0.13717100000000002</v>
      </c>
      <c r="H175" s="191">
        <f t="shared" si="2"/>
        <v>0.13539199999999998</v>
      </c>
    </row>
    <row r="176" spans="3:8">
      <c r="C176" s="188">
        <v>14.08</v>
      </c>
      <c r="D176" s="189">
        <f>IF($C176&lt;=MIN(NSE_Yield_Curve!$B$11:$B$37),0,INDEX(NSE_Yield_Curve!B:B,MATCH($C176,NSE_Yield_Curve!B:B,1)))</f>
        <v>14</v>
      </c>
      <c r="E176" s="189">
        <f>IF(C176&lt;=MIN(NSE_Yield_Curve!$B$11:$B$37),MIN(NSE_Yield_Curve!$B$11:$B$37),IF(C176&gt;=MAX(NSE_Yield_Curve!$B$11:$B$37),MAX(NSE_Yield_Curve!$B$11:$B$37),INDEX(NSE_Yield_Curve!B:B,MATCH($C176,NSE_Yield_Curve!B:B,1)+1)))</f>
        <v>15</v>
      </c>
      <c r="F176" s="190">
        <f>INDEX(NSE_Yield_Curve!$B$11:$C$37,MATCH(IF(D176&lt;=MIN(NSE_Yield_Curve!$B:$B),MIN(NSE_Yield_Curve!$B:$B),D176),NSE_Yield_Curve!$B$11:$B$37,0),MATCH($B$4,NSE_Yield_Curve!$B$10:$C$10,0))</f>
        <v>0.13539199999999998</v>
      </c>
      <c r="G176" s="190">
        <f>INDEX(NSE_Yield_Curve!$B$11:$C$37,MATCH(IF(E176&lt;=MIN(NSE_Yield_Curve!B:B),MIN(NSE_Yield_Curve!B:B),E176),NSE_Yield_Curve!$B$11:$B$37,0),MATCH($B$4,NSE_Yield_Curve!$B$10:$C$10,0))</f>
        <v>0.13717100000000002</v>
      </c>
      <c r="H176" s="191">
        <f t="shared" si="2"/>
        <v>0.13553431999999999</v>
      </c>
    </row>
    <row r="177" spans="3:8">
      <c r="C177" s="188">
        <v>14.17</v>
      </c>
      <c r="D177" s="189">
        <f>IF($C177&lt;=MIN(NSE_Yield_Curve!$B$11:$B$37),0,INDEX(NSE_Yield_Curve!B:B,MATCH($C177,NSE_Yield_Curve!B:B,1)))</f>
        <v>14</v>
      </c>
      <c r="E177" s="189">
        <f>IF(C177&lt;=MIN(NSE_Yield_Curve!$B$11:$B$37),MIN(NSE_Yield_Curve!$B$11:$B$37),IF(C177&gt;=MAX(NSE_Yield_Curve!$B$11:$B$37),MAX(NSE_Yield_Curve!$B$11:$B$37),INDEX(NSE_Yield_Curve!B:B,MATCH($C177,NSE_Yield_Curve!B:B,1)+1)))</f>
        <v>15</v>
      </c>
      <c r="F177" s="190">
        <f>INDEX(NSE_Yield_Curve!$B$11:$C$37,MATCH(IF(D177&lt;=MIN(NSE_Yield_Curve!$B:$B),MIN(NSE_Yield_Curve!$B:$B),D177),NSE_Yield_Curve!$B$11:$B$37,0),MATCH($B$4,NSE_Yield_Curve!$B$10:$C$10,0))</f>
        <v>0.13539199999999998</v>
      </c>
      <c r="G177" s="190">
        <f>INDEX(NSE_Yield_Curve!$B$11:$C$37,MATCH(IF(E177&lt;=MIN(NSE_Yield_Curve!B:B),MIN(NSE_Yield_Curve!B:B),E177),NSE_Yield_Curve!$B$11:$B$37,0),MATCH($B$4,NSE_Yield_Curve!$B$10:$C$10,0))</f>
        <v>0.13717100000000002</v>
      </c>
      <c r="H177" s="191">
        <f t="shared" si="2"/>
        <v>0.13569442999999998</v>
      </c>
    </row>
    <row r="178" spans="3:8">
      <c r="C178" s="188">
        <v>14.25</v>
      </c>
      <c r="D178" s="189">
        <f>IF($C178&lt;=MIN(NSE_Yield_Curve!$B$11:$B$37),0,INDEX(NSE_Yield_Curve!B:B,MATCH($C178,NSE_Yield_Curve!B:B,1)))</f>
        <v>14</v>
      </c>
      <c r="E178" s="189">
        <f>IF(C178&lt;=MIN(NSE_Yield_Curve!$B$11:$B$37),MIN(NSE_Yield_Curve!$B$11:$B$37),IF(C178&gt;=MAX(NSE_Yield_Curve!$B$11:$B$37),MAX(NSE_Yield_Curve!$B$11:$B$37),INDEX(NSE_Yield_Curve!B:B,MATCH($C178,NSE_Yield_Curve!B:B,1)+1)))</f>
        <v>15</v>
      </c>
      <c r="F178" s="190">
        <f>INDEX(NSE_Yield_Curve!$B$11:$C$37,MATCH(IF(D178&lt;=MIN(NSE_Yield_Curve!$B:$B),MIN(NSE_Yield_Curve!$B:$B),D178),NSE_Yield_Curve!$B$11:$B$37,0),MATCH($B$4,NSE_Yield_Curve!$B$10:$C$10,0))</f>
        <v>0.13539199999999998</v>
      </c>
      <c r="G178" s="190">
        <f>INDEX(NSE_Yield_Curve!$B$11:$C$37,MATCH(IF(E178&lt;=MIN(NSE_Yield_Curve!B:B),MIN(NSE_Yield_Curve!B:B),E178),NSE_Yield_Curve!$B$11:$B$37,0),MATCH($B$4,NSE_Yield_Curve!$B$10:$C$10,0))</f>
        <v>0.13717100000000002</v>
      </c>
      <c r="H178" s="191">
        <f t="shared" si="2"/>
        <v>0.13583675000000001</v>
      </c>
    </row>
    <row r="179" spans="3:8">
      <c r="C179" s="188">
        <v>14.33</v>
      </c>
      <c r="D179" s="189">
        <f>IF($C179&lt;=MIN(NSE_Yield_Curve!$B$11:$B$37),0,INDEX(NSE_Yield_Curve!B:B,MATCH($C179,NSE_Yield_Curve!B:B,1)))</f>
        <v>14</v>
      </c>
      <c r="E179" s="189">
        <f>IF(C179&lt;=MIN(NSE_Yield_Curve!$B$11:$B$37),MIN(NSE_Yield_Curve!$B$11:$B$37),IF(C179&gt;=MAX(NSE_Yield_Curve!$B$11:$B$37),MAX(NSE_Yield_Curve!$B$11:$B$37),INDEX(NSE_Yield_Curve!B:B,MATCH($C179,NSE_Yield_Curve!B:B,1)+1)))</f>
        <v>15</v>
      </c>
      <c r="F179" s="190">
        <f>INDEX(NSE_Yield_Curve!$B$11:$C$37,MATCH(IF(D179&lt;=MIN(NSE_Yield_Curve!$B:$B),MIN(NSE_Yield_Curve!$B:$B),D179),NSE_Yield_Curve!$B$11:$B$37,0),MATCH($B$4,NSE_Yield_Curve!$B$10:$C$10,0))</f>
        <v>0.13539199999999998</v>
      </c>
      <c r="G179" s="190">
        <f>INDEX(NSE_Yield_Curve!$B$11:$C$37,MATCH(IF(E179&lt;=MIN(NSE_Yield_Curve!B:B),MIN(NSE_Yield_Curve!B:B),E179),NSE_Yield_Curve!$B$11:$B$37,0),MATCH($B$4,NSE_Yield_Curve!$B$10:$C$10,0))</f>
        <v>0.13717100000000002</v>
      </c>
      <c r="H179" s="191">
        <f t="shared" si="2"/>
        <v>0.13597907000000001</v>
      </c>
    </row>
    <row r="180" spans="3:8">
      <c r="C180" s="188">
        <v>14.42</v>
      </c>
      <c r="D180" s="189">
        <f>IF($C180&lt;=MIN(NSE_Yield_Curve!$B$11:$B$37),0,INDEX(NSE_Yield_Curve!B:B,MATCH($C180,NSE_Yield_Curve!B:B,1)))</f>
        <v>14</v>
      </c>
      <c r="E180" s="189">
        <f>IF(C180&lt;=MIN(NSE_Yield_Curve!$B$11:$B$37),MIN(NSE_Yield_Curve!$B$11:$B$37),IF(C180&gt;=MAX(NSE_Yield_Curve!$B$11:$B$37),MAX(NSE_Yield_Curve!$B$11:$B$37),INDEX(NSE_Yield_Curve!B:B,MATCH($C180,NSE_Yield_Curve!B:B,1)+1)))</f>
        <v>15</v>
      </c>
      <c r="F180" s="190">
        <f>INDEX(NSE_Yield_Curve!$B$11:$C$37,MATCH(IF(D180&lt;=MIN(NSE_Yield_Curve!$B:$B),MIN(NSE_Yield_Curve!$B:$B),D180),NSE_Yield_Curve!$B$11:$B$37,0),MATCH($B$4,NSE_Yield_Curve!$B$10:$C$10,0))</f>
        <v>0.13539199999999998</v>
      </c>
      <c r="G180" s="190">
        <f>INDEX(NSE_Yield_Curve!$B$11:$C$37,MATCH(IF(E180&lt;=MIN(NSE_Yield_Curve!B:B),MIN(NSE_Yield_Curve!B:B),E180),NSE_Yield_Curve!$B$11:$B$37,0),MATCH($B$4,NSE_Yield_Curve!$B$10:$C$10,0))</f>
        <v>0.13717100000000002</v>
      </c>
      <c r="H180" s="191">
        <f t="shared" si="2"/>
        <v>0.13613918</v>
      </c>
    </row>
    <row r="181" spans="3:8">
      <c r="C181" s="188">
        <v>14.5</v>
      </c>
      <c r="D181" s="189">
        <f>IF($C181&lt;=MIN(NSE_Yield_Curve!$B$11:$B$37),0,INDEX(NSE_Yield_Curve!B:B,MATCH($C181,NSE_Yield_Curve!B:B,1)))</f>
        <v>14</v>
      </c>
      <c r="E181" s="189">
        <f>IF(C181&lt;=MIN(NSE_Yield_Curve!$B$11:$B$37),MIN(NSE_Yield_Curve!$B$11:$B$37),IF(C181&gt;=MAX(NSE_Yield_Curve!$B$11:$B$37),MAX(NSE_Yield_Curve!$B$11:$B$37),INDEX(NSE_Yield_Curve!B:B,MATCH($C181,NSE_Yield_Curve!B:B,1)+1)))</f>
        <v>15</v>
      </c>
      <c r="F181" s="190">
        <f>INDEX(NSE_Yield_Curve!$B$11:$C$37,MATCH(IF(D181&lt;=MIN(NSE_Yield_Curve!$B:$B),MIN(NSE_Yield_Curve!$B:$B),D181),NSE_Yield_Curve!$B$11:$B$37,0),MATCH($B$4,NSE_Yield_Curve!$B$10:$C$10,0))</f>
        <v>0.13539199999999998</v>
      </c>
      <c r="G181" s="190">
        <f>INDEX(NSE_Yield_Curve!$B$11:$C$37,MATCH(IF(E181&lt;=MIN(NSE_Yield_Curve!B:B),MIN(NSE_Yield_Curve!B:B),E181),NSE_Yield_Curve!$B$11:$B$37,0),MATCH($B$4,NSE_Yield_Curve!$B$10:$C$10,0))</f>
        <v>0.13717100000000002</v>
      </c>
      <c r="H181" s="191">
        <f t="shared" si="2"/>
        <v>0.1362815</v>
      </c>
    </row>
    <row r="182" spans="3:8">
      <c r="C182" s="188">
        <v>14.58</v>
      </c>
      <c r="D182" s="189">
        <f>IF($C182&lt;=MIN(NSE_Yield_Curve!$B$11:$B$37),0,INDEX(NSE_Yield_Curve!B:B,MATCH($C182,NSE_Yield_Curve!B:B,1)))</f>
        <v>14</v>
      </c>
      <c r="E182" s="189">
        <f>IF(C182&lt;=MIN(NSE_Yield_Curve!$B$11:$B$37),MIN(NSE_Yield_Curve!$B$11:$B$37),IF(C182&gt;=MAX(NSE_Yield_Curve!$B$11:$B$37),MAX(NSE_Yield_Curve!$B$11:$B$37),INDEX(NSE_Yield_Curve!B:B,MATCH($C182,NSE_Yield_Curve!B:B,1)+1)))</f>
        <v>15</v>
      </c>
      <c r="F182" s="190">
        <f>INDEX(NSE_Yield_Curve!$B$11:$C$37,MATCH(IF(D182&lt;=MIN(NSE_Yield_Curve!$B:$B),MIN(NSE_Yield_Curve!$B:$B),D182),NSE_Yield_Curve!$B$11:$B$37,0),MATCH($B$4,NSE_Yield_Curve!$B$10:$C$10,0))</f>
        <v>0.13539199999999998</v>
      </c>
      <c r="G182" s="190">
        <f>INDEX(NSE_Yield_Curve!$B$11:$C$37,MATCH(IF(E182&lt;=MIN(NSE_Yield_Curve!B:B),MIN(NSE_Yield_Curve!B:B),E182),NSE_Yield_Curve!$B$11:$B$37,0),MATCH($B$4,NSE_Yield_Curve!$B$10:$C$10,0))</f>
        <v>0.13717100000000002</v>
      </c>
      <c r="H182" s="191">
        <f t="shared" si="2"/>
        <v>0.13642382</v>
      </c>
    </row>
    <row r="183" spans="3:8">
      <c r="C183" s="188">
        <v>14.67</v>
      </c>
      <c r="D183" s="189">
        <f>IF($C183&lt;=MIN(NSE_Yield_Curve!$B$11:$B$37),0,INDEX(NSE_Yield_Curve!B:B,MATCH($C183,NSE_Yield_Curve!B:B,1)))</f>
        <v>14</v>
      </c>
      <c r="E183" s="189">
        <f>IF(C183&lt;=MIN(NSE_Yield_Curve!$B$11:$B$37),MIN(NSE_Yield_Curve!$B$11:$B$37),IF(C183&gt;=MAX(NSE_Yield_Curve!$B$11:$B$37),MAX(NSE_Yield_Curve!$B$11:$B$37),INDEX(NSE_Yield_Curve!B:B,MATCH($C183,NSE_Yield_Curve!B:B,1)+1)))</f>
        <v>15</v>
      </c>
      <c r="F183" s="190">
        <f>INDEX(NSE_Yield_Curve!$B$11:$C$37,MATCH(IF(D183&lt;=MIN(NSE_Yield_Curve!$B:$B),MIN(NSE_Yield_Curve!$B:$B),D183),NSE_Yield_Curve!$B$11:$B$37,0),MATCH($B$4,NSE_Yield_Curve!$B$10:$C$10,0))</f>
        <v>0.13539199999999998</v>
      </c>
      <c r="G183" s="190">
        <f>INDEX(NSE_Yield_Curve!$B$11:$C$37,MATCH(IF(E183&lt;=MIN(NSE_Yield_Curve!B:B),MIN(NSE_Yield_Curve!B:B),E183),NSE_Yield_Curve!$B$11:$B$37,0),MATCH($B$4,NSE_Yield_Curve!$B$10:$C$10,0))</f>
        <v>0.13717100000000002</v>
      </c>
      <c r="H183" s="191">
        <f t="shared" si="2"/>
        <v>0.13658392999999999</v>
      </c>
    </row>
    <row r="184" spans="3:8">
      <c r="C184" s="188">
        <v>14.75</v>
      </c>
      <c r="D184" s="189">
        <f>IF($C184&lt;=MIN(NSE_Yield_Curve!$B$11:$B$37),0,INDEX(NSE_Yield_Curve!B:B,MATCH($C184,NSE_Yield_Curve!B:B,1)))</f>
        <v>14</v>
      </c>
      <c r="E184" s="189">
        <f>IF(C184&lt;=MIN(NSE_Yield_Curve!$B$11:$B$37),MIN(NSE_Yield_Curve!$B$11:$B$37),IF(C184&gt;=MAX(NSE_Yield_Curve!$B$11:$B$37),MAX(NSE_Yield_Curve!$B$11:$B$37),INDEX(NSE_Yield_Curve!B:B,MATCH($C184,NSE_Yield_Curve!B:B,1)+1)))</f>
        <v>15</v>
      </c>
      <c r="F184" s="190">
        <f>INDEX(NSE_Yield_Curve!$B$11:$C$37,MATCH(IF(D184&lt;=MIN(NSE_Yield_Curve!$B:$B),MIN(NSE_Yield_Curve!$B:$B),D184),NSE_Yield_Curve!$B$11:$B$37,0),MATCH($B$4,NSE_Yield_Curve!$B$10:$C$10,0))</f>
        <v>0.13539199999999998</v>
      </c>
      <c r="G184" s="190">
        <f>INDEX(NSE_Yield_Curve!$B$11:$C$37,MATCH(IF(E184&lt;=MIN(NSE_Yield_Curve!B:B),MIN(NSE_Yield_Curve!B:B),E184),NSE_Yield_Curve!$B$11:$B$37,0),MATCH($B$4,NSE_Yield_Curve!$B$10:$C$10,0))</f>
        <v>0.13717100000000002</v>
      </c>
      <c r="H184" s="191">
        <f t="shared" si="2"/>
        <v>0.13672624999999999</v>
      </c>
    </row>
    <row r="185" spans="3:8">
      <c r="C185" s="188">
        <v>14.83</v>
      </c>
      <c r="D185" s="189">
        <f>IF($C185&lt;=MIN(NSE_Yield_Curve!$B$11:$B$37),0,INDEX(NSE_Yield_Curve!B:B,MATCH($C185,NSE_Yield_Curve!B:B,1)))</f>
        <v>14</v>
      </c>
      <c r="E185" s="189">
        <f>IF(C185&lt;=MIN(NSE_Yield_Curve!$B$11:$B$37),MIN(NSE_Yield_Curve!$B$11:$B$37),IF(C185&gt;=MAX(NSE_Yield_Curve!$B$11:$B$37),MAX(NSE_Yield_Curve!$B$11:$B$37),INDEX(NSE_Yield_Curve!B:B,MATCH($C185,NSE_Yield_Curve!B:B,1)+1)))</f>
        <v>15</v>
      </c>
      <c r="F185" s="190">
        <f>INDEX(NSE_Yield_Curve!$B$11:$C$37,MATCH(IF(D185&lt;=MIN(NSE_Yield_Curve!$B:$B),MIN(NSE_Yield_Curve!$B:$B),D185),NSE_Yield_Curve!$B$11:$B$37,0),MATCH($B$4,NSE_Yield_Curve!$B$10:$C$10,0))</f>
        <v>0.13539199999999998</v>
      </c>
      <c r="G185" s="190">
        <f>INDEX(NSE_Yield_Curve!$B$11:$C$37,MATCH(IF(E185&lt;=MIN(NSE_Yield_Curve!B:B),MIN(NSE_Yield_Curve!B:B),E185),NSE_Yield_Curve!$B$11:$B$37,0),MATCH($B$4,NSE_Yield_Curve!$B$10:$C$10,0))</f>
        <v>0.13717100000000002</v>
      </c>
      <c r="H185" s="191">
        <f t="shared" si="2"/>
        <v>0.13686857000000002</v>
      </c>
    </row>
    <row r="186" spans="3:8">
      <c r="C186" s="188">
        <v>14.92</v>
      </c>
      <c r="D186" s="189">
        <f>IF($C186&lt;=MIN(NSE_Yield_Curve!$B$11:$B$37),0,INDEX(NSE_Yield_Curve!B:B,MATCH($C186,NSE_Yield_Curve!B:B,1)))</f>
        <v>14</v>
      </c>
      <c r="E186" s="189">
        <f>IF(C186&lt;=MIN(NSE_Yield_Curve!$B$11:$B$37),MIN(NSE_Yield_Curve!$B$11:$B$37),IF(C186&gt;=MAX(NSE_Yield_Curve!$B$11:$B$37),MAX(NSE_Yield_Curve!$B$11:$B$37),INDEX(NSE_Yield_Curve!B:B,MATCH($C186,NSE_Yield_Curve!B:B,1)+1)))</f>
        <v>15</v>
      </c>
      <c r="F186" s="190">
        <f>INDEX(NSE_Yield_Curve!$B$11:$C$37,MATCH(IF(D186&lt;=MIN(NSE_Yield_Curve!$B:$B),MIN(NSE_Yield_Curve!$B:$B),D186),NSE_Yield_Curve!$B$11:$B$37,0),MATCH($B$4,NSE_Yield_Curve!$B$10:$C$10,0))</f>
        <v>0.13539199999999998</v>
      </c>
      <c r="G186" s="190">
        <f>INDEX(NSE_Yield_Curve!$B$11:$C$37,MATCH(IF(E186&lt;=MIN(NSE_Yield_Curve!B:B),MIN(NSE_Yield_Curve!B:B),E186),NSE_Yield_Curve!$B$11:$B$37,0),MATCH($B$4,NSE_Yield_Curve!$B$10:$C$10,0))</f>
        <v>0.13717100000000002</v>
      </c>
      <c r="H186" s="191">
        <f t="shared" si="2"/>
        <v>0.13702868000000001</v>
      </c>
    </row>
    <row r="187" spans="3:8">
      <c r="C187" s="188">
        <v>15</v>
      </c>
      <c r="D187" s="189">
        <f>IF($C187&lt;=MIN(NSE_Yield_Curve!$B$11:$B$37),0,INDEX(NSE_Yield_Curve!B:B,MATCH($C187,NSE_Yield_Curve!B:B,1)))</f>
        <v>15</v>
      </c>
      <c r="E187" s="189">
        <f>IF(C187&lt;=MIN(NSE_Yield_Curve!$B$11:$B$37),MIN(NSE_Yield_Curve!$B$11:$B$37),IF(C187&gt;=MAX(NSE_Yield_Curve!$B$11:$B$37),MAX(NSE_Yield_Curve!$B$11:$B$37),INDEX(NSE_Yield_Curve!B:B,MATCH($C187,NSE_Yield_Curve!B:B,1)+1)))</f>
        <v>16</v>
      </c>
      <c r="F187" s="190">
        <f>INDEX(NSE_Yield_Curve!$B$11:$C$37,MATCH(IF(D187&lt;=MIN(NSE_Yield_Curve!$B:$B),MIN(NSE_Yield_Curve!$B:$B),D187),NSE_Yield_Curve!$B$11:$B$37,0),MATCH($B$4,NSE_Yield_Curve!$B$10:$C$10,0))</f>
        <v>0.13717100000000002</v>
      </c>
      <c r="G187" s="190">
        <f>INDEX(NSE_Yield_Curve!$B$11:$C$37,MATCH(IF(E187&lt;=MIN(NSE_Yield_Curve!B:B),MIN(NSE_Yield_Curve!B:B),E187),NSE_Yield_Curve!$B$11:$B$37,0),MATCH($B$4,NSE_Yield_Curve!$B$10:$C$10,0))</f>
        <v>0.13897399999999999</v>
      </c>
      <c r="H187" s="191">
        <f t="shared" si="2"/>
        <v>0.13717100000000002</v>
      </c>
    </row>
    <row r="188" spans="3:8">
      <c r="C188" s="188">
        <v>15.08</v>
      </c>
      <c r="D188" s="189">
        <f>IF($C188&lt;=MIN(NSE_Yield_Curve!$B$11:$B$37),0,INDEX(NSE_Yield_Curve!B:B,MATCH($C188,NSE_Yield_Curve!B:B,1)))</f>
        <v>15</v>
      </c>
      <c r="E188" s="189">
        <f>IF(C188&lt;=MIN(NSE_Yield_Curve!$B$11:$B$37),MIN(NSE_Yield_Curve!$B$11:$B$37),IF(C188&gt;=MAX(NSE_Yield_Curve!$B$11:$B$37),MAX(NSE_Yield_Curve!$B$11:$B$37),INDEX(NSE_Yield_Curve!B:B,MATCH($C188,NSE_Yield_Curve!B:B,1)+1)))</f>
        <v>16</v>
      </c>
      <c r="F188" s="190">
        <f>INDEX(NSE_Yield_Curve!$B$11:$C$37,MATCH(IF(D188&lt;=MIN(NSE_Yield_Curve!$B:$B),MIN(NSE_Yield_Curve!$B:$B),D188),NSE_Yield_Curve!$B$11:$B$37,0),MATCH($B$4,NSE_Yield_Curve!$B$10:$C$10,0))</f>
        <v>0.13717100000000002</v>
      </c>
      <c r="G188" s="190">
        <f>INDEX(NSE_Yield_Curve!$B$11:$C$37,MATCH(IF(E188&lt;=MIN(NSE_Yield_Curve!B:B),MIN(NSE_Yield_Curve!B:B),E188),NSE_Yield_Curve!$B$11:$B$37,0),MATCH($B$4,NSE_Yield_Curve!$B$10:$C$10,0))</f>
        <v>0.13897399999999999</v>
      </c>
      <c r="H188" s="191">
        <f t="shared" si="2"/>
        <v>0.13731524000000001</v>
      </c>
    </row>
    <row r="189" spans="3:8">
      <c r="C189" s="188">
        <v>15.17</v>
      </c>
      <c r="D189" s="189">
        <f>IF($C189&lt;=MIN(NSE_Yield_Curve!$B$11:$B$37),0,INDEX(NSE_Yield_Curve!B:B,MATCH($C189,NSE_Yield_Curve!B:B,1)))</f>
        <v>15</v>
      </c>
      <c r="E189" s="189">
        <f>IF(C189&lt;=MIN(NSE_Yield_Curve!$B$11:$B$37),MIN(NSE_Yield_Curve!$B$11:$B$37),IF(C189&gt;=MAX(NSE_Yield_Curve!$B$11:$B$37),MAX(NSE_Yield_Curve!$B$11:$B$37),INDEX(NSE_Yield_Curve!B:B,MATCH($C189,NSE_Yield_Curve!B:B,1)+1)))</f>
        <v>16</v>
      </c>
      <c r="F189" s="190">
        <f>INDEX(NSE_Yield_Curve!$B$11:$C$37,MATCH(IF(D189&lt;=MIN(NSE_Yield_Curve!$B:$B),MIN(NSE_Yield_Curve!$B:$B),D189),NSE_Yield_Curve!$B$11:$B$37,0),MATCH($B$4,NSE_Yield_Curve!$B$10:$C$10,0))</f>
        <v>0.13717100000000002</v>
      </c>
      <c r="G189" s="190">
        <f>INDEX(NSE_Yield_Curve!$B$11:$C$37,MATCH(IF(E189&lt;=MIN(NSE_Yield_Curve!B:B),MIN(NSE_Yield_Curve!B:B),E189),NSE_Yield_Curve!$B$11:$B$37,0),MATCH($B$4,NSE_Yield_Curve!$B$10:$C$10,0))</f>
        <v>0.13897399999999999</v>
      </c>
      <c r="H189" s="191">
        <f t="shared" si="2"/>
        <v>0.13747751</v>
      </c>
    </row>
    <row r="190" spans="3:8">
      <c r="C190" s="188">
        <v>15.25</v>
      </c>
      <c r="D190" s="189">
        <f>IF($C190&lt;=MIN(NSE_Yield_Curve!$B$11:$B$37),0,INDEX(NSE_Yield_Curve!B:B,MATCH($C190,NSE_Yield_Curve!B:B,1)))</f>
        <v>15</v>
      </c>
      <c r="E190" s="189">
        <f>IF(C190&lt;=MIN(NSE_Yield_Curve!$B$11:$B$37),MIN(NSE_Yield_Curve!$B$11:$B$37),IF(C190&gt;=MAX(NSE_Yield_Curve!$B$11:$B$37),MAX(NSE_Yield_Curve!$B$11:$B$37),INDEX(NSE_Yield_Curve!B:B,MATCH($C190,NSE_Yield_Curve!B:B,1)+1)))</f>
        <v>16</v>
      </c>
      <c r="F190" s="190">
        <f>INDEX(NSE_Yield_Curve!$B$11:$C$37,MATCH(IF(D190&lt;=MIN(NSE_Yield_Curve!$B:$B),MIN(NSE_Yield_Curve!$B:$B),D190),NSE_Yield_Curve!$B$11:$B$37,0),MATCH($B$4,NSE_Yield_Curve!$B$10:$C$10,0))</f>
        <v>0.13717100000000002</v>
      </c>
      <c r="G190" s="190">
        <f>INDEX(NSE_Yield_Curve!$B$11:$C$37,MATCH(IF(E190&lt;=MIN(NSE_Yield_Curve!B:B),MIN(NSE_Yield_Curve!B:B),E190),NSE_Yield_Curve!$B$11:$B$37,0),MATCH($B$4,NSE_Yield_Curve!$B$10:$C$10,0))</f>
        <v>0.13897399999999999</v>
      </c>
      <c r="H190" s="191">
        <f t="shared" si="2"/>
        <v>0.13762175000000001</v>
      </c>
    </row>
    <row r="191" spans="3:8">
      <c r="C191" s="188">
        <v>15.33</v>
      </c>
      <c r="D191" s="189">
        <f>IF($C191&lt;=MIN(NSE_Yield_Curve!$B$11:$B$37),0,INDEX(NSE_Yield_Curve!B:B,MATCH($C191,NSE_Yield_Curve!B:B,1)))</f>
        <v>15</v>
      </c>
      <c r="E191" s="189">
        <f>IF(C191&lt;=MIN(NSE_Yield_Curve!$B$11:$B$37),MIN(NSE_Yield_Curve!$B$11:$B$37),IF(C191&gt;=MAX(NSE_Yield_Curve!$B$11:$B$37),MAX(NSE_Yield_Curve!$B$11:$B$37),INDEX(NSE_Yield_Curve!B:B,MATCH($C191,NSE_Yield_Curve!B:B,1)+1)))</f>
        <v>16</v>
      </c>
      <c r="F191" s="190">
        <f>INDEX(NSE_Yield_Curve!$B$11:$C$37,MATCH(IF(D191&lt;=MIN(NSE_Yield_Curve!$B:$B),MIN(NSE_Yield_Curve!$B:$B),D191),NSE_Yield_Curve!$B$11:$B$37,0),MATCH($B$4,NSE_Yield_Curve!$B$10:$C$10,0))</f>
        <v>0.13717100000000002</v>
      </c>
      <c r="G191" s="190">
        <f>INDEX(NSE_Yield_Curve!$B$11:$C$37,MATCH(IF(E191&lt;=MIN(NSE_Yield_Curve!B:B),MIN(NSE_Yield_Curve!B:B),E191),NSE_Yield_Curve!$B$11:$B$37,0),MATCH($B$4,NSE_Yield_Curve!$B$10:$C$10,0))</f>
        <v>0.13897399999999999</v>
      </c>
      <c r="H191" s="191">
        <f t="shared" si="2"/>
        <v>0.13776599</v>
      </c>
    </row>
    <row r="192" spans="3:8">
      <c r="C192" s="188">
        <v>15.42</v>
      </c>
      <c r="D192" s="189">
        <f>IF($C192&lt;=MIN(NSE_Yield_Curve!$B$11:$B$37),0,INDEX(NSE_Yield_Curve!B:B,MATCH($C192,NSE_Yield_Curve!B:B,1)))</f>
        <v>15</v>
      </c>
      <c r="E192" s="189">
        <f>IF(C192&lt;=MIN(NSE_Yield_Curve!$B$11:$B$37),MIN(NSE_Yield_Curve!$B$11:$B$37),IF(C192&gt;=MAX(NSE_Yield_Curve!$B$11:$B$37),MAX(NSE_Yield_Curve!$B$11:$B$37),INDEX(NSE_Yield_Curve!B:B,MATCH($C192,NSE_Yield_Curve!B:B,1)+1)))</f>
        <v>16</v>
      </c>
      <c r="F192" s="190">
        <f>INDEX(NSE_Yield_Curve!$B$11:$C$37,MATCH(IF(D192&lt;=MIN(NSE_Yield_Curve!$B:$B),MIN(NSE_Yield_Curve!$B:$B),D192),NSE_Yield_Curve!$B$11:$B$37,0),MATCH($B$4,NSE_Yield_Curve!$B$10:$C$10,0))</f>
        <v>0.13717100000000002</v>
      </c>
      <c r="G192" s="190">
        <f>INDEX(NSE_Yield_Curve!$B$11:$C$37,MATCH(IF(E192&lt;=MIN(NSE_Yield_Curve!B:B),MIN(NSE_Yield_Curve!B:B),E192),NSE_Yield_Curve!$B$11:$B$37,0),MATCH($B$4,NSE_Yield_Curve!$B$10:$C$10,0))</f>
        <v>0.13897399999999999</v>
      </c>
      <c r="H192" s="191">
        <f t="shared" si="2"/>
        <v>0.13792826</v>
      </c>
    </row>
    <row r="193" spans="3:8">
      <c r="C193" s="188">
        <v>15.5</v>
      </c>
      <c r="D193" s="189">
        <f>IF($C193&lt;=MIN(NSE_Yield_Curve!$B$11:$B$37),0,INDEX(NSE_Yield_Curve!B:B,MATCH($C193,NSE_Yield_Curve!B:B,1)))</f>
        <v>15</v>
      </c>
      <c r="E193" s="189">
        <f>IF(C193&lt;=MIN(NSE_Yield_Curve!$B$11:$B$37),MIN(NSE_Yield_Curve!$B$11:$B$37),IF(C193&gt;=MAX(NSE_Yield_Curve!$B$11:$B$37),MAX(NSE_Yield_Curve!$B$11:$B$37),INDEX(NSE_Yield_Curve!B:B,MATCH($C193,NSE_Yield_Curve!B:B,1)+1)))</f>
        <v>16</v>
      </c>
      <c r="F193" s="190">
        <f>INDEX(NSE_Yield_Curve!$B$11:$C$37,MATCH(IF(D193&lt;=MIN(NSE_Yield_Curve!$B:$B),MIN(NSE_Yield_Curve!$B:$B),D193),NSE_Yield_Curve!$B$11:$B$37,0),MATCH($B$4,NSE_Yield_Curve!$B$10:$C$10,0))</f>
        <v>0.13717100000000002</v>
      </c>
      <c r="G193" s="190">
        <f>INDEX(NSE_Yield_Curve!$B$11:$C$37,MATCH(IF(E193&lt;=MIN(NSE_Yield_Curve!B:B),MIN(NSE_Yield_Curve!B:B),E193),NSE_Yield_Curve!$B$11:$B$37,0),MATCH($B$4,NSE_Yield_Curve!$B$10:$C$10,0))</f>
        <v>0.13897399999999999</v>
      </c>
      <c r="H193" s="191">
        <f t="shared" si="2"/>
        <v>0.13807249999999999</v>
      </c>
    </row>
    <row r="194" spans="3:8">
      <c r="C194" s="188">
        <v>15.58</v>
      </c>
      <c r="D194" s="189">
        <f>IF($C194&lt;=MIN(NSE_Yield_Curve!$B$11:$B$37),0,INDEX(NSE_Yield_Curve!B:B,MATCH($C194,NSE_Yield_Curve!B:B,1)))</f>
        <v>15</v>
      </c>
      <c r="E194" s="189">
        <f>IF(C194&lt;=MIN(NSE_Yield_Curve!$B$11:$B$37),MIN(NSE_Yield_Curve!$B$11:$B$37),IF(C194&gt;=MAX(NSE_Yield_Curve!$B$11:$B$37),MAX(NSE_Yield_Curve!$B$11:$B$37),INDEX(NSE_Yield_Curve!B:B,MATCH($C194,NSE_Yield_Curve!B:B,1)+1)))</f>
        <v>16</v>
      </c>
      <c r="F194" s="190">
        <f>INDEX(NSE_Yield_Curve!$B$11:$C$37,MATCH(IF(D194&lt;=MIN(NSE_Yield_Curve!$B:$B),MIN(NSE_Yield_Curve!$B:$B),D194),NSE_Yield_Curve!$B$11:$B$37,0),MATCH($B$4,NSE_Yield_Curve!$B$10:$C$10,0))</f>
        <v>0.13717100000000002</v>
      </c>
      <c r="G194" s="190">
        <f>INDEX(NSE_Yield_Curve!$B$11:$C$37,MATCH(IF(E194&lt;=MIN(NSE_Yield_Curve!B:B),MIN(NSE_Yield_Curve!B:B),E194),NSE_Yield_Curve!$B$11:$B$37,0),MATCH($B$4,NSE_Yield_Curve!$B$10:$C$10,0))</f>
        <v>0.13897399999999999</v>
      </c>
      <c r="H194" s="191">
        <f t="shared" si="2"/>
        <v>0.13821674</v>
      </c>
    </row>
    <row r="195" spans="3:8">
      <c r="C195" s="188">
        <v>15.67</v>
      </c>
      <c r="D195" s="189">
        <f>IF($C195&lt;=MIN(NSE_Yield_Curve!$B$11:$B$37),0,INDEX(NSE_Yield_Curve!B:B,MATCH($C195,NSE_Yield_Curve!B:B,1)))</f>
        <v>15</v>
      </c>
      <c r="E195" s="189">
        <f>IF(C195&lt;=MIN(NSE_Yield_Curve!$B$11:$B$37),MIN(NSE_Yield_Curve!$B$11:$B$37),IF(C195&gt;=MAX(NSE_Yield_Curve!$B$11:$B$37),MAX(NSE_Yield_Curve!$B$11:$B$37),INDEX(NSE_Yield_Curve!B:B,MATCH($C195,NSE_Yield_Curve!B:B,1)+1)))</f>
        <v>16</v>
      </c>
      <c r="F195" s="190">
        <f>INDEX(NSE_Yield_Curve!$B$11:$C$37,MATCH(IF(D195&lt;=MIN(NSE_Yield_Curve!$B:$B),MIN(NSE_Yield_Curve!$B:$B),D195),NSE_Yield_Curve!$B$11:$B$37,0),MATCH($B$4,NSE_Yield_Curve!$B$10:$C$10,0))</f>
        <v>0.13717100000000002</v>
      </c>
      <c r="G195" s="190">
        <f>INDEX(NSE_Yield_Curve!$B$11:$C$37,MATCH(IF(E195&lt;=MIN(NSE_Yield_Curve!B:B),MIN(NSE_Yield_Curve!B:B),E195),NSE_Yield_Curve!$B$11:$B$37,0),MATCH($B$4,NSE_Yield_Curve!$B$10:$C$10,0))</f>
        <v>0.13897399999999999</v>
      </c>
      <c r="H195" s="191">
        <f t="shared" si="2"/>
        <v>0.13837901</v>
      </c>
    </row>
    <row r="196" spans="3:8">
      <c r="C196" s="188">
        <v>15.75</v>
      </c>
      <c r="D196" s="189">
        <f>IF($C196&lt;=MIN(NSE_Yield_Curve!$B$11:$B$37),0,INDEX(NSE_Yield_Curve!B:B,MATCH($C196,NSE_Yield_Curve!B:B,1)))</f>
        <v>15</v>
      </c>
      <c r="E196" s="189">
        <f>IF(C196&lt;=MIN(NSE_Yield_Curve!$B$11:$B$37),MIN(NSE_Yield_Curve!$B$11:$B$37),IF(C196&gt;=MAX(NSE_Yield_Curve!$B$11:$B$37),MAX(NSE_Yield_Curve!$B$11:$B$37),INDEX(NSE_Yield_Curve!B:B,MATCH($C196,NSE_Yield_Curve!B:B,1)+1)))</f>
        <v>16</v>
      </c>
      <c r="F196" s="190">
        <f>INDEX(NSE_Yield_Curve!$B$11:$C$37,MATCH(IF(D196&lt;=MIN(NSE_Yield_Curve!$B:$B),MIN(NSE_Yield_Curve!$B:$B),D196),NSE_Yield_Curve!$B$11:$B$37,0),MATCH($B$4,NSE_Yield_Curve!$B$10:$C$10,0))</f>
        <v>0.13717100000000002</v>
      </c>
      <c r="G196" s="190">
        <f>INDEX(NSE_Yield_Curve!$B$11:$C$37,MATCH(IF(E196&lt;=MIN(NSE_Yield_Curve!B:B),MIN(NSE_Yield_Curve!B:B),E196),NSE_Yield_Curve!$B$11:$B$37,0),MATCH($B$4,NSE_Yield_Curve!$B$10:$C$10,0))</f>
        <v>0.13897399999999999</v>
      </c>
      <c r="H196" s="191">
        <f t="shared" si="2"/>
        <v>0.13852324999999999</v>
      </c>
    </row>
    <row r="197" spans="3:8">
      <c r="C197" s="188">
        <v>15.83</v>
      </c>
      <c r="D197" s="189">
        <f>IF($C197&lt;=MIN(NSE_Yield_Curve!$B$11:$B$37),0,INDEX(NSE_Yield_Curve!B:B,MATCH($C197,NSE_Yield_Curve!B:B,1)))</f>
        <v>15</v>
      </c>
      <c r="E197" s="189">
        <f>IF(C197&lt;=MIN(NSE_Yield_Curve!$B$11:$B$37),MIN(NSE_Yield_Curve!$B$11:$B$37),IF(C197&gt;=MAX(NSE_Yield_Curve!$B$11:$B$37),MAX(NSE_Yield_Curve!$B$11:$B$37),INDEX(NSE_Yield_Curve!B:B,MATCH($C197,NSE_Yield_Curve!B:B,1)+1)))</f>
        <v>16</v>
      </c>
      <c r="F197" s="190">
        <f>INDEX(NSE_Yield_Curve!$B$11:$C$37,MATCH(IF(D197&lt;=MIN(NSE_Yield_Curve!$B:$B),MIN(NSE_Yield_Curve!$B:$B),D197),NSE_Yield_Curve!$B$11:$B$37,0),MATCH($B$4,NSE_Yield_Curve!$B$10:$C$10,0))</f>
        <v>0.13717100000000002</v>
      </c>
      <c r="G197" s="190">
        <f>INDEX(NSE_Yield_Curve!$B$11:$C$37,MATCH(IF(E197&lt;=MIN(NSE_Yield_Curve!B:B),MIN(NSE_Yield_Curve!B:B),E197),NSE_Yield_Curve!$B$11:$B$37,0),MATCH($B$4,NSE_Yield_Curve!$B$10:$C$10,0))</f>
        <v>0.13897399999999999</v>
      </c>
      <c r="H197" s="191">
        <f t="shared" si="2"/>
        <v>0.13866749</v>
      </c>
    </row>
    <row r="198" spans="3:8">
      <c r="C198" s="188">
        <v>15.92</v>
      </c>
      <c r="D198" s="189">
        <f>IF($C198&lt;=MIN(NSE_Yield_Curve!$B$11:$B$37),0,INDEX(NSE_Yield_Curve!B:B,MATCH($C198,NSE_Yield_Curve!B:B,1)))</f>
        <v>15</v>
      </c>
      <c r="E198" s="189">
        <f>IF(C198&lt;=MIN(NSE_Yield_Curve!$B$11:$B$37),MIN(NSE_Yield_Curve!$B$11:$B$37),IF(C198&gt;=MAX(NSE_Yield_Curve!$B$11:$B$37),MAX(NSE_Yield_Curve!$B$11:$B$37),INDEX(NSE_Yield_Curve!B:B,MATCH($C198,NSE_Yield_Curve!B:B,1)+1)))</f>
        <v>16</v>
      </c>
      <c r="F198" s="190">
        <f>INDEX(NSE_Yield_Curve!$B$11:$C$37,MATCH(IF(D198&lt;=MIN(NSE_Yield_Curve!$B:$B),MIN(NSE_Yield_Curve!$B:$B),D198),NSE_Yield_Curve!$B$11:$B$37,0),MATCH($B$4,NSE_Yield_Curve!$B$10:$C$10,0))</f>
        <v>0.13717100000000002</v>
      </c>
      <c r="G198" s="190">
        <f>INDEX(NSE_Yield_Curve!$B$11:$C$37,MATCH(IF(E198&lt;=MIN(NSE_Yield_Curve!B:B),MIN(NSE_Yield_Curve!B:B),E198),NSE_Yield_Curve!$B$11:$B$37,0),MATCH($B$4,NSE_Yield_Curve!$B$10:$C$10,0))</f>
        <v>0.13897399999999999</v>
      </c>
      <c r="H198" s="191">
        <f t="shared" si="2"/>
        <v>0.13882976</v>
      </c>
    </row>
    <row r="199" spans="3:8">
      <c r="C199" s="188">
        <v>16</v>
      </c>
      <c r="D199" s="189">
        <f>IF($C199&lt;=MIN(NSE_Yield_Curve!$B$11:$B$37),0,INDEX(NSE_Yield_Curve!B:B,MATCH($C199,NSE_Yield_Curve!B:B,1)))</f>
        <v>16</v>
      </c>
      <c r="E199" s="189">
        <f>IF(C199&lt;=MIN(NSE_Yield_Curve!$B$11:$B$37),MIN(NSE_Yield_Curve!$B$11:$B$37),IF(C199&gt;=MAX(NSE_Yield_Curve!$B$11:$B$37),MAX(NSE_Yield_Curve!$B$11:$B$37),INDEX(NSE_Yield_Curve!B:B,MATCH($C199,NSE_Yield_Curve!B:B,1)+1)))</f>
        <v>17</v>
      </c>
      <c r="F199" s="190">
        <f>INDEX(NSE_Yield_Curve!$B$11:$C$37,MATCH(IF(D199&lt;=MIN(NSE_Yield_Curve!$B:$B),MIN(NSE_Yield_Curve!$B:$B),D199),NSE_Yield_Curve!$B$11:$B$37,0),MATCH($B$4,NSE_Yield_Curve!$B$10:$C$10,0))</f>
        <v>0.13897399999999999</v>
      </c>
      <c r="G199" s="190">
        <f>INDEX(NSE_Yield_Curve!$B$11:$C$37,MATCH(IF(E199&lt;=MIN(NSE_Yield_Curve!B:B),MIN(NSE_Yield_Curve!B:B),E199),NSE_Yield_Curve!$B$11:$B$37,0),MATCH($B$4,NSE_Yield_Curve!$B$10:$C$10,0))</f>
        <v>0.14080100000000001</v>
      </c>
      <c r="H199" s="191">
        <f t="shared" si="2"/>
        <v>0.13897399999999999</v>
      </c>
    </row>
    <row r="200" spans="3:8">
      <c r="C200" s="188">
        <v>16.079999999999998</v>
      </c>
      <c r="D200" s="189">
        <f>IF($C200&lt;=MIN(NSE_Yield_Curve!$B$11:$B$37),0,INDEX(NSE_Yield_Curve!B:B,MATCH($C200,NSE_Yield_Curve!B:B,1)))</f>
        <v>16</v>
      </c>
      <c r="E200" s="189">
        <f>IF(C200&lt;=MIN(NSE_Yield_Curve!$B$11:$B$37),MIN(NSE_Yield_Curve!$B$11:$B$37),IF(C200&gt;=MAX(NSE_Yield_Curve!$B$11:$B$37),MAX(NSE_Yield_Curve!$B$11:$B$37),INDEX(NSE_Yield_Curve!B:B,MATCH($C200,NSE_Yield_Curve!B:B,1)+1)))</f>
        <v>17</v>
      </c>
      <c r="F200" s="190">
        <f>INDEX(NSE_Yield_Curve!$B$11:$C$37,MATCH(IF(D200&lt;=MIN(NSE_Yield_Curve!$B:$B),MIN(NSE_Yield_Curve!$B:$B),D200),NSE_Yield_Curve!$B$11:$B$37,0),MATCH($B$4,NSE_Yield_Curve!$B$10:$C$10,0))</f>
        <v>0.13897399999999999</v>
      </c>
      <c r="G200" s="190">
        <f>INDEX(NSE_Yield_Curve!$B$11:$C$37,MATCH(IF(E200&lt;=MIN(NSE_Yield_Curve!B:B),MIN(NSE_Yield_Curve!B:B),E200),NSE_Yield_Curve!$B$11:$B$37,0),MATCH($B$4,NSE_Yield_Curve!$B$10:$C$10,0))</f>
        <v>0.14080100000000001</v>
      </c>
      <c r="H200" s="191">
        <f t="shared" ref="H200:H263" si="3">IF(E200=D200,G200,F200+(G200-F200)*(C200-D200)/(E200-D200))</f>
        <v>0.13912015999999999</v>
      </c>
    </row>
    <row r="201" spans="3:8">
      <c r="C201" s="188">
        <v>16.170000000000002</v>
      </c>
      <c r="D201" s="189">
        <f>IF($C201&lt;=MIN(NSE_Yield_Curve!$B$11:$B$37),0,INDEX(NSE_Yield_Curve!B:B,MATCH($C201,NSE_Yield_Curve!B:B,1)))</f>
        <v>16</v>
      </c>
      <c r="E201" s="189">
        <f>IF(C201&lt;=MIN(NSE_Yield_Curve!$B$11:$B$37),MIN(NSE_Yield_Curve!$B$11:$B$37),IF(C201&gt;=MAX(NSE_Yield_Curve!$B$11:$B$37),MAX(NSE_Yield_Curve!$B$11:$B$37),INDEX(NSE_Yield_Curve!B:B,MATCH($C201,NSE_Yield_Curve!B:B,1)+1)))</f>
        <v>17</v>
      </c>
      <c r="F201" s="190">
        <f>INDEX(NSE_Yield_Curve!$B$11:$C$37,MATCH(IF(D201&lt;=MIN(NSE_Yield_Curve!$B:$B),MIN(NSE_Yield_Curve!$B:$B),D201),NSE_Yield_Curve!$B$11:$B$37,0),MATCH($B$4,NSE_Yield_Curve!$B$10:$C$10,0))</f>
        <v>0.13897399999999999</v>
      </c>
      <c r="G201" s="190">
        <f>INDEX(NSE_Yield_Curve!$B$11:$C$37,MATCH(IF(E201&lt;=MIN(NSE_Yield_Curve!B:B),MIN(NSE_Yield_Curve!B:B),E201),NSE_Yield_Curve!$B$11:$B$37,0),MATCH($B$4,NSE_Yield_Curve!$B$10:$C$10,0))</f>
        <v>0.14080100000000001</v>
      </c>
      <c r="H201" s="191">
        <f t="shared" si="3"/>
        <v>0.13928458999999999</v>
      </c>
    </row>
    <row r="202" spans="3:8">
      <c r="C202" s="188">
        <v>16.25</v>
      </c>
      <c r="D202" s="189">
        <f>IF($C202&lt;=MIN(NSE_Yield_Curve!$B$11:$B$37),0,INDEX(NSE_Yield_Curve!B:B,MATCH($C202,NSE_Yield_Curve!B:B,1)))</f>
        <v>16</v>
      </c>
      <c r="E202" s="189">
        <f>IF(C202&lt;=MIN(NSE_Yield_Curve!$B$11:$B$37),MIN(NSE_Yield_Curve!$B$11:$B$37),IF(C202&gt;=MAX(NSE_Yield_Curve!$B$11:$B$37),MAX(NSE_Yield_Curve!$B$11:$B$37),INDEX(NSE_Yield_Curve!B:B,MATCH($C202,NSE_Yield_Curve!B:B,1)+1)))</f>
        <v>17</v>
      </c>
      <c r="F202" s="190">
        <f>INDEX(NSE_Yield_Curve!$B$11:$C$37,MATCH(IF(D202&lt;=MIN(NSE_Yield_Curve!$B:$B),MIN(NSE_Yield_Curve!$B:$B),D202),NSE_Yield_Curve!$B$11:$B$37,0),MATCH($B$4,NSE_Yield_Curve!$B$10:$C$10,0))</f>
        <v>0.13897399999999999</v>
      </c>
      <c r="G202" s="190">
        <f>INDEX(NSE_Yield_Curve!$B$11:$C$37,MATCH(IF(E202&lt;=MIN(NSE_Yield_Curve!B:B),MIN(NSE_Yield_Curve!B:B),E202),NSE_Yield_Curve!$B$11:$B$37,0),MATCH($B$4,NSE_Yield_Curve!$B$10:$C$10,0))</f>
        <v>0.14080100000000001</v>
      </c>
      <c r="H202" s="191">
        <f t="shared" si="3"/>
        <v>0.13943074999999999</v>
      </c>
    </row>
    <row r="203" spans="3:8">
      <c r="C203" s="188">
        <v>16.329999999999998</v>
      </c>
      <c r="D203" s="189">
        <f>IF($C203&lt;=MIN(NSE_Yield_Curve!$B$11:$B$37),0,INDEX(NSE_Yield_Curve!B:B,MATCH($C203,NSE_Yield_Curve!B:B,1)))</f>
        <v>16</v>
      </c>
      <c r="E203" s="189">
        <f>IF(C203&lt;=MIN(NSE_Yield_Curve!$B$11:$B$37),MIN(NSE_Yield_Curve!$B$11:$B$37),IF(C203&gt;=MAX(NSE_Yield_Curve!$B$11:$B$37),MAX(NSE_Yield_Curve!$B$11:$B$37),INDEX(NSE_Yield_Curve!B:B,MATCH($C203,NSE_Yield_Curve!B:B,1)+1)))</f>
        <v>17</v>
      </c>
      <c r="F203" s="190">
        <f>INDEX(NSE_Yield_Curve!$B$11:$C$37,MATCH(IF(D203&lt;=MIN(NSE_Yield_Curve!$B:$B),MIN(NSE_Yield_Curve!$B:$B),D203),NSE_Yield_Curve!$B$11:$B$37,0),MATCH($B$4,NSE_Yield_Curve!$B$10:$C$10,0))</f>
        <v>0.13897399999999999</v>
      </c>
      <c r="G203" s="190">
        <f>INDEX(NSE_Yield_Curve!$B$11:$C$37,MATCH(IF(E203&lt;=MIN(NSE_Yield_Curve!B:B),MIN(NSE_Yield_Curve!B:B),E203),NSE_Yield_Curve!$B$11:$B$37,0),MATCH($B$4,NSE_Yield_Curve!$B$10:$C$10,0))</f>
        <v>0.14080100000000001</v>
      </c>
      <c r="H203" s="191">
        <f t="shared" si="3"/>
        <v>0.13957691</v>
      </c>
    </row>
    <row r="204" spans="3:8">
      <c r="C204" s="188">
        <v>16.420000000000002</v>
      </c>
      <c r="D204" s="189">
        <f>IF($C204&lt;=MIN(NSE_Yield_Curve!$B$11:$B$37),0,INDEX(NSE_Yield_Curve!B:B,MATCH($C204,NSE_Yield_Curve!B:B,1)))</f>
        <v>16</v>
      </c>
      <c r="E204" s="189">
        <f>IF(C204&lt;=MIN(NSE_Yield_Curve!$B$11:$B$37),MIN(NSE_Yield_Curve!$B$11:$B$37),IF(C204&gt;=MAX(NSE_Yield_Curve!$B$11:$B$37),MAX(NSE_Yield_Curve!$B$11:$B$37),INDEX(NSE_Yield_Curve!B:B,MATCH($C204,NSE_Yield_Curve!B:B,1)+1)))</f>
        <v>17</v>
      </c>
      <c r="F204" s="190">
        <f>INDEX(NSE_Yield_Curve!$B$11:$C$37,MATCH(IF(D204&lt;=MIN(NSE_Yield_Curve!$B:$B),MIN(NSE_Yield_Curve!$B:$B),D204),NSE_Yield_Curve!$B$11:$B$37,0),MATCH($B$4,NSE_Yield_Curve!$B$10:$C$10,0))</f>
        <v>0.13897399999999999</v>
      </c>
      <c r="G204" s="190">
        <f>INDEX(NSE_Yield_Curve!$B$11:$C$37,MATCH(IF(E204&lt;=MIN(NSE_Yield_Curve!B:B),MIN(NSE_Yield_Curve!B:B),E204),NSE_Yield_Curve!$B$11:$B$37,0),MATCH($B$4,NSE_Yield_Curve!$B$10:$C$10,0))</f>
        <v>0.14080100000000001</v>
      </c>
      <c r="H204" s="191">
        <f t="shared" si="3"/>
        <v>0.13974133999999999</v>
      </c>
    </row>
    <row r="205" spans="3:8">
      <c r="C205" s="188">
        <v>16.5</v>
      </c>
      <c r="D205" s="189">
        <f>IF($C205&lt;=MIN(NSE_Yield_Curve!$B$11:$B$37),0,INDEX(NSE_Yield_Curve!B:B,MATCH($C205,NSE_Yield_Curve!B:B,1)))</f>
        <v>16</v>
      </c>
      <c r="E205" s="189">
        <f>IF(C205&lt;=MIN(NSE_Yield_Curve!$B$11:$B$37),MIN(NSE_Yield_Curve!$B$11:$B$37),IF(C205&gt;=MAX(NSE_Yield_Curve!$B$11:$B$37),MAX(NSE_Yield_Curve!$B$11:$B$37),INDEX(NSE_Yield_Curve!B:B,MATCH($C205,NSE_Yield_Curve!B:B,1)+1)))</f>
        <v>17</v>
      </c>
      <c r="F205" s="190">
        <f>INDEX(NSE_Yield_Curve!$B$11:$C$37,MATCH(IF(D205&lt;=MIN(NSE_Yield_Curve!$B:$B),MIN(NSE_Yield_Curve!$B:$B),D205),NSE_Yield_Curve!$B$11:$B$37,0),MATCH($B$4,NSE_Yield_Curve!$B$10:$C$10,0))</f>
        <v>0.13897399999999999</v>
      </c>
      <c r="G205" s="190">
        <f>INDEX(NSE_Yield_Curve!$B$11:$C$37,MATCH(IF(E205&lt;=MIN(NSE_Yield_Curve!B:B),MIN(NSE_Yield_Curve!B:B),E205),NSE_Yield_Curve!$B$11:$B$37,0),MATCH($B$4,NSE_Yield_Curve!$B$10:$C$10,0))</f>
        <v>0.14080100000000001</v>
      </c>
      <c r="H205" s="191">
        <f t="shared" si="3"/>
        <v>0.1398875</v>
      </c>
    </row>
    <row r="206" spans="3:8">
      <c r="C206" s="188">
        <v>16.579999999999998</v>
      </c>
      <c r="D206" s="189">
        <f>IF($C206&lt;=MIN(NSE_Yield_Curve!$B$11:$B$37),0,INDEX(NSE_Yield_Curve!B:B,MATCH($C206,NSE_Yield_Curve!B:B,1)))</f>
        <v>16</v>
      </c>
      <c r="E206" s="189">
        <f>IF(C206&lt;=MIN(NSE_Yield_Curve!$B$11:$B$37),MIN(NSE_Yield_Curve!$B$11:$B$37),IF(C206&gt;=MAX(NSE_Yield_Curve!$B$11:$B$37),MAX(NSE_Yield_Curve!$B$11:$B$37),INDEX(NSE_Yield_Curve!B:B,MATCH($C206,NSE_Yield_Curve!B:B,1)+1)))</f>
        <v>17</v>
      </c>
      <c r="F206" s="190">
        <f>INDEX(NSE_Yield_Curve!$B$11:$C$37,MATCH(IF(D206&lt;=MIN(NSE_Yield_Curve!$B:$B),MIN(NSE_Yield_Curve!$B:$B),D206),NSE_Yield_Curve!$B$11:$B$37,0),MATCH($B$4,NSE_Yield_Curve!$B$10:$C$10,0))</f>
        <v>0.13897399999999999</v>
      </c>
      <c r="G206" s="190">
        <f>INDEX(NSE_Yield_Curve!$B$11:$C$37,MATCH(IF(E206&lt;=MIN(NSE_Yield_Curve!B:B),MIN(NSE_Yield_Curve!B:B),E206),NSE_Yield_Curve!$B$11:$B$37,0),MATCH($B$4,NSE_Yield_Curve!$B$10:$C$10,0))</f>
        <v>0.14080100000000001</v>
      </c>
      <c r="H206" s="191">
        <f t="shared" si="3"/>
        <v>0.14003366</v>
      </c>
    </row>
    <row r="207" spans="3:8">
      <c r="C207" s="188">
        <v>16.670000000000002</v>
      </c>
      <c r="D207" s="189">
        <f>IF($C207&lt;=MIN(NSE_Yield_Curve!$B$11:$B$37),0,INDEX(NSE_Yield_Curve!B:B,MATCH($C207,NSE_Yield_Curve!B:B,1)))</f>
        <v>16</v>
      </c>
      <c r="E207" s="189">
        <f>IF(C207&lt;=MIN(NSE_Yield_Curve!$B$11:$B$37),MIN(NSE_Yield_Curve!$B$11:$B$37),IF(C207&gt;=MAX(NSE_Yield_Curve!$B$11:$B$37),MAX(NSE_Yield_Curve!$B$11:$B$37),INDEX(NSE_Yield_Curve!B:B,MATCH($C207,NSE_Yield_Curve!B:B,1)+1)))</f>
        <v>17</v>
      </c>
      <c r="F207" s="190">
        <f>INDEX(NSE_Yield_Curve!$B$11:$C$37,MATCH(IF(D207&lt;=MIN(NSE_Yield_Curve!$B:$B),MIN(NSE_Yield_Curve!$B:$B),D207),NSE_Yield_Curve!$B$11:$B$37,0),MATCH($B$4,NSE_Yield_Curve!$B$10:$C$10,0))</f>
        <v>0.13897399999999999</v>
      </c>
      <c r="G207" s="190">
        <f>INDEX(NSE_Yield_Curve!$B$11:$C$37,MATCH(IF(E207&lt;=MIN(NSE_Yield_Curve!B:B),MIN(NSE_Yield_Curve!B:B),E207),NSE_Yield_Curve!$B$11:$B$37,0),MATCH($B$4,NSE_Yield_Curve!$B$10:$C$10,0))</f>
        <v>0.14080100000000001</v>
      </c>
      <c r="H207" s="191">
        <f t="shared" si="3"/>
        <v>0.14019809</v>
      </c>
    </row>
    <row r="208" spans="3:8">
      <c r="C208" s="188">
        <v>16.75</v>
      </c>
      <c r="D208" s="189">
        <f>IF($C208&lt;=MIN(NSE_Yield_Curve!$B$11:$B$37),0,INDEX(NSE_Yield_Curve!B:B,MATCH($C208,NSE_Yield_Curve!B:B,1)))</f>
        <v>16</v>
      </c>
      <c r="E208" s="189">
        <f>IF(C208&lt;=MIN(NSE_Yield_Curve!$B$11:$B$37),MIN(NSE_Yield_Curve!$B$11:$B$37),IF(C208&gt;=MAX(NSE_Yield_Curve!$B$11:$B$37),MAX(NSE_Yield_Curve!$B$11:$B$37),INDEX(NSE_Yield_Curve!B:B,MATCH($C208,NSE_Yield_Curve!B:B,1)+1)))</f>
        <v>17</v>
      </c>
      <c r="F208" s="190">
        <f>INDEX(NSE_Yield_Curve!$B$11:$C$37,MATCH(IF(D208&lt;=MIN(NSE_Yield_Curve!$B:$B),MIN(NSE_Yield_Curve!$B:$B),D208),NSE_Yield_Curve!$B$11:$B$37,0),MATCH($B$4,NSE_Yield_Curve!$B$10:$C$10,0))</f>
        <v>0.13897399999999999</v>
      </c>
      <c r="G208" s="190">
        <f>INDEX(NSE_Yield_Curve!$B$11:$C$37,MATCH(IF(E208&lt;=MIN(NSE_Yield_Curve!B:B),MIN(NSE_Yield_Curve!B:B),E208),NSE_Yield_Curve!$B$11:$B$37,0),MATCH($B$4,NSE_Yield_Curve!$B$10:$C$10,0))</f>
        <v>0.14080100000000001</v>
      </c>
      <c r="H208" s="191">
        <f t="shared" si="3"/>
        <v>0.14034425</v>
      </c>
    </row>
    <row r="209" spans="3:8">
      <c r="C209" s="188">
        <v>16.829999999999998</v>
      </c>
      <c r="D209" s="189">
        <f>IF($C209&lt;=MIN(NSE_Yield_Curve!$B$11:$B$37),0,INDEX(NSE_Yield_Curve!B:B,MATCH($C209,NSE_Yield_Curve!B:B,1)))</f>
        <v>16</v>
      </c>
      <c r="E209" s="189">
        <f>IF(C209&lt;=MIN(NSE_Yield_Curve!$B$11:$B$37),MIN(NSE_Yield_Curve!$B$11:$B$37),IF(C209&gt;=MAX(NSE_Yield_Curve!$B$11:$B$37),MAX(NSE_Yield_Curve!$B$11:$B$37),INDEX(NSE_Yield_Curve!B:B,MATCH($C209,NSE_Yield_Curve!B:B,1)+1)))</f>
        <v>17</v>
      </c>
      <c r="F209" s="190">
        <f>INDEX(NSE_Yield_Curve!$B$11:$C$37,MATCH(IF(D209&lt;=MIN(NSE_Yield_Curve!$B:$B),MIN(NSE_Yield_Curve!$B:$B),D209),NSE_Yield_Curve!$B$11:$B$37,0),MATCH($B$4,NSE_Yield_Curve!$B$10:$C$10,0))</f>
        <v>0.13897399999999999</v>
      </c>
      <c r="G209" s="190">
        <f>INDEX(NSE_Yield_Curve!$B$11:$C$37,MATCH(IF(E209&lt;=MIN(NSE_Yield_Curve!B:B),MIN(NSE_Yield_Curve!B:B),E209),NSE_Yield_Curve!$B$11:$B$37,0),MATCH($B$4,NSE_Yield_Curve!$B$10:$C$10,0))</f>
        <v>0.14080100000000001</v>
      </c>
      <c r="H209" s="191">
        <f t="shared" si="3"/>
        <v>0.14049041000000001</v>
      </c>
    </row>
    <row r="210" spans="3:8">
      <c r="C210" s="188">
        <v>16.920000000000002</v>
      </c>
      <c r="D210" s="189">
        <f>IF($C210&lt;=MIN(NSE_Yield_Curve!$B$11:$B$37),0,INDEX(NSE_Yield_Curve!B:B,MATCH($C210,NSE_Yield_Curve!B:B,1)))</f>
        <v>16</v>
      </c>
      <c r="E210" s="189">
        <f>IF(C210&lt;=MIN(NSE_Yield_Curve!$B$11:$B$37),MIN(NSE_Yield_Curve!$B$11:$B$37),IF(C210&gt;=MAX(NSE_Yield_Curve!$B$11:$B$37),MAX(NSE_Yield_Curve!$B$11:$B$37),INDEX(NSE_Yield_Curve!B:B,MATCH($C210,NSE_Yield_Curve!B:B,1)+1)))</f>
        <v>17</v>
      </c>
      <c r="F210" s="190">
        <f>INDEX(NSE_Yield_Curve!$B$11:$C$37,MATCH(IF(D210&lt;=MIN(NSE_Yield_Curve!$B:$B),MIN(NSE_Yield_Curve!$B:$B),D210),NSE_Yield_Curve!$B$11:$B$37,0),MATCH($B$4,NSE_Yield_Curve!$B$10:$C$10,0))</f>
        <v>0.13897399999999999</v>
      </c>
      <c r="G210" s="190">
        <f>INDEX(NSE_Yield_Curve!$B$11:$C$37,MATCH(IF(E210&lt;=MIN(NSE_Yield_Curve!B:B),MIN(NSE_Yield_Curve!B:B),E210),NSE_Yield_Curve!$B$11:$B$37,0),MATCH($B$4,NSE_Yield_Curve!$B$10:$C$10,0))</f>
        <v>0.14080100000000001</v>
      </c>
      <c r="H210" s="191">
        <f t="shared" si="3"/>
        <v>0.14065484</v>
      </c>
    </row>
    <row r="211" spans="3:8">
      <c r="C211" s="188">
        <v>17</v>
      </c>
      <c r="D211" s="189">
        <f>IF($C211&lt;=MIN(NSE_Yield_Curve!$B$11:$B$37),0,INDEX(NSE_Yield_Curve!B:B,MATCH($C211,NSE_Yield_Curve!B:B,1)))</f>
        <v>17</v>
      </c>
      <c r="E211" s="189">
        <f>IF(C211&lt;=MIN(NSE_Yield_Curve!$B$11:$B$37),MIN(NSE_Yield_Curve!$B$11:$B$37),IF(C211&gt;=MAX(NSE_Yield_Curve!$B$11:$B$37),MAX(NSE_Yield_Curve!$B$11:$B$37),INDEX(NSE_Yield_Curve!B:B,MATCH($C211,NSE_Yield_Curve!B:B,1)+1)))</f>
        <v>18</v>
      </c>
      <c r="F211" s="190">
        <f>INDEX(NSE_Yield_Curve!$B$11:$C$37,MATCH(IF(D211&lt;=MIN(NSE_Yield_Curve!$B:$B),MIN(NSE_Yield_Curve!$B:$B),D211),NSE_Yield_Curve!$B$11:$B$37,0),MATCH($B$4,NSE_Yield_Curve!$B$10:$C$10,0))</f>
        <v>0.14080100000000001</v>
      </c>
      <c r="G211" s="190">
        <f>INDEX(NSE_Yield_Curve!$B$11:$C$37,MATCH(IF(E211&lt;=MIN(NSE_Yield_Curve!B:B),MIN(NSE_Yield_Curve!B:B),E211),NSE_Yield_Curve!$B$11:$B$37,0),MATCH($B$4,NSE_Yield_Curve!$B$10:$C$10,0))</f>
        <v>0.142652</v>
      </c>
      <c r="H211" s="191">
        <f t="shared" si="3"/>
        <v>0.14080100000000001</v>
      </c>
    </row>
    <row r="212" spans="3:8">
      <c r="C212" s="188">
        <v>17.079999999999998</v>
      </c>
      <c r="D212" s="189">
        <f>IF($C212&lt;=MIN(NSE_Yield_Curve!$B$11:$B$37),0,INDEX(NSE_Yield_Curve!B:B,MATCH($C212,NSE_Yield_Curve!B:B,1)))</f>
        <v>17</v>
      </c>
      <c r="E212" s="189">
        <f>IF(C212&lt;=MIN(NSE_Yield_Curve!$B$11:$B$37),MIN(NSE_Yield_Curve!$B$11:$B$37),IF(C212&gt;=MAX(NSE_Yield_Curve!$B$11:$B$37),MAX(NSE_Yield_Curve!$B$11:$B$37),INDEX(NSE_Yield_Curve!B:B,MATCH($C212,NSE_Yield_Curve!B:B,1)+1)))</f>
        <v>18</v>
      </c>
      <c r="F212" s="190">
        <f>INDEX(NSE_Yield_Curve!$B$11:$C$37,MATCH(IF(D212&lt;=MIN(NSE_Yield_Curve!$B:$B),MIN(NSE_Yield_Curve!$B:$B),D212),NSE_Yield_Curve!$B$11:$B$37,0),MATCH($B$4,NSE_Yield_Curve!$B$10:$C$10,0))</f>
        <v>0.14080100000000001</v>
      </c>
      <c r="G212" s="190">
        <f>INDEX(NSE_Yield_Curve!$B$11:$C$37,MATCH(IF(E212&lt;=MIN(NSE_Yield_Curve!B:B),MIN(NSE_Yield_Curve!B:B),E212),NSE_Yield_Curve!$B$11:$B$37,0),MATCH($B$4,NSE_Yield_Curve!$B$10:$C$10,0))</f>
        <v>0.142652</v>
      </c>
      <c r="H212" s="191">
        <f t="shared" si="3"/>
        <v>0.14094908</v>
      </c>
    </row>
    <row r="213" spans="3:8">
      <c r="C213" s="188">
        <v>17.170000000000002</v>
      </c>
      <c r="D213" s="189">
        <f>IF($C213&lt;=MIN(NSE_Yield_Curve!$B$11:$B$37),0,INDEX(NSE_Yield_Curve!B:B,MATCH($C213,NSE_Yield_Curve!B:B,1)))</f>
        <v>17</v>
      </c>
      <c r="E213" s="189">
        <f>IF(C213&lt;=MIN(NSE_Yield_Curve!$B$11:$B$37),MIN(NSE_Yield_Curve!$B$11:$B$37),IF(C213&gt;=MAX(NSE_Yield_Curve!$B$11:$B$37),MAX(NSE_Yield_Curve!$B$11:$B$37),INDEX(NSE_Yield_Curve!B:B,MATCH($C213,NSE_Yield_Curve!B:B,1)+1)))</f>
        <v>18</v>
      </c>
      <c r="F213" s="190">
        <f>INDEX(NSE_Yield_Curve!$B$11:$C$37,MATCH(IF(D213&lt;=MIN(NSE_Yield_Curve!$B:$B),MIN(NSE_Yield_Curve!$B:$B),D213),NSE_Yield_Curve!$B$11:$B$37,0),MATCH($B$4,NSE_Yield_Curve!$B$10:$C$10,0))</f>
        <v>0.14080100000000001</v>
      </c>
      <c r="G213" s="190">
        <f>INDEX(NSE_Yield_Curve!$B$11:$C$37,MATCH(IF(E213&lt;=MIN(NSE_Yield_Curve!B:B),MIN(NSE_Yield_Curve!B:B),E213),NSE_Yield_Curve!$B$11:$B$37,0),MATCH($B$4,NSE_Yield_Curve!$B$10:$C$10,0))</f>
        <v>0.142652</v>
      </c>
      <c r="H213" s="191">
        <f t="shared" si="3"/>
        <v>0.14111567</v>
      </c>
    </row>
    <row r="214" spans="3:8">
      <c r="C214" s="188">
        <v>17.25</v>
      </c>
      <c r="D214" s="189">
        <f>IF($C214&lt;=MIN(NSE_Yield_Curve!$B$11:$B$37),0,INDEX(NSE_Yield_Curve!B:B,MATCH($C214,NSE_Yield_Curve!B:B,1)))</f>
        <v>17</v>
      </c>
      <c r="E214" s="189">
        <f>IF(C214&lt;=MIN(NSE_Yield_Curve!$B$11:$B$37),MIN(NSE_Yield_Curve!$B$11:$B$37),IF(C214&gt;=MAX(NSE_Yield_Curve!$B$11:$B$37),MAX(NSE_Yield_Curve!$B$11:$B$37),INDEX(NSE_Yield_Curve!B:B,MATCH($C214,NSE_Yield_Curve!B:B,1)+1)))</f>
        <v>18</v>
      </c>
      <c r="F214" s="190">
        <f>INDEX(NSE_Yield_Curve!$B$11:$C$37,MATCH(IF(D214&lt;=MIN(NSE_Yield_Curve!$B:$B),MIN(NSE_Yield_Curve!$B:$B),D214),NSE_Yield_Curve!$B$11:$B$37,0),MATCH($B$4,NSE_Yield_Curve!$B$10:$C$10,0))</f>
        <v>0.14080100000000001</v>
      </c>
      <c r="G214" s="190">
        <f>INDEX(NSE_Yield_Curve!$B$11:$C$37,MATCH(IF(E214&lt;=MIN(NSE_Yield_Curve!B:B),MIN(NSE_Yield_Curve!B:B),E214),NSE_Yield_Curve!$B$11:$B$37,0),MATCH($B$4,NSE_Yield_Curve!$B$10:$C$10,0))</f>
        <v>0.142652</v>
      </c>
      <c r="H214" s="191">
        <f t="shared" si="3"/>
        <v>0.14126375000000002</v>
      </c>
    </row>
    <row r="215" spans="3:8">
      <c r="C215" s="188">
        <v>17.329999999999998</v>
      </c>
      <c r="D215" s="189">
        <f>IF($C215&lt;=MIN(NSE_Yield_Curve!$B$11:$B$37),0,INDEX(NSE_Yield_Curve!B:B,MATCH($C215,NSE_Yield_Curve!B:B,1)))</f>
        <v>17</v>
      </c>
      <c r="E215" s="189">
        <f>IF(C215&lt;=MIN(NSE_Yield_Curve!$B$11:$B$37),MIN(NSE_Yield_Curve!$B$11:$B$37),IF(C215&gt;=MAX(NSE_Yield_Curve!$B$11:$B$37),MAX(NSE_Yield_Curve!$B$11:$B$37),INDEX(NSE_Yield_Curve!B:B,MATCH($C215,NSE_Yield_Curve!B:B,1)+1)))</f>
        <v>18</v>
      </c>
      <c r="F215" s="190">
        <f>INDEX(NSE_Yield_Curve!$B$11:$C$37,MATCH(IF(D215&lt;=MIN(NSE_Yield_Curve!$B:$B),MIN(NSE_Yield_Curve!$B:$B),D215),NSE_Yield_Curve!$B$11:$B$37,0),MATCH($B$4,NSE_Yield_Curve!$B$10:$C$10,0))</f>
        <v>0.14080100000000001</v>
      </c>
      <c r="G215" s="190">
        <f>INDEX(NSE_Yield_Curve!$B$11:$C$37,MATCH(IF(E215&lt;=MIN(NSE_Yield_Curve!B:B),MIN(NSE_Yield_Curve!B:B),E215),NSE_Yield_Curve!$B$11:$B$37,0),MATCH($B$4,NSE_Yield_Curve!$B$10:$C$10,0))</f>
        <v>0.142652</v>
      </c>
      <c r="H215" s="191">
        <f t="shared" si="3"/>
        <v>0.14141183000000002</v>
      </c>
    </row>
    <row r="216" spans="3:8">
      <c r="C216" s="188">
        <v>17.420000000000002</v>
      </c>
      <c r="D216" s="189">
        <f>IF($C216&lt;=MIN(NSE_Yield_Curve!$B$11:$B$37),0,INDEX(NSE_Yield_Curve!B:B,MATCH($C216,NSE_Yield_Curve!B:B,1)))</f>
        <v>17</v>
      </c>
      <c r="E216" s="189">
        <f>IF(C216&lt;=MIN(NSE_Yield_Curve!$B$11:$B$37),MIN(NSE_Yield_Curve!$B$11:$B$37),IF(C216&gt;=MAX(NSE_Yield_Curve!$B$11:$B$37),MAX(NSE_Yield_Curve!$B$11:$B$37),INDEX(NSE_Yield_Curve!B:B,MATCH($C216,NSE_Yield_Curve!B:B,1)+1)))</f>
        <v>18</v>
      </c>
      <c r="F216" s="190">
        <f>INDEX(NSE_Yield_Curve!$B$11:$C$37,MATCH(IF(D216&lt;=MIN(NSE_Yield_Curve!$B:$B),MIN(NSE_Yield_Curve!$B:$B),D216),NSE_Yield_Curve!$B$11:$B$37,0),MATCH($B$4,NSE_Yield_Curve!$B$10:$C$10,0))</f>
        <v>0.14080100000000001</v>
      </c>
      <c r="G216" s="190">
        <f>INDEX(NSE_Yield_Curve!$B$11:$C$37,MATCH(IF(E216&lt;=MIN(NSE_Yield_Curve!B:B),MIN(NSE_Yield_Curve!B:B),E216),NSE_Yield_Curve!$B$11:$B$37,0),MATCH($B$4,NSE_Yield_Curve!$B$10:$C$10,0))</f>
        <v>0.142652</v>
      </c>
      <c r="H216" s="191">
        <f t="shared" si="3"/>
        <v>0.14157842000000001</v>
      </c>
    </row>
    <row r="217" spans="3:8">
      <c r="C217" s="188">
        <v>17.5</v>
      </c>
      <c r="D217" s="189">
        <f>IF($C217&lt;=MIN(NSE_Yield_Curve!$B$11:$B$37),0,INDEX(NSE_Yield_Curve!B:B,MATCH($C217,NSE_Yield_Curve!B:B,1)))</f>
        <v>17</v>
      </c>
      <c r="E217" s="189">
        <f>IF(C217&lt;=MIN(NSE_Yield_Curve!$B$11:$B$37),MIN(NSE_Yield_Curve!$B$11:$B$37),IF(C217&gt;=MAX(NSE_Yield_Curve!$B$11:$B$37),MAX(NSE_Yield_Curve!$B$11:$B$37),INDEX(NSE_Yield_Curve!B:B,MATCH($C217,NSE_Yield_Curve!B:B,1)+1)))</f>
        <v>18</v>
      </c>
      <c r="F217" s="190">
        <f>INDEX(NSE_Yield_Curve!$B$11:$C$37,MATCH(IF(D217&lt;=MIN(NSE_Yield_Curve!$B:$B),MIN(NSE_Yield_Curve!$B:$B),D217),NSE_Yield_Curve!$B$11:$B$37,0),MATCH($B$4,NSE_Yield_Curve!$B$10:$C$10,0))</f>
        <v>0.14080100000000001</v>
      </c>
      <c r="G217" s="190">
        <f>INDEX(NSE_Yield_Curve!$B$11:$C$37,MATCH(IF(E217&lt;=MIN(NSE_Yield_Curve!B:B),MIN(NSE_Yield_Curve!B:B),E217),NSE_Yield_Curve!$B$11:$B$37,0),MATCH($B$4,NSE_Yield_Curve!$B$10:$C$10,0))</f>
        <v>0.142652</v>
      </c>
      <c r="H217" s="191">
        <f t="shared" si="3"/>
        <v>0.14172650000000001</v>
      </c>
    </row>
    <row r="218" spans="3:8">
      <c r="C218" s="188">
        <v>17.579999999999998</v>
      </c>
      <c r="D218" s="189">
        <f>IF($C218&lt;=MIN(NSE_Yield_Curve!$B$11:$B$37),0,INDEX(NSE_Yield_Curve!B:B,MATCH($C218,NSE_Yield_Curve!B:B,1)))</f>
        <v>17</v>
      </c>
      <c r="E218" s="189">
        <f>IF(C218&lt;=MIN(NSE_Yield_Curve!$B$11:$B$37),MIN(NSE_Yield_Curve!$B$11:$B$37),IF(C218&gt;=MAX(NSE_Yield_Curve!$B$11:$B$37),MAX(NSE_Yield_Curve!$B$11:$B$37),INDEX(NSE_Yield_Curve!B:B,MATCH($C218,NSE_Yield_Curve!B:B,1)+1)))</f>
        <v>18</v>
      </c>
      <c r="F218" s="190">
        <f>INDEX(NSE_Yield_Curve!$B$11:$C$37,MATCH(IF(D218&lt;=MIN(NSE_Yield_Curve!$B:$B),MIN(NSE_Yield_Curve!$B:$B),D218),NSE_Yield_Curve!$B$11:$B$37,0),MATCH($B$4,NSE_Yield_Curve!$B$10:$C$10,0))</f>
        <v>0.14080100000000001</v>
      </c>
      <c r="G218" s="190">
        <f>INDEX(NSE_Yield_Curve!$B$11:$C$37,MATCH(IF(E218&lt;=MIN(NSE_Yield_Curve!B:B),MIN(NSE_Yield_Curve!B:B),E218),NSE_Yield_Curve!$B$11:$B$37,0),MATCH($B$4,NSE_Yield_Curve!$B$10:$C$10,0))</f>
        <v>0.142652</v>
      </c>
      <c r="H218" s="191">
        <f t="shared" si="3"/>
        <v>0.14187458</v>
      </c>
    </row>
    <row r="219" spans="3:8">
      <c r="C219" s="188">
        <v>17.670000000000002</v>
      </c>
      <c r="D219" s="189">
        <f>IF($C219&lt;=MIN(NSE_Yield_Curve!$B$11:$B$37),0,INDEX(NSE_Yield_Curve!B:B,MATCH($C219,NSE_Yield_Curve!B:B,1)))</f>
        <v>17</v>
      </c>
      <c r="E219" s="189">
        <f>IF(C219&lt;=MIN(NSE_Yield_Curve!$B$11:$B$37),MIN(NSE_Yield_Curve!$B$11:$B$37),IF(C219&gt;=MAX(NSE_Yield_Curve!$B$11:$B$37),MAX(NSE_Yield_Curve!$B$11:$B$37),INDEX(NSE_Yield_Curve!B:B,MATCH($C219,NSE_Yield_Curve!B:B,1)+1)))</f>
        <v>18</v>
      </c>
      <c r="F219" s="190">
        <f>INDEX(NSE_Yield_Curve!$B$11:$C$37,MATCH(IF(D219&lt;=MIN(NSE_Yield_Curve!$B:$B),MIN(NSE_Yield_Curve!$B:$B),D219),NSE_Yield_Curve!$B$11:$B$37,0),MATCH($B$4,NSE_Yield_Curve!$B$10:$C$10,0))</f>
        <v>0.14080100000000001</v>
      </c>
      <c r="G219" s="190">
        <f>INDEX(NSE_Yield_Curve!$B$11:$C$37,MATCH(IF(E219&lt;=MIN(NSE_Yield_Curve!B:B),MIN(NSE_Yield_Curve!B:B),E219),NSE_Yield_Curve!$B$11:$B$37,0),MATCH($B$4,NSE_Yield_Curve!$B$10:$C$10,0))</f>
        <v>0.142652</v>
      </c>
      <c r="H219" s="191">
        <f t="shared" si="3"/>
        <v>0.14204116999999999</v>
      </c>
    </row>
    <row r="220" spans="3:8">
      <c r="C220" s="188">
        <v>17.75</v>
      </c>
      <c r="D220" s="189">
        <f>IF($C220&lt;=MIN(NSE_Yield_Curve!$B$11:$B$37),0,INDEX(NSE_Yield_Curve!B:B,MATCH($C220,NSE_Yield_Curve!B:B,1)))</f>
        <v>17</v>
      </c>
      <c r="E220" s="189">
        <f>IF(C220&lt;=MIN(NSE_Yield_Curve!$B$11:$B$37),MIN(NSE_Yield_Curve!$B$11:$B$37),IF(C220&gt;=MAX(NSE_Yield_Curve!$B$11:$B$37),MAX(NSE_Yield_Curve!$B$11:$B$37),INDEX(NSE_Yield_Curve!B:B,MATCH($C220,NSE_Yield_Curve!B:B,1)+1)))</f>
        <v>18</v>
      </c>
      <c r="F220" s="190">
        <f>INDEX(NSE_Yield_Curve!$B$11:$C$37,MATCH(IF(D220&lt;=MIN(NSE_Yield_Curve!$B:$B),MIN(NSE_Yield_Curve!$B:$B),D220),NSE_Yield_Curve!$B$11:$B$37,0),MATCH($B$4,NSE_Yield_Curve!$B$10:$C$10,0))</f>
        <v>0.14080100000000001</v>
      </c>
      <c r="G220" s="190">
        <f>INDEX(NSE_Yield_Curve!$B$11:$C$37,MATCH(IF(E220&lt;=MIN(NSE_Yield_Curve!B:B),MIN(NSE_Yield_Curve!B:B),E220),NSE_Yield_Curve!$B$11:$B$37,0),MATCH($B$4,NSE_Yield_Curve!$B$10:$C$10,0))</f>
        <v>0.142652</v>
      </c>
      <c r="H220" s="191">
        <f t="shared" si="3"/>
        <v>0.14218924999999999</v>
      </c>
    </row>
    <row r="221" spans="3:8">
      <c r="C221" s="188">
        <v>17.829999999999998</v>
      </c>
      <c r="D221" s="189">
        <f>IF($C221&lt;=MIN(NSE_Yield_Curve!$B$11:$B$37),0,INDEX(NSE_Yield_Curve!B:B,MATCH($C221,NSE_Yield_Curve!B:B,1)))</f>
        <v>17</v>
      </c>
      <c r="E221" s="189">
        <f>IF(C221&lt;=MIN(NSE_Yield_Curve!$B$11:$B$37),MIN(NSE_Yield_Curve!$B$11:$B$37),IF(C221&gt;=MAX(NSE_Yield_Curve!$B$11:$B$37),MAX(NSE_Yield_Curve!$B$11:$B$37),INDEX(NSE_Yield_Curve!B:B,MATCH($C221,NSE_Yield_Curve!B:B,1)+1)))</f>
        <v>18</v>
      </c>
      <c r="F221" s="190">
        <f>INDEX(NSE_Yield_Curve!$B$11:$C$37,MATCH(IF(D221&lt;=MIN(NSE_Yield_Curve!$B:$B),MIN(NSE_Yield_Curve!$B:$B),D221),NSE_Yield_Curve!$B$11:$B$37,0),MATCH($B$4,NSE_Yield_Curve!$B$10:$C$10,0))</f>
        <v>0.14080100000000001</v>
      </c>
      <c r="G221" s="190">
        <f>INDEX(NSE_Yield_Curve!$B$11:$C$37,MATCH(IF(E221&lt;=MIN(NSE_Yield_Curve!B:B),MIN(NSE_Yield_Curve!B:B),E221),NSE_Yield_Curve!$B$11:$B$37,0),MATCH($B$4,NSE_Yield_Curve!$B$10:$C$10,0))</f>
        <v>0.142652</v>
      </c>
      <c r="H221" s="191">
        <f t="shared" si="3"/>
        <v>0.14233733000000001</v>
      </c>
    </row>
    <row r="222" spans="3:8">
      <c r="C222" s="188">
        <v>17.920000000000002</v>
      </c>
      <c r="D222" s="189">
        <f>IF($C222&lt;=MIN(NSE_Yield_Curve!$B$11:$B$37),0,INDEX(NSE_Yield_Curve!B:B,MATCH($C222,NSE_Yield_Curve!B:B,1)))</f>
        <v>17</v>
      </c>
      <c r="E222" s="189">
        <f>IF(C222&lt;=MIN(NSE_Yield_Curve!$B$11:$B$37),MIN(NSE_Yield_Curve!$B$11:$B$37),IF(C222&gt;=MAX(NSE_Yield_Curve!$B$11:$B$37),MAX(NSE_Yield_Curve!$B$11:$B$37),INDEX(NSE_Yield_Curve!B:B,MATCH($C222,NSE_Yield_Curve!B:B,1)+1)))</f>
        <v>18</v>
      </c>
      <c r="F222" s="190">
        <f>INDEX(NSE_Yield_Curve!$B$11:$C$37,MATCH(IF(D222&lt;=MIN(NSE_Yield_Curve!$B:$B),MIN(NSE_Yield_Curve!$B:$B),D222),NSE_Yield_Curve!$B$11:$B$37,0),MATCH($B$4,NSE_Yield_Curve!$B$10:$C$10,0))</f>
        <v>0.14080100000000001</v>
      </c>
      <c r="G222" s="190">
        <f>INDEX(NSE_Yield_Curve!$B$11:$C$37,MATCH(IF(E222&lt;=MIN(NSE_Yield_Curve!B:B),MIN(NSE_Yield_Curve!B:B),E222),NSE_Yield_Curve!$B$11:$B$37,0),MATCH($B$4,NSE_Yield_Curve!$B$10:$C$10,0))</f>
        <v>0.142652</v>
      </c>
      <c r="H222" s="191">
        <f t="shared" si="3"/>
        <v>0.14250392000000001</v>
      </c>
    </row>
    <row r="223" spans="3:8">
      <c r="C223" s="188">
        <v>18</v>
      </c>
      <c r="D223" s="189">
        <f>IF($C223&lt;=MIN(NSE_Yield_Curve!$B$11:$B$37),0,INDEX(NSE_Yield_Curve!B:B,MATCH($C223,NSE_Yield_Curve!B:B,1)))</f>
        <v>18</v>
      </c>
      <c r="E223" s="189">
        <f>IF(C223&lt;=MIN(NSE_Yield_Curve!$B$11:$B$37),MIN(NSE_Yield_Curve!$B$11:$B$37),IF(C223&gt;=MAX(NSE_Yield_Curve!$B$11:$B$37),MAX(NSE_Yield_Curve!$B$11:$B$37),INDEX(NSE_Yield_Curve!B:B,MATCH($C223,NSE_Yield_Curve!B:B,1)+1)))</f>
        <v>19</v>
      </c>
      <c r="F223" s="190">
        <f>INDEX(NSE_Yield_Curve!$B$11:$C$37,MATCH(IF(D223&lt;=MIN(NSE_Yield_Curve!$B:$B),MIN(NSE_Yield_Curve!$B:$B),D223),NSE_Yield_Curve!$B$11:$B$37,0),MATCH($B$4,NSE_Yield_Curve!$B$10:$C$10,0))</f>
        <v>0.142652</v>
      </c>
      <c r="G223" s="190">
        <f>INDEX(NSE_Yield_Curve!$B$11:$C$37,MATCH(IF(E223&lt;=MIN(NSE_Yield_Curve!B:B),MIN(NSE_Yield_Curve!B:B),E223),NSE_Yield_Curve!$B$11:$B$37,0),MATCH($B$4,NSE_Yield_Curve!$B$10:$C$10,0))</f>
        <v>0.145008</v>
      </c>
      <c r="H223" s="191">
        <f t="shared" si="3"/>
        <v>0.142652</v>
      </c>
    </row>
    <row r="224" spans="3:8">
      <c r="C224" s="188">
        <v>18.079999999999998</v>
      </c>
      <c r="D224" s="189">
        <f>IF($C224&lt;=MIN(NSE_Yield_Curve!$B$11:$B$37),0,INDEX(NSE_Yield_Curve!B:B,MATCH($C224,NSE_Yield_Curve!B:B,1)))</f>
        <v>18</v>
      </c>
      <c r="E224" s="189">
        <f>IF(C224&lt;=MIN(NSE_Yield_Curve!$B$11:$B$37),MIN(NSE_Yield_Curve!$B$11:$B$37),IF(C224&gt;=MAX(NSE_Yield_Curve!$B$11:$B$37),MAX(NSE_Yield_Curve!$B$11:$B$37),INDEX(NSE_Yield_Curve!B:B,MATCH($C224,NSE_Yield_Curve!B:B,1)+1)))</f>
        <v>19</v>
      </c>
      <c r="F224" s="190">
        <f>INDEX(NSE_Yield_Curve!$B$11:$C$37,MATCH(IF(D224&lt;=MIN(NSE_Yield_Curve!$B:$B),MIN(NSE_Yield_Curve!$B:$B),D224),NSE_Yield_Curve!$B$11:$B$37,0),MATCH($B$4,NSE_Yield_Curve!$B$10:$C$10,0))</f>
        <v>0.142652</v>
      </c>
      <c r="G224" s="190">
        <f>INDEX(NSE_Yield_Curve!$B$11:$C$37,MATCH(IF(E224&lt;=MIN(NSE_Yield_Curve!B:B),MIN(NSE_Yield_Curve!B:B),E224),NSE_Yield_Curve!$B$11:$B$37,0),MATCH($B$4,NSE_Yield_Curve!$B$10:$C$10,0))</f>
        <v>0.145008</v>
      </c>
      <c r="H224" s="191">
        <f t="shared" si="3"/>
        <v>0.14284047999999999</v>
      </c>
    </row>
    <row r="225" spans="3:8">
      <c r="C225" s="188">
        <v>18.170000000000002</v>
      </c>
      <c r="D225" s="189">
        <f>IF($C225&lt;=MIN(NSE_Yield_Curve!$B$11:$B$37),0,INDEX(NSE_Yield_Curve!B:B,MATCH($C225,NSE_Yield_Curve!B:B,1)))</f>
        <v>18</v>
      </c>
      <c r="E225" s="189">
        <f>IF(C225&lt;=MIN(NSE_Yield_Curve!$B$11:$B$37),MIN(NSE_Yield_Curve!$B$11:$B$37),IF(C225&gt;=MAX(NSE_Yield_Curve!$B$11:$B$37),MAX(NSE_Yield_Curve!$B$11:$B$37),INDEX(NSE_Yield_Curve!B:B,MATCH($C225,NSE_Yield_Curve!B:B,1)+1)))</f>
        <v>19</v>
      </c>
      <c r="F225" s="190">
        <f>INDEX(NSE_Yield_Curve!$B$11:$C$37,MATCH(IF(D225&lt;=MIN(NSE_Yield_Curve!$B:$B),MIN(NSE_Yield_Curve!$B:$B),D225),NSE_Yield_Curve!$B$11:$B$37,0),MATCH($B$4,NSE_Yield_Curve!$B$10:$C$10,0))</f>
        <v>0.142652</v>
      </c>
      <c r="G225" s="190">
        <f>INDEX(NSE_Yield_Curve!$B$11:$C$37,MATCH(IF(E225&lt;=MIN(NSE_Yield_Curve!B:B),MIN(NSE_Yield_Curve!B:B),E225),NSE_Yield_Curve!$B$11:$B$37,0),MATCH($B$4,NSE_Yield_Curve!$B$10:$C$10,0))</f>
        <v>0.145008</v>
      </c>
      <c r="H225" s="191">
        <f t="shared" si="3"/>
        <v>0.14305252000000002</v>
      </c>
    </row>
    <row r="226" spans="3:8">
      <c r="C226" s="188">
        <v>18.25</v>
      </c>
      <c r="D226" s="189">
        <f>IF($C226&lt;=MIN(NSE_Yield_Curve!$B$11:$B$37),0,INDEX(NSE_Yield_Curve!B:B,MATCH($C226,NSE_Yield_Curve!B:B,1)))</f>
        <v>18</v>
      </c>
      <c r="E226" s="189">
        <f>IF(C226&lt;=MIN(NSE_Yield_Curve!$B$11:$B$37),MIN(NSE_Yield_Curve!$B$11:$B$37),IF(C226&gt;=MAX(NSE_Yield_Curve!$B$11:$B$37),MAX(NSE_Yield_Curve!$B$11:$B$37),INDEX(NSE_Yield_Curve!B:B,MATCH($C226,NSE_Yield_Curve!B:B,1)+1)))</f>
        <v>19</v>
      </c>
      <c r="F226" s="190">
        <f>INDEX(NSE_Yield_Curve!$B$11:$C$37,MATCH(IF(D226&lt;=MIN(NSE_Yield_Curve!$B:$B),MIN(NSE_Yield_Curve!$B:$B),D226),NSE_Yield_Curve!$B$11:$B$37,0),MATCH($B$4,NSE_Yield_Curve!$B$10:$C$10,0))</f>
        <v>0.142652</v>
      </c>
      <c r="G226" s="190">
        <f>INDEX(NSE_Yield_Curve!$B$11:$C$37,MATCH(IF(E226&lt;=MIN(NSE_Yield_Curve!B:B),MIN(NSE_Yield_Curve!B:B),E226),NSE_Yield_Curve!$B$11:$B$37,0),MATCH($B$4,NSE_Yield_Curve!$B$10:$C$10,0))</f>
        <v>0.145008</v>
      </c>
      <c r="H226" s="191">
        <f t="shared" si="3"/>
        <v>0.14324100000000001</v>
      </c>
    </row>
    <row r="227" spans="3:8">
      <c r="C227" s="188">
        <v>18.329999999999998</v>
      </c>
      <c r="D227" s="189">
        <f>IF($C227&lt;=MIN(NSE_Yield_Curve!$B$11:$B$37),0,INDEX(NSE_Yield_Curve!B:B,MATCH($C227,NSE_Yield_Curve!B:B,1)))</f>
        <v>18</v>
      </c>
      <c r="E227" s="189">
        <f>IF(C227&lt;=MIN(NSE_Yield_Curve!$B$11:$B$37),MIN(NSE_Yield_Curve!$B$11:$B$37),IF(C227&gt;=MAX(NSE_Yield_Curve!$B$11:$B$37),MAX(NSE_Yield_Curve!$B$11:$B$37),INDEX(NSE_Yield_Curve!B:B,MATCH($C227,NSE_Yield_Curve!B:B,1)+1)))</f>
        <v>19</v>
      </c>
      <c r="F227" s="190">
        <f>INDEX(NSE_Yield_Curve!$B$11:$C$37,MATCH(IF(D227&lt;=MIN(NSE_Yield_Curve!$B:$B),MIN(NSE_Yield_Curve!$B:$B),D227),NSE_Yield_Curve!$B$11:$B$37,0),MATCH($B$4,NSE_Yield_Curve!$B$10:$C$10,0))</f>
        <v>0.142652</v>
      </c>
      <c r="G227" s="190">
        <f>INDEX(NSE_Yield_Curve!$B$11:$C$37,MATCH(IF(E227&lt;=MIN(NSE_Yield_Curve!B:B),MIN(NSE_Yield_Curve!B:B),E227),NSE_Yield_Curve!$B$11:$B$37,0),MATCH($B$4,NSE_Yield_Curve!$B$10:$C$10,0))</f>
        <v>0.145008</v>
      </c>
      <c r="H227" s="191">
        <f t="shared" si="3"/>
        <v>0.14342948</v>
      </c>
    </row>
    <row r="228" spans="3:8">
      <c r="C228" s="188">
        <v>18.420000000000002</v>
      </c>
      <c r="D228" s="189">
        <f>IF($C228&lt;=MIN(NSE_Yield_Curve!$B$11:$B$37),0,INDEX(NSE_Yield_Curve!B:B,MATCH($C228,NSE_Yield_Curve!B:B,1)))</f>
        <v>18</v>
      </c>
      <c r="E228" s="189">
        <f>IF(C228&lt;=MIN(NSE_Yield_Curve!$B$11:$B$37),MIN(NSE_Yield_Curve!$B$11:$B$37),IF(C228&gt;=MAX(NSE_Yield_Curve!$B$11:$B$37),MAX(NSE_Yield_Curve!$B$11:$B$37),INDEX(NSE_Yield_Curve!B:B,MATCH($C228,NSE_Yield_Curve!B:B,1)+1)))</f>
        <v>19</v>
      </c>
      <c r="F228" s="190">
        <f>INDEX(NSE_Yield_Curve!$B$11:$C$37,MATCH(IF(D228&lt;=MIN(NSE_Yield_Curve!$B:$B),MIN(NSE_Yield_Curve!$B:$B),D228),NSE_Yield_Curve!$B$11:$B$37,0),MATCH($B$4,NSE_Yield_Curve!$B$10:$C$10,0))</f>
        <v>0.142652</v>
      </c>
      <c r="G228" s="190">
        <f>INDEX(NSE_Yield_Curve!$B$11:$C$37,MATCH(IF(E228&lt;=MIN(NSE_Yield_Curve!B:B),MIN(NSE_Yield_Curve!B:B),E228),NSE_Yield_Curve!$B$11:$B$37,0),MATCH($B$4,NSE_Yield_Curve!$B$10:$C$10,0))</f>
        <v>0.145008</v>
      </c>
      <c r="H228" s="191">
        <f t="shared" si="3"/>
        <v>0.14364151999999999</v>
      </c>
    </row>
    <row r="229" spans="3:8">
      <c r="C229" s="188">
        <v>18.5</v>
      </c>
      <c r="D229" s="189">
        <f>IF($C229&lt;=MIN(NSE_Yield_Curve!$B$11:$B$37),0,INDEX(NSE_Yield_Curve!B:B,MATCH($C229,NSE_Yield_Curve!B:B,1)))</f>
        <v>18</v>
      </c>
      <c r="E229" s="189">
        <f>IF(C229&lt;=MIN(NSE_Yield_Curve!$B$11:$B$37),MIN(NSE_Yield_Curve!$B$11:$B$37),IF(C229&gt;=MAX(NSE_Yield_Curve!$B$11:$B$37),MAX(NSE_Yield_Curve!$B$11:$B$37),INDEX(NSE_Yield_Curve!B:B,MATCH($C229,NSE_Yield_Curve!B:B,1)+1)))</f>
        <v>19</v>
      </c>
      <c r="F229" s="190">
        <f>INDEX(NSE_Yield_Curve!$B$11:$C$37,MATCH(IF(D229&lt;=MIN(NSE_Yield_Curve!$B:$B),MIN(NSE_Yield_Curve!$B:$B),D229),NSE_Yield_Curve!$B$11:$B$37,0),MATCH($B$4,NSE_Yield_Curve!$B$10:$C$10,0))</f>
        <v>0.142652</v>
      </c>
      <c r="G229" s="190">
        <f>INDEX(NSE_Yield_Curve!$B$11:$C$37,MATCH(IF(E229&lt;=MIN(NSE_Yield_Curve!B:B),MIN(NSE_Yield_Curve!B:B),E229),NSE_Yield_Curve!$B$11:$B$37,0),MATCH($B$4,NSE_Yield_Curve!$B$10:$C$10,0))</f>
        <v>0.145008</v>
      </c>
      <c r="H229" s="191">
        <f t="shared" si="3"/>
        <v>0.14383000000000001</v>
      </c>
    </row>
    <row r="230" spans="3:8">
      <c r="C230" s="188">
        <v>18.579999999999998</v>
      </c>
      <c r="D230" s="189">
        <f>IF($C230&lt;=MIN(NSE_Yield_Curve!$B$11:$B$37),0,INDEX(NSE_Yield_Curve!B:B,MATCH($C230,NSE_Yield_Curve!B:B,1)))</f>
        <v>18</v>
      </c>
      <c r="E230" s="189">
        <f>IF(C230&lt;=MIN(NSE_Yield_Curve!$B$11:$B$37),MIN(NSE_Yield_Curve!$B$11:$B$37),IF(C230&gt;=MAX(NSE_Yield_Curve!$B$11:$B$37),MAX(NSE_Yield_Curve!$B$11:$B$37),INDEX(NSE_Yield_Curve!B:B,MATCH($C230,NSE_Yield_Curve!B:B,1)+1)))</f>
        <v>19</v>
      </c>
      <c r="F230" s="190">
        <f>INDEX(NSE_Yield_Curve!$B$11:$C$37,MATCH(IF(D230&lt;=MIN(NSE_Yield_Curve!$B:$B),MIN(NSE_Yield_Curve!$B:$B),D230),NSE_Yield_Curve!$B$11:$B$37,0),MATCH($B$4,NSE_Yield_Curve!$B$10:$C$10,0))</f>
        <v>0.142652</v>
      </c>
      <c r="G230" s="190">
        <f>INDEX(NSE_Yield_Curve!$B$11:$C$37,MATCH(IF(E230&lt;=MIN(NSE_Yield_Curve!B:B),MIN(NSE_Yield_Curve!B:B),E230),NSE_Yield_Curve!$B$11:$B$37,0),MATCH($B$4,NSE_Yield_Curve!$B$10:$C$10,0))</f>
        <v>0.145008</v>
      </c>
      <c r="H230" s="191">
        <f t="shared" si="3"/>
        <v>0.14401848</v>
      </c>
    </row>
    <row r="231" spans="3:8">
      <c r="C231" s="188">
        <v>18.670000000000002</v>
      </c>
      <c r="D231" s="189">
        <f>IF($C231&lt;=MIN(NSE_Yield_Curve!$B$11:$B$37),0,INDEX(NSE_Yield_Curve!B:B,MATCH($C231,NSE_Yield_Curve!B:B,1)))</f>
        <v>18</v>
      </c>
      <c r="E231" s="189">
        <f>IF(C231&lt;=MIN(NSE_Yield_Curve!$B$11:$B$37),MIN(NSE_Yield_Curve!$B$11:$B$37),IF(C231&gt;=MAX(NSE_Yield_Curve!$B$11:$B$37),MAX(NSE_Yield_Curve!$B$11:$B$37),INDEX(NSE_Yield_Curve!B:B,MATCH($C231,NSE_Yield_Curve!B:B,1)+1)))</f>
        <v>19</v>
      </c>
      <c r="F231" s="190">
        <f>INDEX(NSE_Yield_Curve!$B$11:$C$37,MATCH(IF(D231&lt;=MIN(NSE_Yield_Curve!$B:$B),MIN(NSE_Yield_Curve!$B:$B),D231),NSE_Yield_Curve!$B$11:$B$37,0),MATCH($B$4,NSE_Yield_Curve!$B$10:$C$10,0))</f>
        <v>0.142652</v>
      </c>
      <c r="G231" s="190">
        <f>INDEX(NSE_Yield_Curve!$B$11:$C$37,MATCH(IF(E231&lt;=MIN(NSE_Yield_Curve!B:B),MIN(NSE_Yield_Curve!B:B),E231),NSE_Yield_Curve!$B$11:$B$37,0),MATCH($B$4,NSE_Yield_Curve!$B$10:$C$10,0))</f>
        <v>0.145008</v>
      </c>
      <c r="H231" s="191">
        <f t="shared" si="3"/>
        <v>0.14423052</v>
      </c>
    </row>
    <row r="232" spans="3:8">
      <c r="C232" s="188">
        <v>18.75</v>
      </c>
      <c r="D232" s="189">
        <f>IF($C232&lt;=MIN(NSE_Yield_Curve!$B$11:$B$37),0,INDEX(NSE_Yield_Curve!B:B,MATCH($C232,NSE_Yield_Curve!B:B,1)))</f>
        <v>18</v>
      </c>
      <c r="E232" s="189">
        <f>IF(C232&lt;=MIN(NSE_Yield_Curve!$B$11:$B$37),MIN(NSE_Yield_Curve!$B$11:$B$37),IF(C232&gt;=MAX(NSE_Yield_Curve!$B$11:$B$37),MAX(NSE_Yield_Curve!$B$11:$B$37),INDEX(NSE_Yield_Curve!B:B,MATCH($C232,NSE_Yield_Curve!B:B,1)+1)))</f>
        <v>19</v>
      </c>
      <c r="F232" s="190">
        <f>INDEX(NSE_Yield_Curve!$B$11:$C$37,MATCH(IF(D232&lt;=MIN(NSE_Yield_Curve!$B:$B),MIN(NSE_Yield_Curve!$B:$B),D232),NSE_Yield_Curve!$B$11:$B$37,0),MATCH($B$4,NSE_Yield_Curve!$B$10:$C$10,0))</f>
        <v>0.142652</v>
      </c>
      <c r="G232" s="190">
        <f>INDEX(NSE_Yield_Curve!$B$11:$C$37,MATCH(IF(E232&lt;=MIN(NSE_Yield_Curve!B:B),MIN(NSE_Yield_Curve!B:B),E232),NSE_Yield_Curve!$B$11:$B$37,0),MATCH($B$4,NSE_Yield_Curve!$B$10:$C$10,0))</f>
        <v>0.145008</v>
      </c>
      <c r="H232" s="191">
        <f t="shared" si="3"/>
        <v>0.14441899999999999</v>
      </c>
    </row>
    <row r="233" spans="3:8">
      <c r="C233" s="188">
        <v>18.829999999999998</v>
      </c>
      <c r="D233" s="189">
        <f>IF($C233&lt;=MIN(NSE_Yield_Curve!$B$11:$B$37),0,INDEX(NSE_Yield_Curve!B:B,MATCH($C233,NSE_Yield_Curve!B:B,1)))</f>
        <v>18</v>
      </c>
      <c r="E233" s="189">
        <f>IF(C233&lt;=MIN(NSE_Yield_Curve!$B$11:$B$37),MIN(NSE_Yield_Curve!$B$11:$B$37),IF(C233&gt;=MAX(NSE_Yield_Curve!$B$11:$B$37),MAX(NSE_Yield_Curve!$B$11:$B$37),INDEX(NSE_Yield_Curve!B:B,MATCH($C233,NSE_Yield_Curve!B:B,1)+1)))</f>
        <v>19</v>
      </c>
      <c r="F233" s="190">
        <f>INDEX(NSE_Yield_Curve!$B$11:$C$37,MATCH(IF(D233&lt;=MIN(NSE_Yield_Curve!$B:$B),MIN(NSE_Yield_Curve!$B:$B),D233),NSE_Yield_Curve!$B$11:$B$37,0),MATCH($B$4,NSE_Yield_Curve!$B$10:$C$10,0))</f>
        <v>0.142652</v>
      </c>
      <c r="G233" s="190">
        <f>INDEX(NSE_Yield_Curve!$B$11:$C$37,MATCH(IF(E233&lt;=MIN(NSE_Yield_Curve!B:B),MIN(NSE_Yield_Curve!B:B),E233),NSE_Yield_Curve!$B$11:$B$37,0),MATCH($B$4,NSE_Yield_Curve!$B$10:$C$10,0))</f>
        <v>0.145008</v>
      </c>
      <c r="H233" s="191">
        <f t="shared" si="3"/>
        <v>0.14460747999999998</v>
      </c>
    </row>
    <row r="234" spans="3:8">
      <c r="C234" s="188">
        <v>18.920000000000002</v>
      </c>
      <c r="D234" s="189">
        <f>IF($C234&lt;=MIN(NSE_Yield_Curve!$B$11:$B$37),0,INDEX(NSE_Yield_Curve!B:B,MATCH($C234,NSE_Yield_Curve!B:B,1)))</f>
        <v>18</v>
      </c>
      <c r="E234" s="189">
        <f>IF(C234&lt;=MIN(NSE_Yield_Curve!$B$11:$B$37),MIN(NSE_Yield_Curve!$B$11:$B$37),IF(C234&gt;=MAX(NSE_Yield_Curve!$B$11:$B$37),MAX(NSE_Yield_Curve!$B$11:$B$37),INDEX(NSE_Yield_Curve!B:B,MATCH($C234,NSE_Yield_Curve!B:B,1)+1)))</f>
        <v>19</v>
      </c>
      <c r="F234" s="190">
        <f>INDEX(NSE_Yield_Curve!$B$11:$C$37,MATCH(IF(D234&lt;=MIN(NSE_Yield_Curve!$B:$B),MIN(NSE_Yield_Curve!$B:$B),D234),NSE_Yield_Curve!$B$11:$B$37,0),MATCH($B$4,NSE_Yield_Curve!$B$10:$C$10,0))</f>
        <v>0.142652</v>
      </c>
      <c r="G234" s="190">
        <f>INDEX(NSE_Yield_Curve!$B$11:$C$37,MATCH(IF(E234&lt;=MIN(NSE_Yield_Curve!B:B),MIN(NSE_Yield_Curve!B:B),E234),NSE_Yield_Curve!$B$11:$B$37,0),MATCH($B$4,NSE_Yield_Curve!$B$10:$C$10,0))</f>
        <v>0.145008</v>
      </c>
      <c r="H234" s="191">
        <f t="shared" si="3"/>
        <v>0.14481952000000001</v>
      </c>
    </row>
    <row r="235" spans="3:8">
      <c r="C235" s="188">
        <v>19</v>
      </c>
      <c r="D235" s="189">
        <f>IF($C235&lt;=MIN(NSE_Yield_Curve!$B$11:$B$37),0,INDEX(NSE_Yield_Curve!B:B,MATCH($C235,NSE_Yield_Curve!B:B,1)))</f>
        <v>19</v>
      </c>
      <c r="E235" s="189">
        <f>IF(C235&lt;=MIN(NSE_Yield_Curve!$B$11:$B$37),MIN(NSE_Yield_Curve!$B$11:$B$37),IF(C235&gt;=MAX(NSE_Yield_Curve!$B$11:$B$37),MAX(NSE_Yield_Curve!$B$11:$B$37),INDEX(NSE_Yield_Curve!B:B,MATCH($C235,NSE_Yield_Curve!B:B,1)+1)))</f>
        <v>20</v>
      </c>
      <c r="F235" s="190">
        <f>INDEX(NSE_Yield_Curve!$B$11:$C$37,MATCH(IF(D235&lt;=MIN(NSE_Yield_Curve!$B:$B),MIN(NSE_Yield_Curve!$B:$B),D235),NSE_Yield_Curve!$B$11:$B$37,0),MATCH($B$4,NSE_Yield_Curve!$B$10:$C$10,0))</f>
        <v>0.145008</v>
      </c>
      <c r="G235" s="190">
        <f>INDEX(NSE_Yield_Curve!$B$11:$C$37,MATCH(IF(E235&lt;=MIN(NSE_Yield_Curve!B:B),MIN(NSE_Yield_Curve!B:B),E235),NSE_Yield_Curve!$B$11:$B$37,0),MATCH($B$4,NSE_Yield_Curve!$B$10:$C$10,0))</f>
        <v>0.14782000000000001</v>
      </c>
      <c r="H235" s="191">
        <f t="shared" si="3"/>
        <v>0.145008</v>
      </c>
    </row>
    <row r="236" spans="3:8">
      <c r="C236" s="188">
        <v>19.079999999999998</v>
      </c>
      <c r="D236" s="189">
        <f>IF($C236&lt;=MIN(NSE_Yield_Curve!$B$11:$B$37),0,INDEX(NSE_Yield_Curve!B:B,MATCH($C236,NSE_Yield_Curve!B:B,1)))</f>
        <v>19</v>
      </c>
      <c r="E236" s="189">
        <f>IF(C236&lt;=MIN(NSE_Yield_Curve!$B$11:$B$37),MIN(NSE_Yield_Curve!$B$11:$B$37),IF(C236&gt;=MAX(NSE_Yield_Curve!$B$11:$B$37),MAX(NSE_Yield_Curve!$B$11:$B$37),INDEX(NSE_Yield_Curve!B:B,MATCH($C236,NSE_Yield_Curve!B:B,1)+1)))</f>
        <v>20</v>
      </c>
      <c r="F236" s="190">
        <f>INDEX(NSE_Yield_Curve!$B$11:$C$37,MATCH(IF(D236&lt;=MIN(NSE_Yield_Curve!$B:$B),MIN(NSE_Yield_Curve!$B:$B),D236),NSE_Yield_Curve!$B$11:$B$37,0),MATCH($B$4,NSE_Yield_Curve!$B$10:$C$10,0))</f>
        <v>0.145008</v>
      </c>
      <c r="G236" s="190">
        <f>INDEX(NSE_Yield_Curve!$B$11:$C$37,MATCH(IF(E236&lt;=MIN(NSE_Yield_Curve!B:B),MIN(NSE_Yield_Curve!B:B),E236),NSE_Yield_Curve!$B$11:$B$37,0),MATCH($B$4,NSE_Yield_Curve!$B$10:$C$10,0))</f>
        <v>0.14782000000000001</v>
      </c>
      <c r="H236" s="191">
        <f t="shared" si="3"/>
        <v>0.14523295999999999</v>
      </c>
    </row>
    <row r="237" spans="3:8">
      <c r="C237" s="188">
        <v>19.170000000000002</v>
      </c>
      <c r="D237" s="189">
        <f>IF($C237&lt;=MIN(NSE_Yield_Curve!$B$11:$B$37),0,INDEX(NSE_Yield_Curve!B:B,MATCH($C237,NSE_Yield_Curve!B:B,1)))</f>
        <v>19</v>
      </c>
      <c r="E237" s="189">
        <f>IF(C237&lt;=MIN(NSE_Yield_Curve!$B$11:$B$37),MIN(NSE_Yield_Curve!$B$11:$B$37),IF(C237&gt;=MAX(NSE_Yield_Curve!$B$11:$B$37),MAX(NSE_Yield_Curve!$B$11:$B$37),INDEX(NSE_Yield_Curve!B:B,MATCH($C237,NSE_Yield_Curve!B:B,1)+1)))</f>
        <v>20</v>
      </c>
      <c r="F237" s="190">
        <f>INDEX(NSE_Yield_Curve!$B$11:$C$37,MATCH(IF(D237&lt;=MIN(NSE_Yield_Curve!$B:$B),MIN(NSE_Yield_Curve!$B:$B),D237),NSE_Yield_Curve!$B$11:$B$37,0),MATCH($B$4,NSE_Yield_Curve!$B$10:$C$10,0))</f>
        <v>0.145008</v>
      </c>
      <c r="G237" s="190">
        <f>INDEX(NSE_Yield_Curve!$B$11:$C$37,MATCH(IF(E237&lt;=MIN(NSE_Yield_Curve!B:B),MIN(NSE_Yield_Curve!B:B),E237),NSE_Yield_Curve!$B$11:$B$37,0),MATCH($B$4,NSE_Yield_Curve!$B$10:$C$10,0))</f>
        <v>0.14782000000000001</v>
      </c>
      <c r="H237" s="191">
        <f t="shared" si="3"/>
        <v>0.14548604000000001</v>
      </c>
    </row>
    <row r="238" spans="3:8">
      <c r="C238" s="188">
        <v>19.25</v>
      </c>
      <c r="D238" s="189">
        <f>IF($C238&lt;=MIN(NSE_Yield_Curve!$B$11:$B$37),0,INDEX(NSE_Yield_Curve!B:B,MATCH($C238,NSE_Yield_Curve!B:B,1)))</f>
        <v>19</v>
      </c>
      <c r="E238" s="189">
        <f>IF(C238&lt;=MIN(NSE_Yield_Curve!$B$11:$B$37),MIN(NSE_Yield_Curve!$B$11:$B$37),IF(C238&gt;=MAX(NSE_Yield_Curve!$B$11:$B$37),MAX(NSE_Yield_Curve!$B$11:$B$37),INDEX(NSE_Yield_Curve!B:B,MATCH($C238,NSE_Yield_Curve!B:B,1)+1)))</f>
        <v>20</v>
      </c>
      <c r="F238" s="190">
        <f>INDEX(NSE_Yield_Curve!$B$11:$C$37,MATCH(IF(D238&lt;=MIN(NSE_Yield_Curve!$B:$B),MIN(NSE_Yield_Curve!$B:$B),D238),NSE_Yield_Curve!$B$11:$B$37,0),MATCH($B$4,NSE_Yield_Curve!$B$10:$C$10,0))</f>
        <v>0.145008</v>
      </c>
      <c r="G238" s="190">
        <f>INDEX(NSE_Yield_Curve!$B$11:$C$37,MATCH(IF(E238&lt;=MIN(NSE_Yield_Curve!B:B),MIN(NSE_Yield_Curve!B:B),E238),NSE_Yield_Curve!$B$11:$B$37,0),MATCH($B$4,NSE_Yield_Curve!$B$10:$C$10,0))</f>
        <v>0.14782000000000001</v>
      </c>
      <c r="H238" s="191">
        <f t="shared" si="3"/>
        <v>0.14571100000000001</v>
      </c>
    </row>
    <row r="239" spans="3:8">
      <c r="C239" s="188">
        <v>19.329999999999998</v>
      </c>
      <c r="D239" s="189">
        <f>IF($C239&lt;=MIN(NSE_Yield_Curve!$B$11:$B$37),0,INDEX(NSE_Yield_Curve!B:B,MATCH($C239,NSE_Yield_Curve!B:B,1)))</f>
        <v>19</v>
      </c>
      <c r="E239" s="189">
        <f>IF(C239&lt;=MIN(NSE_Yield_Curve!$B$11:$B$37),MIN(NSE_Yield_Curve!$B$11:$B$37),IF(C239&gt;=MAX(NSE_Yield_Curve!$B$11:$B$37),MAX(NSE_Yield_Curve!$B$11:$B$37),INDEX(NSE_Yield_Curve!B:B,MATCH($C239,NSE_Yield_Curve!B:B,1)+1)))</f>
        <v>20</v>
      </c>
      <c r="F239" s="190">
        <f>INDEX(NSE_Yield_Curve!$B$11:$C$37,MATCH(IF(D239&lt;=MIN(NSE_Yield_Curve!$B:$B),MIN(NSE_Yield_Curve!$B:$B),D239),NSE_Yield_Curve!$B$11:$B$37,0),MATCH($B$4,NSE_Yield_Curve!$B$10:$C$10,0))</f>
        <v>0.145008</v>
      </c>
      <c r="G239" s="190">
        <f>INDEX(NSE_Yield_Curve!$B$11:$C$37,MATCH(IF(E239&lt;=MIN(NSE_Yield_Curve!B:B),MIN(NSE_Yield_Curve!B:B),E239),NSE_Yield_Curve!$B$11:$B$37,0),MATCH($B$4,NSE_Yield_Curve!$B$10:$C$10,0))</f>
        <v>0.14782000000000001</v>
      </c>
      <c r="H239" s="191">
        <f t="shared" si="3"/>
        <v>0.14593596</v>
      </c>
    </row>
    <row r="240" spans="3:8">
      <c r="C240" s="188">
        <v>19.420000000000002</v>
      </c>
      <c r="D240" s="189">
        <f>IF($C240&lt;=MIN(NSE_Yield_Curve!$B$11:$B$37),0,INDEX(NSE_Yield_Curve!B:B,MATCH($C240,NSE_Yield_Curve!B:B,1)))</f>
        <v>19</v>
      </c>
      <c r="E240" s="189">
        <f>IF(C240&lt;=MIN(NSE_Yield_Curve!$B$11:$B$37),MIN(NSE_Yield_Curve!$B$11:$B$37),IF(C240&gt;=MAX(NSE_Yield_Curve!$B$11:$B$37),MAX(NSE_Yield_Curve!$B$11:$B$37),INDEX(NSE_Yield_Curve!B:B,MATCH($C240,NSE_Yield_Curve!B:B,1)+1)))</f>
        <v>20</v>
      </c>
      <c r="F240" s="190">
        <f>INDEX(NSE_Yield_Curve!$B$11:$C$37,MATCH(IF(D240&lt;=MIN(NSE_Yield_Curve!$B:$B),MIN(NSE_Yield_Curve!$B:$B),D240),NSE_Yield_Curve!$B$11:$B$37,0),MATCH($B$4,NSE_Yield_Curve!$B$10:$C$10,0))</f>
        <v>0.145008</v>
      </c>
      <c r="G240" s="190">
        <f>INDEX(NSE_Yield_Curve!$B$11:$C$37,MATCH(IF(E240&lt;=MIN(NSE_Yield_Curve!B:B),MIN(NSE_Yield_Curve!B:B),E240),NSE_Yield_Curve!$B$11:$B$37,0),MATCH($B$4,NSE_Yield_Curve!$B$10:$C$10,0))</f>
        <v>0.14782000000000001</v>
      </c>
      <c r="H240" s="191">
        <f t="shared" si="3"/>
        <v>0.14618904000000002</v>
      </c>
    </row>
    <row r="241" spans="3:8">
      <c r="C241" s="188">
        <v>19.5</v>
      </c>
      <c r="D241" s="189">
        <f>IF($C241&lt;=MIN(NSE_Yield_Curve!$B$11:$B$37),0,INDEX(NSE_Yield_Curve!B:B,MATCH($C241,NSE_Yield_Curve!B:B,1)))</f>
        <v>19</v>
      </c>
      <c r="E241" s="189">
        <f>IF(C241&lt;=MIN(NSE_Yield_Curve!$B$11:$B$37),MIN(NSE_Yield_Curve!$B$11:$B$37),IF(C241&gt;=MAX(NSE_Yield_Curve!$B$11:$B$37),MAX(NSE_Yield_Curve!$B$11:$B$37),INDEX(NSE_Yield_Curve!B:B,MATCH($C241,NSE_Yield_Curve!B:B,1)+1)))</f>
        <v>20</v>
      </c>
      <c r="F241" s="190">
        <f>INDEX(NSE_Yield_Curve!$B$11:$C$37,MATCH(IF(D241&lt;=MIN(NSE_Yield_Curve!$B:$B),MIN(NSE_Yield_Curve!$B:$B),D241),NSE_Yield_Curve!$B$11:$B$37,0),MATCH($B$4,NSE_Yield_Curve!$B$10:$C$10,0))</f>
        <v>0.145008</v>
      </c>
      <c r="G241" s="190">
        <f>INDEX(NSE_Yield_Curve!$B$11:$C$37,MATCH(IF(E241&lt;=MIN(NSE_Yield_Curve!B:B),MIN(NSE_Yield_Curve!B:B),E241),NSE_Yield_Curve!$B$11:$B$37,0),MATCH($B$4,NSE_Yield_Curve!$B$10:$C$10,0))</f>
        <v>0.14782000000000001</v>
      </c>
      <c r="H241" s="191">
        <f t="shared" si="3"/>
        <v>0.14641399999999999</v>
      </c>
    </row>
    <row r="242" spans="3:8">
      <c r="C242" s="188">
        <v>19.579999999999998</v>
      </c>
      <c r="D242" s="189">
        <f>IF($C242&lt;=MIN(NSE_Yield_Curve!$B$11:$B$37),0,INDEX(NSE_Yield_Curve!B:B,MATCH($C242,NSE_Yield_Curve!B:B,1)))</f>
        <v>19</v>
      </c>
      <c r="E242" s="189">
        <f>IF(C242&lt;=MIN(NSE_Yield_Curve!$B$11:$B$37),MIN(NSE_Yield_Curve!$B$11:$B$37),IF(C242&gt;=MAX(NSE_Yield_Curve!$B$11:$B$37),MAX(NSE_Yield_Curve!$B$11:$B$37),INDEX(NSE_Yield_Curve!B:B,MATCH($C242,NSE_Yield_Curve!B:B,1)+1)))</f>
        <v>20</v>
      </c>
      <c r="F242" s="190">
        <f>INDEX(NSE_Yield_Curve!$B$11:$C$37,MATCH(IF(D242&lt;=MIN(NSE_Yield_Curve!$B:$B),MIN(NSE_Yield_Curve!$B:$B),D242),NSE_Yield_Curve!$B$11:$B$37,0),MATCH($B$4,NSE_Yield_Curve!$B$10:$C$10,0))</f>
        <v>0.145008</v>
      </c>
      <c r="G242" s="190">
        <f>INDEX(NSE_Yield_Curve!$B$11:$C$37,MATCH(IF(E242&lt;=MIN(NSE_Yield_Curve!B:B),MIN(NSE_Yield_Curve!B:B),E242),NSE_Yield_Curve!$B$11:$B$37,0),MATCH($B$4,NSE_Yield_Curve!$B$10:$C$10,0))</f>
        <v>0.14782000000000001</v>
      </c>
      <c r="H242" s="191">
        <f t="shared" si="3"/>
        <v>0.14663895999999998</v>
      </c>
    </row>
    <row r="243" spans="3:8">
      <c r="C243" s="188">
        <v>19.670000000000002</v>
      </c>
      <c r="D243" s="189">
        <f>IF($C243&lt;=MIN(NSE_Yield_Curve!$B$11:$B$37),0,INDEX(NSE_Yield_Curve!B:B,MATCH($C243,NSE_Yield_Curve!B:B,1)))</f>
        <v>19</v>
      </c>
      <c r="E243" s="189">
        <f>IF(C243&lt;=MIN(NSE_Yield_Curve!$B$11:$B$37),MIN(NSE_Yield_Curve!$B$11:$B$37),IF(C243&gt;=MAX(NSE_Yield_Curve!$B$11:$B$37),MAX(NSE_Yield_Curve!$B$11:$B$37),INDEX(NSE_Yield_Curve!B:B,MATCH($C243,NSE_Yield_Curve!B:B,1)+1)))</f>
        <v>20</v>
      </c>
      <c r="F243" s="190">
        <f>INDEX(NSE_Yield_Curve!$B$11:$C$37,MATCH(IF(D243&lt;=MIN(NSE_Yield_Curve!$B:$B),MIN(NSE_Yield_Curve!$B:$B),D243),NSE_Yield_Curve!$B$11:$B$37,0),MATCH($B$4,NSE_Yield_Curve!$B$10:$C$10,0))</f>
        <v>0.145008</v>
      </c>
      <c r="G243" s="190">
        <f>INDEX(NSE_Yield_Curve!$B$11:$C$37,MATCH(IF(E243&lt;=MIN(NSE_Yield_Curve!B:B),MIN(NSE_Yield_Curve!B:B),E243),NSE_Yield_Curve!$B$11:$B$37,0),MATCH($B$4,NSE_Yield_Curve!$B$10:$C$10,0))</f>
        <v>0.14782000000000001</v>
      </c>
      <c r="H243" s="191">
        <f t="shared" si="3"/>
        <v>0.14689204</v>
      </c>
    </row>
    <row r="244" spans="3:8">
      <c r="C244" s="188">
        <v>19.75</v>
      </c>
      <c r="D244" s="189">
        <f>IF($C244&lt;=MIN(NSE_Yield_Curve!$B$11:$B$37),0,INDEX(NSE_Yield_Curve!B:B,MATCH($C244,NSE_Yield_Curve!B:B,1)))</f>
        <v>19</v>
      </c>
      <c r="E244" s="189">
        <f>IF(C244&lt;=MIN(NSE_Yield_Curve!$B$11:$B$37),MIN(NSE_Yield_Curve!$B$11:$B$37),IF(C244&gt;=MAX(NSE_Yield_Curve!$B$11:$B$37),MAX(NSE_Yield_Curve!$B$11:$B$37),INDEX(NSE_Yield_Curve!B:B,MATCH($C244,NSE_Yield_Curve!B:B,1)+1)))</f>
        <v>20</v>
      </c>
      <c r="F244" s="190">
        <f>INDEX(NSE_Yield_Curve!$B$11:$C$37,MATCH(IF(D244&lt;=MIN(NSE_Yield_Curve!$B:$B),MIN(NSE_Yield_Curve!$B:$B),D244),NSE_Yield_Curve!$B$11:$B$37,0),MATCH($B$4,NSE_Yield_Curve!$B$10:$C$10,0))</f>
        <v>0.145008</v>
      </c>
      <c r="G244" s="190">
        <f>INDEX(NSE_Yield_Curve!$B$11:$C$37,MATCH(IF(E244&lt;=MIN(NSE_Yield_Curve!B:B),MIN(NSE_Yield_Curve!B:B),E244),NSE_Yield_Curve!$B$11:$B$37,0),MATCH($B$4,NSE_Yield_Curve!$B$10:$C$10,0))</f>
        <v>0.14782000000000001</v>
      </c>
      <c r="H244" s="191">
        <f t="shared" si="3"/>
        <v>0.147117</v>
      </c>
    </row>
    <row r="245" spans="3:8">
      <c r="C245" s="188">
        <v>19.829999999999998</v>
      </c>
      <c r="D245" s="189">
        <f>IF($C245&lt;=MIN(NSE_Yield_Curve!$B$11:$B$37),0,INDEX(NSE_Yield_Curve!B:B,MATCH($C245,NSE_Yield_Curve!B:B,1)))</f>
        <v>19</v>
      </c>
      <c r="E245" s="189">
        <f>IF(C245&lt;=MIN(NSE_Yield_Curve!$B$11:$B$37),MIN(NSE_Yield_Curve!$B$11:$B$37),IF(C245&gt;=MAX(NSE_Yield_Curve!$B$11:$B$37),MAX(NSE_Yield_Curve!$B$11:$B$37),INDEX(NSE_Yield_Curve!B:B,MATCH($C245,NSE_Yield_Curve!B:B,1)+1)))</f>
        <v>20</v>
      </c>
      <c r="F245" s="190">
        <f>INDEX(NSE_Yield_Curve!$B$11:$C$37,MATCH(IF(D245&lt;=MIN(NSE_Yield_Curve!$B:$B),MIN(NSE_Yield_Curve!$B:$B),D245),NSE_Yield_Curve!$B$11:$B$37,0),MATCH($B$4,NSE_Yield_Curve!$B$10:$C$10,0))</f>
        <v>0.145008</v>
      </c>
      <c r="G245" s="190">
        <f>INDEX(NSE_Yield_Curve!$B$11:$C$37,MATCH(IF(E245&lt;=MIN(NSE_Yield_Curve!B:B),MIN(NSE_Yield_Curve!B:B),E245),NSE_Yield_Curve!$B$11:$B$37,0),MATCH($B$4,NSE_Yield_Curve!$B$10:$C$10,0))</f>
        <v>0.14782000000000001</v>
      </c>
      <c r="H245" s="191">
        <f t="shared" si="3"/>
        <v>0.14734195999999999</v>
      </c>
    </row>
    <row r="246" spans="3:8">
      <c r="C246" s="188">
        <v>19.920000000000002</v>
      </c>
      <c r="D246" s="189">
        <f>IF($C246&lt;=MIN(NSE_Yield_Curve!$B$11:$B$37),0,INDEX(NSE_Yield_Curve!B:B,MATCH($C246,NSE_Yield_Curve!B:B,1)))</f>
        <v>19</v>
      </c>
      <c r="E246" s="189">
        <f>IF(C246&lt;=MIN(NSE_Yield_Curve!$B$11:$B$37),MIN(NSE_Yield_Curve!$B$11:$B$37),IF(C246&gt;=MAX(NSE_Yield_Curve!$B$11:$B$37),MAX(NSE_Yield_Curve!$B$11:$B$37),INDEX(NSE_Yield_Curve!B:B,MATCH($C246,NSE_Yield_Curve!B:B,1)+1)))</f>
        <v>20</v>
      </c>
      <c r="F246" s="190">
        <f>INDEX(NSE_Yield_Curve!$B$11:$C$37,MATCH(IF(D246&lt;=MIN(NSE_Yield_Curve!$B:$B),MIN(NSE_Yield_Curve!$B:$B),D246),NSE_Yield_Curve!$B$11:$B$37,0),MATCH($B$4,NSE_Yield_Curve!$B$10:$C$10,0))</f>
        <v>0.145008</v>
      </c>
      <c r="G246" s="190">
        <f>INDEX(NSE_Yield_Curve!$B$11:$C$37,MATCH(IF(E246&lt;=MIN(NSE_Yield_Curve!B:B),MIN(NSE_Yield_Curve!B:B),E246),NSE_Yield_Curve!$B$11:$B$37,0),MATCH($B$4,NSE_Yield_Curve!$B$10:$C$10,0))</f>
        <v>0.14782000000000001</v>
      </c>
      <c r="H246" s="191">
        <f t="shared" si="3"/>
        <v>0.14759504000000001</v>
      </c>
    </row>
    <row r="247" spans="3:8">
      <c r="C247" s="188">
        <v>20</v>
      </c>
      <c r="D247" s="189">
        <f>IF($C247&lt;=MIN(NSE_Yield_Curve!$B$11:$B$37),0,INDEX(NSE_Yield_Curve!B:B,MATCH($C247,NSE_Yield_Curve!B:B,1)))</f>
        <v>20</v>
      </c>
      <c r="E247" s="189">
        <f>IF(C247&lt;=MIN(NSE_Yield_Curve!$B$11:$B$37),MIN(NSE_Yield_Curve!$B$11:$B$37),IF(C247&gt;=MAX(NSE_Yield_Curve!$B$11:$B$37),MAX(NSE_Yield_Curve!$B$11:$B$37),INDEX(NSE_Yield_Curve!B:B,MATCH($C247,NSE_Yield_Curve!B:B,1)+1)))</f>
        <v>21</v>
      </c>
      <c r="F247" s="190">
        <f>INDEX(NSE_Yield_Curve!$B$11:$C$37,MATCH(IF(D247&lt;=MIN(NSE_Yield_Curve!$B:$B),MIN(NSE_Yield_Curve!$B:$B),D247),NSE_Yield_Curve!$B$11:$B$37,0),MATCH($B$4,NSE_Yield_Curve!$B$10:$C$10,0))</f>
        <v>0.14782000000000001</v>
      </c>
      <c r="G247" s="190">
        <f>INDEX(NSE_Yield_Curve!$B$11:$C$37,MATCH(IF(E247&lt;=MIN(NSE_Yield_Curve!B:B),MIN(NSE_Yield_Curve!B:B),E247),NSE_Yield_Curve!$B$11:$B$37,0),MATCH($B$4,NSE_Yield_Curve!$B$10:$C$10,0))</f>
        <v>0.15068599999999999</v>
      </c>
      <c r="H247" s="191">
        <f t="shared" si="3"/>
        <v>0.14782000000000001</v>
      </c>
    </row>
    <row r="248" spans="3:8">
      <c r="C248" s="188">
        <v>20.079999999999998</v>
      </c>
      <c r="D248" s="189">
        <f>IF($C248&lt;=MIN(NSE_Yield_Curve!$B$11:$B$37),0,INDEX(NSE_Yield_Curve!B:B,MATCH($C248,NSE_Yield_Curve!B:B,1)))</f>
        <v>20</v>
      </c>
      <c r="E248" s="189">
        <f>IF(C248&lt;=MIN(NSE_Yield_Curve!$B$11:$B$37),MIN(NSE_Yield_Curve!$B$11:$B$37),IF(C248&gt;=MAX(NSE_Yield_Curve!$B$11:$B$37),MAX(NSE_Yield_Curve!$B$11:$B$37),INDEX(NSE_Yield_Curve!B:B,MATCH($C248,NSE_Yield_Curve!B:B,1)+1)))</f>
        <v>21</v>
      </c>
      <c r="F248" s="190">
        <f>INDEX(NSE_Yield_Curve!$B$11:$C$37,MATCH(IF(D248&lt;=MIN(NSE_Yield_Curve!$B:$B),MIN(NSE_Yield_Curve!$B:$B),D248),NSE_Yield_Curve!$B$11:$B$37,0),MATCH($B$4,NSE_Yield_Curve!$B$10:$C$10,0))</f>
        <v>0.14782000000000001</v>
      </c>
      <c r="G248" s="190">
        <f>INDEX(NSE_Yield_Curve!$B$11:$C$37,MATCH(IF(E248&lt;=MIN(NSE_Yield_Curve!B:B),MIN(NSE_Yield_Curve!B:B),E248),NSE_Yield_Curve!$B$11:$B$37,0),MATCH($B$4,NSE_Yield_Curve!$B$10:$C$10,0))</f>
        <v>0.15068599999999999</v>
      </c>
      <c r="H248" s="191">
        <f t="shared" si="3"/>
        <v>0.14804928000000001</v>
      </c>
    </row>
    <row r="249" spans="3:8">
      <c r="C249" s="188">
        <v>20.170000000000002</v>
      </c>
      <c r="D249" s="189">
        <f>IF($C249&lt;=MIN(NSE_Yield_Curve!$B$11:$B$37),0,INDEX(NSE_Yield_Curve!B:B,MATCH($C249,NSE_Yield_Curve!B:B,1)))</f>
        <v>20</v>
      </c>
      <c r="E249" s="189">
        <f>IF(C249&lt;=MIN(NSE_Yield_Curve!$B$11:$B$37),MIN(NSE_Yield_Curve!$B$11:$B$37),IF(C249&gt;=MAX(NSE_Yield_Curve!$B$11:$B$37),MAX(NSE_Yield_Curve!$B$11:$B$37),INDEX(NSE_Yield_Curve!B:B,MATCH($C249,NSE_Yield_Curve!B:B,1)+1)))</f>
        <v>21</v>
      </c>
      <c r="F249" s="190">
        <f>INDEX(NSE_Yield_Curve!$B$11:$C$37,MATCH(IF(D249&lt;=MIN(NSE_Yield_Curve!$B:$B),MIN(NSE_Yield_Curve!$B:$B),D249),NSE_Yield_Curve!$B$11:$B$37,0),MATCH($B$4,NSE_Yield_Curve!$B$10:$C$10,0))</f>
        <v>0.14782000000000001</v>
      </c>
      <c r="G249" s="190">
        <f>INDEX(NSE_Yield_Curve!$B$11:$C$37,MATCH(IF(E249&lt;=MIN(NSE_Yield_Curve!B:B),MIN(NSE_Yield_Curve!B:B),E249),NSE_Yield_Curve!$B$11:$B$37,0),MATCH($B$4,NSE_Yield_Curve!$B$10:$C$10,0))</f>
        <v>0.15068599999999999</v>
      </c>
      <c r="H249" s="191">
        <f t="shared" si="3"/>
        <v>0.14830722000000002</v>
      </c>
    </row>
    <row r="250" spans="3:8">
      <c r="C250" s="188">
        <v>20.25</v>
      </c>
      <c r="D250" s="189">
        <f>IF($C250&lt;=MIN(NSE_Yield_Curve!$B$11:$B$37),0,INDEX(NSE_Yield_Curve!B:B,MATCH($C250,NSE_Yield_Curve!B:B,1)))</f>
        <v>20</v>
      </c>
      <c r="E250" s="189">
        <f>IF(C250&lt;=MIN(NSE_Yield_Curve!$B$11:$B$37),MIN(NSE_Yield_Curve!$B$11:$B$37),IF(C250&gt;=MAX(NSE_Yield_Curve!$B$11:$B$37),MAX(NSE_Yield_Curve!$B$11:$B$37),INDEX(NSE_Yield_Curve!B:B,MATCH($C250,NSE_Yield_Curve!B:B,1)+1)))</f>
        <v>21</v>
      </c>
      <c r="F250" s="190">
        <f>INDEX(NSE_Yield_Curve!$B$11:$C$37,MATCH(IF(D250&lt;=MIN(NSE_Yield_Curve!$B:$B),MIN(NSE_Yield_Curve!$B:$B),D250),NSE_Yield_Curve!$B$11:$B$37,0),MATCH($B$4,NSE_Yield_Curve!$B$10:$C$10,0))</f>
        <v>0.14782000000000001</v>
      </c>
      <c r="G250" s="190">
        <f>INDEX(NSE_Yield_Curve!$B$11:$C$37,MATCH(IF(E250&lt;=MIN(NSE_Yield_Curve!B:B),MIN(NSE_Yield_Curve!B:B),E250),NSE_Yield_Curve!$B$11:$B$37,0),MATCH($B$4,NSE_Yield_Curve!$B$10:$C$10,0))</f>
        <v>0.15068599999999999</v>
      </c>
      <c r="H250" s="191">
        <f t="shared" si="3"/>
        <v>0.14853650000000002</v>
      </c>
    </row>
    <row r="251" spans="3:8">
      <c r="C251" s="188">
        <v>20.329999999999998</v>
      </c>
      <c r="D251" s="189">
        <f>IF($C251&lt;=MIN(NSE_Yield_Curve!$B$11:$B$37),0,INDEX(NSE_Yield_Curve!B:B,MATCH($C251,NSE_Yield_Curve!B:B,1)))</f>
        <v>20</v>
      </c>
      <c r="E251" s="189">
        <f>IF(C251&lt;=MIN(NSE_Yield_Curve!$B$11:$B$37),MIN(NSE_Yield_Curve!$B$11:$B$37),IF(C251&gt;=MAX(NSE_Yield_Curve!$B$11:$B$37),MAX(NSE_Yield_Curve!$B$11:$B$37),INDEX(NSE_Yield_Curve!B:B,MATCH($C251,NSE_Yield_Curve!B:B,1)+1)))</f>
        <v>21</v>
      </c>
      <c r="F251" s="190">
        <f>INDEX(NSE_Yield_Curve!$B$11:$C$37,MATCH(IF(D251&lt;=MIN(NSE_Yield_Curve!$B:$B),MIN(NSE_Yield_Curve!$B:$B),D251),NSE_Yield_Curve!$B$11:$B$37,0),MATCH($B$4,NSE_Yield_Curve!$B$10:$C$10,0))</f>
        <v>0.14782000000000001</v>
      </c>
      <c r="G251" s="190">
        <f>INDEX(NSE_Yield_Curve!$B$11:$C$37,MATCH(IF(E251&lt;=MIN(NSE_Yield_Curve!B:B),MIN(NSE_Yield_Curve!B:B),E251),NSE_Yield_Curve!$B$11:$B$37,0),MATCH($B$4,NSE_Yield_Curve!$B$10:$C$10,0))</f>
        <v>0.15068599999999999</v>
      </c>
      <c r="H251" s="191">
        <f t="shared" si="3"/>
        <v>0.14876577999999999</v>
      </c>
    </row>
    <row r="252" spans="3:8">
      <c r="C252" s="188">
        <v>20.420000000000002</v>
      </c>
      <c r="D252" s="189">
        <f>IF($C252&lt;=MIN(NSE_Yield_Curve!$B$11:$B$37),0,INDEX(NSE_Yield_Curve!B:B,MATCH($C252,NSE_Yield_Curve!B:B,1)))</f>
        <v>20</v>
      </c>
      <c r="E252" s="189">
        <f>IF(C252&lt;=MIN(NSE_Yield_Curve!$B$11:$B$37),MIN(NSE_Yield_Curve!$B$11:$B$37),IF(C252&gt;=MAX(NSE_Yield_Curve!$B$11:$B$37),MAX(NSE_Yield_Curve!$B$11:$B$37),INDEX(NSE_Yield_Curve!B:B,MATCH($C252,NSE_Yield_Curve!B:B,1)+1)))</f>
        <v>21</v>
      </c>
      <c r="F252" s="190">
        <f>INDEX(NSE_Yield_Curve!$B$11:$C$37,MATCH(IF(D252&lt;=MIN(NSE_Yield_Curve!$B:$B),MIN(NSE_Yield_Curve!$B:$B),D252),NSE_Yield_Curve!$B$11:$B$37,0),MATCH($B$4,NSE_Yield_Curve!$B$10:$C$10,0))</f>
        <v>0.14782000000000001</v>
      </c>
      <c r="G252" s="190">
        <f>INDEX(NSE_Yield_Curve!$B$11:$C$37,MATCH(IF(E252&lt;=MIN(NSE_Yield_Curve!B:B),MIN(NSE_Yield_Curve!B:B),E252),NSE_Yield_Curve!$B$11:$B$37,0),MATCH($B$4,NSE_Yield_Curve!$B$10:$C$10,0))</f>
        <v>0.15068599999999999</v>
      </c>
      <c r="H252" s="191">
        <f t="shared" si="3"/>
        <v>0.14902372</v>
      </c>
    </row>
    <row r="253" spans="3:8">
      <c r="C253" s="188">
        <v>20.5</v>
      </c>
      <c r="D253" s="189">
        <f>IF($C253&lt;=MIN(NSE_Yield_Curve!$B$11:$B$37),0,INDEX(NSE_Yield_Curve!B:B,MATCH($C253,NSE_Yield_Curve!B:B,1)))</f>
        <v>20</v>
      </c>
      <c r="E253" s="189">
        <f>IF(C253&lt;=MIN(NSE_Yield_Curve!$B$11:$B$37),MIN(NSE_Yield_Curve!$B$11:$B$37),IF(C253&gt;=MAX(NSE_Yield_Curve!$B$11:$B$37),MAX(NSE_Yield_Curve!$B$11:$B$37),INDEX(NSE_Yield_Curve!B:B,MATCH($C253,NSE_Yield_Curve!B:B,1)+1)))</f>
        <v>21</v>
      </c>
      <c r="F253" s="190">
        <f>INDEX(NSE_Yield_Curve!$B$11:$C$37,MATCH(IF(D253&lt;=MIN(NSE_Yield_Curve!$B:$B),MIN(NSE_Yield_Curve!$B:$B),D253),NSE_Yield_Curve!$B$11:$B$37,0),MATCH($B$4,NSE_Yield_Curve!$B$10:$C$10,0))</f>
        <v>0.14782000000000001</v>
      </c>
      <c r="G253" s="190">
        <f>INDEX(NSE_Yield_Curve!$B$11:$C$37,MATCH(IF(E253&lt;=MIN(NSE_Yield_Curve!B:B),MIN(NSE_Yield_Curve!B:B),E253),NSE_Yield_Curve!$B$11:$B$37,0),MATCH($B$4,NSE_Yield_Curve!$B$10:$C$10,0))</f>
        <v>0.15068599999999999</v>
      </c>
      <c r="H253" s="191">
        <f t="shared" si="3"/>
        <v>0.149253</v>
      </c>
    </row>
    <row r="254" spans="3:8">
      <c r="C254" s="188">
        <v>20.58</v>
      </c>
      <c r="D254" s="189">
        <f>IF($C254&lt;=MIN(NSE_Yield_Curve!$B$11:$B$37),0,INDEX(NSE_Yield_Curve!B:B,MATCH($C254,NSE_Yield_Curve!B:B,1)))</f>
        <v>20</v>
      </c>
      <c r="E254" s="189">
        <f>IF(C254&lt;=MIN(NSE_Yield_Curve!$B$11:$B$37),MIN(NSE_Yield_Curve!$B$11:$B$37),IF(C254&gt;=MAX(NSE_Yield_Curve!$B$11:$B$37),MAX(NSE_Yield_Curve!$B$11:$B$37),INDEX(NSE_Yield_Curve!B:B,MATCH($C254,NSE_Yield_Curve!B:B,1)+1)))</f>
        <v>21</v>
      </c>
      <c r="F254" s="190">
        <f>INDEX(NSE_Yield_Curve!$B$11:$C$37,MATCH(IF(D254&lt;=MIN(NSE_Yield_Curve!$B:$B),MIN(NSE_Yield_Curve!$B:$B),D254),NSE_Yield_Curve!$B$11:$B$37,0),MATCH($B$4,NSE_Yield_Curve!$B$10:$C$10,0))</f>
        <v>0.14782000000000001</v>
      </c>
      <c r="G254" s="190">
        <f>INDEX(NSE_Yield_Curve!$B$11:$C$37,MATCH(IF(E254&lt;=MIN(NSE_Yield_Curve!B:B),MIN(NSE_Yield_Curve!B:B),E254),NSE_Yield_Curve!$B$11:$B$37,0),MATCH($B$4,NSE_Yield_Curve!$B$10:$C$10,0))</f>
        <v>0.15068599999999999</v>
      </c>
      <c r="H254" s="191">
        <f t="shared" si="3"/>
        <v>0.14948228</v>
      </c>
    </row>
    <row r="255" spans="3:8">
      <c r="C255" s="188">
        <v>20.67</v>
      </c>
      <c r="D255" s="189">
        <f>IF($C255&lt;=MIN(NSE_Yield_Curve!$B$11:$B$37),0,INDEX(NSE_Yield_Curve!B:B,MATCH($C255,NSE_Yield_Curve!B:B,1)))</f>
        <v>20</v>
      </c>
      <c r="E255" s="189">
        <f>IF(C255&lt;=MIN(NSE_Yield_Curve!$B$11:$B$37),MIN(NSE_Yield_Curve!$B$11:$B$37),IF(C255&gt;=MAX(NSE_Yield_Curve!$B$11:$B$37),MAX(NSE_Yield_Curve!$B$11:$B$37),INDEX(NSE_Yield_Curve!B:B,MATCH($C255,NSE_Yield_Curve!B:B,1)+1)))</f>
        <v>21</v>
      </c>
      <c r="F255" s="190">
        <f>INDEX(NSE_Yield_Curve!$B$11:$C$37,MATCH(IF(D255&lt;=MIN(NSE_Yield_Curve!$B:$B),MIN(NSE_Yield_Curve!$B:$B),D255),NSE_Yield_Curve!$B$11:$B$37,0),MATCH($B$4,NSE_Yield_Curve!$B$10:$C$10,0))</f>
        <v>0.14782000000000001</v>
      </c>
      <c r="G255" s="190">
        <f>INDEX(NSE_Yield_Curve!$B$11:$C$37,MATCH(IF(E255&lt;=MIN(NSE_Yield_Curve!B:B),MIN(NSE_Yield_Curve!B:B),E255),NSE_Yield_Curve!$B$11:$B$37,0),MATCH($B$4,NSE_Yield_Curve!$B$10:$C$10,0))</f>
        <v>0.15068599999999999</v>
      </c>
      <c r="H255" s="191">
        <f t="shared" si="3"/>
        <v>0.14974022000000001</v>
      </c>
    </row>
    <row r="256" spans="3:8">
      <c r="C256" s="188">
        <v>20.75</v>
      </c>
      <c r="D256" s="189">
        <f>IF($C256&lt;=MIN(NSE_Yield_Curve!$B$11:$B$37),0,INDEX(NSE_Yield_Curve!B:B,MATCH($C256,NSE_Yield_Curve!B:B,1)))</f>
        <v>20</v>
      </c>
      <c r="E256" s="189">
        <f>IF(C256&lt;=MIN(NSE_Yield_Curve!$B$11:$B$37),MIN(NSE_Yield_Curve!$B$11:$B$37),IF(C256&gt;=MAX(NSE_Yield_Curve!$B$11:$B$37),MAX(NSE_Yield_Curve!$B$11:$B$37),INDEX(NSE_Yield_Curve!B:B,MATCH($C256,NSE_Yield_Curve!B:B,1)+1)))</f>
        <v>21</v>
      </c>
      <c r="F256" s="190">
        <f>INDEX(NSE_Yield_Curve!$B$11:$C$37,MATCH(IF(D256&lt;=MIN(NSE_Yield_Curve!$B:$B),MIN(NSE_Yield_Curve!$B:$B),D256),NSE_Yield_Curve!$B$11:$B$37,0),MATCH($B$4,NSE_Yield_Curve!$B$10:$C$10,0))</f>
        <v>0.14782000000000001</v>
      </c>
      <c r="G256" s="190">
        <f>INDEX(NSE_Yield_Curve!$B$11:$C$37,MATCH(IF(E256&lt;=MIN(NSE_Yield_Curve!B:B),MIN(NSE_Yield_Curve!B:B),E256),NSE_Yield_Curve!$B$11:$B$37,0),MATCH($B$4,NSE_Yield_Curve!$B$10:$C$10,0))</f>
        <v>0.15068599999999999</v>
      </c>
      <c r="H256" s="191">
        <f t="shared" si="3"/>
        <v>0.14996949999999998</v>
      </c>
    </row>
    <row r="257" spans="3:8">
      <c r="C257" s="188">
        <v>20.83</v>
      </c>
      <c r="D257" s="189">
        <f>IF($C257&lt;=MIN(NSE_Yield_Curve!$B$11:$B$37),0,INDEX(NSE_Yield_Curve!B:B,MATCH($C257,NSE_Yield_Curve!B:B,1)))</f>
        <v>20</v>
      </c>
      <c r="E257" s="189">
        <f>IF(C257&lt;=MIN(NSE_Yield_Curve!$B$11:$B$37),MIN(NSE_Yield_Curve!$B$11:$B$37),IF(C257&gt;=MAX(NSE_Yield_Curve!$B$11:$B$37),MAX(NSE_Yield_Curve!$B$11:$B$37),INDEX(NSE_Yield_Curve!B:B,MATCH($C257,NSE_Yield_Curve!B:B,1)+1)))</f>
        <v>21</v>
      </c>
      <c r="F257" s="190">
        <f>INDEX(NSE_Yield_Curve!$B$11:$C$37,MATCH(IF(D257&lt;=MIN(NSE_Yield_Curve!$B:$B),MIN(NSE_Yield_Curve!$B:$B),D257),NSE_Yield_Curve!$B$11:$B$37,0),MATCH($B$4,NSE_Yield_Curve!$B$10:$C$10,0))</f>
        <v>0.14782000000000001</v>
      </c>
      <c r="G257" s="190">
        <f>INDEX(NSE_Yield_Curve!$B$11:$C$37,MATCH(IF(E257&lt;=MIN(NSE_Yield_Curve!B:B),MIN(NSE_Yield_Curve!B:B),E257),NSE_Yield_Curve!$B$11:$B$37,0),MATCH($B$4,NSE_Yield_Curve!$B$10:$C$10,0))</f>
        <v>0.15068599999999999</v>
      </c>
      <c r="H257" s="191">
        <f t="shared" si="3"/>
        <v>0.15019877999999998</v>
      </c>
    </row>
    <row r="258" spans="3:8">
      <c r="C258" s="188">
        <v>20.92</v>
      </c>
      <c r="D258" s="189">
        <f>IF($C258&lt;=MIN(NSE_Yield_Curve!$B$11:$B$37),0,INDEX(NSE_Yield_Curve!B:B,MATCH($C258,NSE_Yield_Curve!B:B,1)))</f>
        <v>20</v>
      </c>
      <c r="E258" s="189">
        <f>IF(C258&lt;=MIN(NSE_Yield_Curve!$B$11:$B$37),MIN(NSE_Yield_Curve!$B$11:$B$37),IF(C258&gt;=MAX(NSE_Yield_Curve!$B$11:$B$37),MAX(NSE_Yield_Curve!$B$11:$B$37),INDEX(NSE_Yield_Curve!B:B,MATCH($C258,NSE_Yield_Curve!B:B,1)+1)))</f>
        <v>21</v>
      </c>
      <c r="F258" s="190">
        <f>INDEX(NSE_Yield_Curve!$B$11:$C$37,MATCH(IF(D258&lt;=MIN(NSE_Yield_Curve!$B:$B),MIN(NSE_Yield_Curve!$B:$B),D258),NSE_Yield_Curve!$B$11:$B$37,0),MATCH($B$4,NSE_Yield_Curve!$B$10:$C$10,0))</f>
        <v>0.14782000000000001</v>
      </c>
      <c r="G258" s="190">
        <f>INDEX(NSE_Yield_Curve!$B$11:$C$37,MATCH(IF(E258&lt;=MIN(NSE_Yield_Curve!B:B),MIN(NSE_Yield_Curve!B:B),E258),NSE_Yield_Curve!$B$11:$B$37,0),MATCH($B$4,NSE_Yield_Curve!$B$10:$C$10,0))</f>
        <v>0.15068599999999999</v>
      </c>
      <c r="H258" s="191">
        <f t="shared" si="3"/>
        <v>0.15045671999999999</v>
      </c>
    </row>
    <row r="259" spans="3:8">
      <c r="C259" s="188">
        <v>21</v>
      </c>
      <c r="D259" s="189">
        <f>IF($C259&lt;=MIN(NSE_Yield_Curve!$B$11:$B$37),0,INDEX(NSE_Yield_Curve!B:B,MATCH($C259,NSE_Yield_Curve!B:B,1)))</f>
        <v>21</v>
      </c>
      <c r="E259" s="189">
        <f>IF(C259&lt;=MIN(NSE_Yield_Curve!$B$11:$B$37),MIN(NSE_Yield_Curve!$B$11:$B$37),IF(C259&gt;=MAX(NSE_Yield_Curve!$B$11:$B$37),MAX(NSE_Yield_Curve!$B$11:$B$37),INDEX(NSE_Yield_Curve!B:B,MATCH($C259,NSE_Yield_Curve!B:B,1)+1)))</f>
        <v>22</v>
      </c>
      <c r="F259" s="190">
        <f>INDEX(NSE_Yield_Curve!$B$11:$C$37,MATCH(IF(D259&lt;=MIN(NSE_Yield_Curve!$B:$B),MIN(NSE_Yield_Curve!$B:$B),D259),NSE_Yield_Curve!$B$11:$B$37,0),MATCH($B$4,NSE_Yield_Curve!$B$10:$C$10,0))</f>
        <v>0.15068599999999999</v>
      </c>
      <c r="G259" s="190">
        <f>INDEX(NSE_Yield_Curve!$B$11:$C$37,MATCH(IF(E259&lt;=MIN(NSE_Yield_Curve!B:B),MIN(NSE_Yield_Curve!B:B),E259),NSE_Yield_Curve!$B$11:$B$37,0),MATCH($B$4,NSE_Yield_Curve!$B$10:$C$10,0))</f>
        <v>0.15360699999999999</v>
      </c>
      <c r="H259" s="191">
        <f t="shared" si="3"/>
        <v>0.15068599999999999</v>
      </c>
    </row>
    <row r="260" spans="3:8">
      <c r="C260" s="188">
        <v>21.08</v>
      </c>
      <c r="D260" s="189">
        <f>IF($C260&lt;=MIN(NSE_Yield_Curve!$B$11:$B$37),0,INDEX(NSE_Yield_Curve!B:B,MATCH($C260,NSE_Yield_Curve!B:B,1)))</f>
        <v>21</v>
      </c>
      <c r="E260" s="189">
        <f>IF(C260&lt;=MIN(NSE_Yield_Curve!$B$11:$B$37),MIN(NSE_Yield_Curve!$B$11:$B$37),IF(C260&gt;=MAX(NSE_Yield_Curve!$B$11:$B$37),MAX(NSE_Yield_Curve!$B$11:$B$37),INDEX(NSE_Yield_Curve!B:B,MATCH($C260,NSE_Yield_Curve!B:B,1)+1)))</f>
        <v>22</v>
      </c>
      <c r="F260" s="190">
        <f>INDEX(NSE_Yield_Curve!$B$11:$C$37,MATCH(IF(D260&lt;=MIN(NSE_Yield_Curve!$B:$B),MIN(NSE_Yield_Curve!$B:$B),D260),NSE_Yield_Curve!$B$11:$B$37,0),MATCH($B$4,NSE_Yield_Curve!$B$10:$C$10,0))</f>
        <v>0.15068599999999999</v>
      </c>
      <c r="G260" s="190">
        <f>INDEX(NSE_Yield_Curve!$B$11:$C$37,MATCH(IF(E260&lt;=MIN(NSE_Yield_Curve!B:B),MIN(NSE_Yield_Curve!B:B),E260),NSE_Yield_Curve!$B$11:$B$37,0),MATCH($B$4,NSE_Yield_Curve!$B$10:$C$10,0))</f>
        <v>0.15360699999999999</v>
      </c>
      <c r="H260" s="191">
        <f t="shared" si="3"/>
        <v>0.15091967999999997</v>
      </c>
    </row>
    <row r="261" spans="3:8">
      <c r="C261" s="188">
        <v>21.17</v>
      </c>
      <c r="D261" s="189">
        <f>IF($C261&lt;=MIN(NSE_Yield_Curve!$B$11:$B$37),0,INDEX(NSE_Yield_Curve!B:B,MATCH($C261,NSE_Yield_Curve!B:B,1)))</f>
        <v>21</v>
      </c>
      <c r="E261" s="189">
        <f>IF(C261&lt;=MIN(NSE_Yield_Curve!$B$11:$B$37),MIN(NSE_Yield_Curve!$B$11:$B$37),IF(C261&gt;=MAX(NSE_Yield_Curve!$B$11:$B$37),MAX(NSE_Yield_Curve!$B$11:$B$37),INDEX(NSE_Yield_Curve!B:B,MATCH($C261,NSE_Yield_Curve!B:B,1)+1)))</f>
        <v>22</v>
      </c>
      <c r="F261" s="190">
        <f>INDEX(NSE_Yield_Curve!$B$11:$C$37,MATCH(IF(D261&lt;=MIN(NSE_Yield_Curve!$B:$B),MIN(NSE_Yield_Curve!$B:$B),D261),NSE_Yield_Curve!$B$11:$B$37,0),MATCH($B$4,NSE_Yield_Curve!$B$10:$C$10,0))</f>
        <v>0.15068599999999999</v>
      </c>
      <c r="G261" s="190">
        <f>INDEX(NSE_Yield_Curve!$B$11:$C$37,MATCH(IF(E261&lt;=MIN(NSE_Yield_Curve!B:B),MIN(NSE_Yield_Curve!B:B),E261),NSE_Yield_Curve!$B$11:$B$37,0),MATCH($B$4,NSE_Yield_Curve!$B$10:$C$10,0))</f>
        <v>0.15360699999999999</v>
      </c>
      <c r="H261" s="191">
        <f t="shared" si="3"/>
        <v>0.15118256999999999</v>
      </c>
    </row>
    <row r="262" spans="3:8">
      <c r="C262" s="188">
        <v>21.25</v>
      </c>
      <c r="D262" s="189">
        <f>IF($C262&lt;=MIN(NSE_Yield_Curve!$B$11:$B$37),0,INDEX(NSE_Yield_Curve!B:B,MATCH($C262,NSE_Yield_Curve!B:B,1)))</f>
        <v>21</v>
      </c>
      <c r="E262" s="189">
        <f>IF(C262&lt;=MIN(NSE_Yield_Curve!$B$11:$B$37),MIN(NSE_Yield_Curve!$B$11:$B$37),IF(C262&gt;=MAX(NSE_Yield_Curve!$B$11:$B$37),MAX(NSE_Yield_Curve!$B$11:$B$37),INDEX(NSE_Yield_Curve!B:B,MATCH($C262,NSE_Yield_Curve!B:B,1)+1)))</f>
        <v>22</v>
      </c>
      <c r="F262" s="190">
        <f>INDEX(NSE_Yield_Curve!$B$11:$C$37,MATCH(IF(D262&lt;=MIN(NSE_Yield_Curve!$B:$B),MIN(NSE_Yield_Curve!$B:$B),D262),NSE_Yield_Curve!$B$11:$B$37,0),MATCH($B$4,NSE_Yield_Curve!$B$10:$C$10,0))</f>
        <v>0.15068599999999999</v>
      </c>
      <c r="G262" s="190">
        <f>INDEX(NSE_Yield_Curve!$B$11:$C$37,MATCH(IF(E262&lt;=MIN(NSE_Yield_Curve!B:B),MIN(NSE_Yield_Curve!B:B),E262),NSE_Yield_Curve!$B$11:$B$37,0),MATCH($B$4,NSE_Yield_Curve!$B$10:$C$10,0))</f>
        <v>0.15360699999999999</v>
      </c>
      <c r="H262" s="191">
        <f t="shared" si="3"/>
        <v>0.15141624999999997</v>
      </c>
    </row>
    <row r="263" spans="3:8">
      <c r="C263" s="188">
        <v>21.33</v>
      </c>
      <c r="D263" s="189">
        <f>IF($C263&lt;=MIN(NSE_Yield_Curve!$B$11:$B$37),0,INDEX(NSE_Yield_Curve!B:B,MATCH($C263,NSE_Yield_Curve!B:B,1)))</f>
        <v>21</v>
      </c>
      <c r="E263" s="189">
        <f>IF(C263&lt;=MIN(NSE_Yield_Curve!$B$11:$B$37),MIN(NSE_Yield_Curve!$B$11:$B$37),IF(C263&gt;=MAX(NSE_Yield_Curve!$B$11:$B$37),MAX(NSE_Yield_Curve!$B$11:$B$37),INDEX(NSE_Yield_Curve!B:B,MATCH($C263,NSE_Yield_Curve!B:B,1)+1)))</f>
        <v>22</v>
      </c>
      <c r="F263" s="190">
        <f>INDEX(NSE_Yield_Curve!$B$11:$C$37,MATCH(IF(D263&lt;=MIN(NSE_Yield_Curve!$B:$B),MIN(NSE_Yield_Curve!$B:$B),D263),NSE_Yield_Curve!$B$11:$B$37,0),MATCH($B$4,NSE_Yield_Curve!$B$10:$C$10,0))</f>
        <v>0.15068599999999999</v>
      </c>
      <c r="G263" s="190">
        <f>INDEX(NSE_Yield_Curve!$B$11:$C$37,MATCH(IF(E263&lt;=MIN(NSE_Yield_Curve!B:B),MIN(NSE_Yield_Curve!B:B),E263),NSE_Yield_Curve!$B$11:$B$37,0),MATCH($B$4,NSE_Yield_Curve!$B$10:$C$10,0))</f>
        <v>0.15360699999999999</v>
      </c>
      <c r="H263" s="191">
        <f t="shared" si="3"/>
        <v>0.15164992999999999</v>
      </c>
    </row>
    <row r="264" spans="3:8">
      <c r="C264" s="188">
        <v>21.42</v>
      </c>
      <c r="D264" s="189">
        <f>IF($C264&lt;=MIN(NSE_Yield_Curve!$B$11:$B$37),0,INDEX(NSE_Yield_Curve!B:B,MATCH($C264,NSE_Yield_Curve!B:B,1)))</f>
        <v>21</v>
      </c>
      <c r="E264" s="189">
        <f>IF(C264&lt;=MIN(NSE_Yield_Curve!$B$11:$B$37),MIN(NSE_Yield_Curve!$B$11:$B$37),IF(C264&gt;=MAX(NSE_Yield_Curve!$B$11:$B$37),MAX(NSE_Yield_Curve!$B$11:$B$37),INDEX(NSE_Yield_Curve!B:B,MATCH($C264,NSE_Yield_Curve!B:B,1)+1)))</f>
        <v>22</v>
      </c>
      <c r="F264" s="190">
        <f>INDEX(NSE_Yield_Curve!$B$11:$C$37,MATCH(IF(D264&lt;=MIN(NSE_Yield_Curve!$B:$B),MIN(NSE_Yield_Curve!$B:$B),D264),NSE_Yield_Curve!$B$11:$B$37,0),MATCH($B$4,NSE_Yield_Curve!$B$10:$C$10,0))</f>
        <v>0.15068599999999999</v>
      </c>
      <c r="G264" s="190">
        <f>INDEX(NSE_Yield_Curve!$B$11:$C$37,MATCH(IF(E264&lt;=MIN(NSE_Yield_Curve!B:B),MIN(NSE_Yield_Curve!B:B),E264),NSE_Yield_Curve!$B$11:$B$37,0),MATCH($B$4,NSE_Yield_Curve!$B$10:$C$10,0))</f>
        <v>0.15360699999999999</v>
      </c>
      <c r="H264" s="191">
        <f t="shared" ref="H264:H327" si="4">IF(E264=D264,G264,F264+(G264-F264)*(C264-D264)/(E264-D264))</f>
        <v>0.15191282</v>
      </c>
    </row>
    <row r="265" spans="3:8">
      <c r="C265" s="188">
        <v>21.5</v>
      </c>
      <c r="D265" s="189">
        <f>IF($C265&lt;=MIN(NSE_Yield_Curve!$B$11:$B$37),0,INDEX(NSE_Yield_Curve!B:B,MATCH($C265,NSE_Yield_Curve!B:B,1)))</f>
        <v>21</v>
      </c>
      <c r="E265" s="189">
        <f>IF(C265&lt;=MIN(NSE_Yield_Curve!$B$11:$B$37),MIN(NSE_Yield_Curve!$B$11:$B$37),IF(C265&gt;=MAX(NSE_Yield_Curve!$B$11:$B$37),MAX(NSE_Yield_Curve!$B$11:$B$37),INDEX(NSE_Yield_Curve!B:B,MATCH($C265,NSE_Yield_Curve!B:B,1)+1)))</f>
        <v>22</v>
      </c>
      <c r="F265" s="190">
        <f>INDEX(NSE_Yield_Curve!$B$11:$C$37,MATCH(IF(D265&lt;=MIN(NSE_Yield_Curve!$B:$B),MIN(NSE_Yield_Curve!$B:$B),D265),NSE_Yield_Curve!$B$11:$B$37,0),MATCH($B$4,NSE_Yield_Curve!$B$10:$C$10,0))</f>
        <v>0.15068599999999999</v>
      </c>
      <c r="G265" s="190">
        <f>INDEX(NSE_Yield_Curve!$B$11:$C$37,MATCH(IF(E265&lt;=MIN(NSE_Yield_Curve!B:B),MIN(NSE_Yield_Curve!B:B),E265),NSE_Yield_Curve!$B$11:$B$37,0),MATCH($B$4,NSE_Yield_Curve!$B$10:$C$10,0))</f>
        <v>0.15360699999999999</v>
      </c>
      <c r="H265" s="191">
        <f t="shared" si="4"/>
        <v>0.15214649999999999</v>
      </c>
    </row>
    <row r="266" spans="3:8">
      <c r="C266" s="188">
        <v>21.58</v>
      </c>
      <c r="D266" s="189">
        <f>IF($C266&lt;=MIN(NSE_Yield_Curve!$B$11:$B$37),0,INDEX(NSE_Yield_Curve!B:B,MATCH($C266,NSE_Yield_Curve!B:B,1)))</f>
        <v>21</v>
      </c>
      <c r="E266" s="189">
        <f>IF(C266&lt;=MIN(NSE_Yield_Curve!$B$11:$B$37),MIN(NSE_Yield_Curve!$B$11:$B$37),IF(C266&gt;=MAX(NSE_Yield_Curve!$B$11:$B$37),MAX(NSE_Yield_Curve!$B$11:$B$37),INDEX(NSE_Yield_Curve!B:B,MATCH($C266,NSE_Yield_Curve!B:B,1)+1)))</f>
        <v>22</v>
      </c>
      <c r="F266" s="190">
        <f>INDEX(NSE_Yield_Curve!$B$11:$C$37,MATCH(IF(D266&lt;=MIN(NSE_Yield_Curve!$B:$B),MIN(NSE_Yield_Curve!$B:$B),D266),NSE_Yield_Curve!$B$11:$B$37,0),MATCH($B$4,NSE_Yield_Curve!$B$10:$C$10,0))</f>
        <v>0.15068599999999999</v>
      </c>
      <c r="G266" s="190">
        <f>INDEX(NSE_Yield_Curve!$B$11:$C$37,MATCH(IF(E266&lt;=MIN(NSE_Yield_Curve!B:B),MIN(NSE_Yield_Curve!B:B),E266),NSE_Yield_Curve!$B$11:$B$37,0),MATCH($B$4,NSE_Yield_Curve!$B$10:$C$10,0))</f>
        <v>0.15360699999999999</v>
      </c>
      <c r="H266" s="191">
        <f t="shared" si="4"/>
        <v>0.15238017999999998</v>
      </c>
    </row>
    <row r="267" spans="3:8">
      <c r="C267" s="188">
        <v>21.67</v>
      </c>
      <c r="D267" s="189">
        <f>IF($C267&lt;=MIN(NSE_Yield_Curve!$B$11:$B$37),0,INDEX(NSE_Yield_Curve!B:B,MATCH($C267,NSE_Yield_Curve!B:B,1)))</f>
        <v>21</v>
      </c>
      <c r="E267" s="189">
        <f>IF(C267&lt;=MIN(NSE_Yield_Curve!$B$11:$B$37),MIN(NSE_Yield_Curve!$B$11:$B$37),IF(C267&gt;=MAX(NSE_Yield_Curve!$B$11:$B$37),MAX(NSE_Yield_Curve!$B$11:$B$37),INDEX(NSE_Yield_Curve!B:B,MATCH($C267,NSE_Yield_Curve!B:B,1)+1)))</f>
        <v>22</v>
      </c>
      <c r="F267" s="190">
        <f>INDEX(NSE_Yield_Curve!$B$11:$C$37,MATCH(IF(D267&lt;=MIN(NSE_Yield_Curve!$B:$B),MIN(NSE_Yield_Curve!$B:$B),D267),NSE_Yield_Curve!$B$11:$B$37,0),MATCH($B$4,NSE_Yield_Curve!$B$10:$C$10,0))</f>
        <v>0.15068599999999999</v>
      </c>
      <c r="G267" s="190">
        <f>INDEX(NSE_Yield_Curve!$B$11:$C$37,MATCH(IF(E267&lt;=MIN(NSE_Yield_Curve!B:B),MIN(NSE_Yield_Curve!B:B),E267),NSE_Yield_Curve!$B$11:$B$37,0),MATCH($B$4,NSE_Yield_Curve!$B$10:$C$10,0))</f>
        <v>0.15360699999999999</v>
      </c>
      <c r="H267" s="191">
        <f t="shared" si="4"/>
        <v>0.15264306999999999</v>
      </c>
    </row>
    <row r="268" spans="3:8">
      <c r="C268" s="188">
        <v>21.75</v>
      </c>
      <c r="D268" s="189">
        <f>IF($C268&lt;=MIN(NSE_Yield_Curve!$B$11:$B$37),0,INDEX(NSE_Yield_Curve!B:B,MATCH($C268,NSE_Yield_Curve!B:B,1)))</f>
        <v>21</v>
      </c>
      <c r="E268" s="189">
        <f>IF(C268&lt;=MIN(NSE_Yield_Curve!$B$11:$B$37),MIN(NSE_Yield_Curve!$B$11:$B$37),IF(C268&gt;=MAX(NSE_Yield_Curve!$B$11:$B$37),MAX(NSE_Yield_Curve!$B$11:$B$37),INDEX(NSE_Yield_Curve!B:B,MATCH($C268,NSE_Yield_Curve!B:B,1)+1)))</f>
        <v>22</v>
      </c>
      <c r="F268" s="190">
        <f>INDEX(NSE_Yield_Curve!$B$11:$C$37,MATCH(IF(D268&lt;=MIN(NSE_Yield_Curve!$B:$B),MIN(NSE_Yield_Curve!$B:$B),D268),NSE_Yield_Curve!$B$11:$B$37,0),MATCH($B$4,NSE_Yield_Curve!$B$10:$C$10,0))</f>
        <v>0.15068599999999999</v>
      </c>
      <c r="G268" s="190">
        <f>INDEX(NSE_Yield_Curve!$B$11:$C$37,MATCH(IF(E268&lt;=MIN(NSE_Yield_Curve!B:B),MIN(NSE_Yield_Curve!B:B),E268),NSE_Yield_Curve!$B$11:$B$37,0),MATCH($B$4,NSE_Yield_Curve!$B$10:$C$10,0))</f>
        <v>0.15360699999999999</v>
      </c>
      <c r="H268" s="191">
        <f t="shared" si="4"/>
        <v>0.15287675000000001</v>
      </c>
    </row>
    <row r="269" spans="3:8">
      <c r="C269" s="188">
        <v>21.83</v>
      </c>
      <c r="D269" s="189">
        <f>IF($C269&lt;=MIN(NSE_Yield_Curve!$B$11:$B$37),0,INDEX(NSE_Yield_Curve!B:B,MATCH($C269,NSE_Yield_Curve!B:B,1)))</f>
        <v>21</v>
      </c>
      <c r="E269" s="189">
        <f>IF(C269&lt;=MIN(NSE_Yield_Curve!$B$11:$B$37),MIN(NSE_Yield_Curve!$B$11:$B$37),IF(C269&gt;=MAX(NSE_Yield_Curve!$B$11:$B$37),MAX(NSE_Yield_Curve!$B$11:$B$37),INDEX(NSE_Yield_Curve!B:B,MATCH($C269,NSE_Yield_Curve!B:B,1)+1)))</f>
        <v>22</v>
      </c>
      <c r="F269" s="190">
        <f>INDEX(NSE_Yield_Curve!$B$11:$C$37,MATCH(IF(D269&lt;=MIN(NSE_Yield_Curve!$B:$B),MIN(NSE_Yield_Curve!$B:$B),D269),NSE_Yield_Curve!$B$11:$B$37,0),MATCH($B$4,NSE_Yield_Curve!$B$10:$C$10,0))</f>
        <v>0.15068599999999999</v>
      </c>
      <c r="G269" s="190">
        <f>INDEX(NSE_Yield_Curve!$B$11:$C$37,MATCH(IF(E269&lt;=MIN(NSE_Yield_Curve!B:B),MIN(NSE_Yield_Curve!B:B),E269),NSE_Yield_Curve!$B$11:$B$37,0),MATCH($B$4,NSE_Yield_Curve!$B$10:$C$10,0))</f>
        <v>0.15360699999999999</v>
      </c>
      <c r="H269" s="191">
        <f t="shared" si="4"/>
        <v>0.15311042999999999</v>
      </c>
    </row>
    <row r="270" spans="3:8">
      <c r="C270" s="188">
        <v>21.92</v>
      </c>
      <c r="D270" s="189">
        <f>IF($C270&lt;=MIN(NSE_Yield_Curve!$B$11:$B$37),0,INDEX(NSE_Yield_Curve!B:B,MATCH($C270,NSE_Yield_Curve!B:B,1)))</f>
        <v>21</v>
      </c>
      <c r="E270" s="189">
        <f>IF(C270&lt;=MIN(NSE_Yield_Curve!$B$11:$B$37),MIN(NSE_Yield_Curve!$B$11:$B$37),IF(C270&gt;=MAX(NSE_Yield_Curve!$B$11:$B$37),MAX(NSE_Yield_Curve!$B$11:$B$37),INDEX(NSE_Yield_Curve!B:B,MATCH($C270,NSE_Yield_Curve!B:B,1)+1)))</f>
        <v>22</v>
      </c>
      <c r="F270" s="190">
        <f>INDEX(NSE_Yield_Curve!$B$11:$C$37,MATCH(IF(D270&lt;=MIN(NSE_Yield_Curve!$B:$B),MIN(NSE_Yield_Curve!$B:$B),D270),NSE_Yield_Curve!$B$11:$B$37,0),MATCH($B$4,NSE_Yield_Curve!$B$10:$C$10,0))</f>
        <v>0.15068599999999999</v>
      </c>
      <c r="G270" s="190">
        <f>INDEX(NSE_Yield_Curve!$B$11:$C$37,MATCH(IF(E270&lt;=MIN(NSE_Yield_Curve!B:B),MIN(NSE_Yield_Curve!B:B),E270),NSE_Yield_Curve!$B$11:$B$37,0),MATCH($B$4,NSE_Yield_Curve!$B$10:$C$10,0))</f>
        <v>0.15360699999999999</v>
      </c>
      <c r="H270" s="191">
        <f t="shared" si="4"/>
        <v>0.15337332000000001</v>
      </c>
    </row>
    <row r="271" spans="3:8">
      <c r="C271" s="188">
        <v>22</v>
      </c>
      <c r="D271" s="189">
        <f>IF($C271&lt;=MIN(NSE_Yield_Curve!$B$11:$B$37),0,INDEX(NSE_Yield_Curve!B:B,MATCH($C271,NSE_Yield_Curve!B:B,1)))</f>
        <v>22</v>
      </c>
      <c r="E271" s="189">
        <f>IF(C271&lt;=MIN(NSE_Yield_Curve!$B$11:$B$37),MIN(NSE_Yield_Curve!$B$11:$B$37),IF(C271&gt;=MAX(NSE_Yield_Curve!$B$11:$B$37),MAX(NSE_Yield_Curve!$B$11:$B$37),INDEX(NSE_Yield_Curve!B:B,MATCH($C271,NSE_Yield_Curve!B:B,1)+1)))</f>
        <v>23</v>
      </c>
      <c r="F271" s="190">
        <f>INDEX(NSE_Yield_Curve!$B$11:$C$37,MATCH(IF(D271&lt;=MIN(NSE_Yield_Curve!$B:$B),MIN(NSE_Yield_Curve!$B:$B),D271),NSE_Yield_Curve!$B$11:$B$37,0),MATCH($B$4,NSE_Yield_Curve!$B$10:$C$10,0))</f>
        <v>0.15360699999999999</v>
      </c>
      <c r="G271" s="190">
        <f>INDEX(NSE_Yield_Curve!$B$11:$C$37,MATCH(IF(E271&lt;=MIN(NSE_Yield_Curve!B:B),MIN(NSE_Yield_Curve!B:B),E271),NSE_Yield_Curve!$B$11:$B$37,0),MATCH($B$4,NSE_Yield_Curve!$B$10:$C$10,0))</f>
        <v>0</v>
      </c>
      <c r="H271" s="191">
        <f t="shared" si="4"/>
        <v>0.15360699999999999</v>
      </c>
    </row>
    <row r="272" spans="3:8">
      <c r="C272" s="188">
        <v>22.08</v>
      </c>
      <c r="D272" s="189">
        <f>IF($C272&lt;=MIN(NSE_Yield_Curve!$B$11:$B$37),0,INDEX(NSE_Yield_Curve!B:B,MATCH($C272,NSE_Yield_Curve!B:B,1)))</f>
        <v>22</v>
      </c>
      <c r="E272" s="189">
        <f>IF(C272&lt;=MIN(NSE_Yield_Curve!$B$11:$B$37),MIN(NSE_Yield_Curve!$B$11:$B$37),IF(C272&gt;=MAX(NSE_Yield_Curve!$B$11:$B$37),MAX(NSE_Yield_Curve!$B$11:$B$37),INDEX(NSE_Yield_Curve!B:B,MATCH($C272,NSE_Yield_Curve!B:B,1)+1)))</f>
        <v>23</v>
      </c>
      <c r="F272" s="190">
        <f>INDEX(NSE_Yield_Curve!$B$11:$C$37,MATCH(IF(D272&lt;=MIN(NSE_Yield_Curve!$B:$B),MIN(NSE_Yield_Curve!$B:$B),D272),NSE_Yield_Curve!$B$11:$B$37,0),MATCH($B$4,NSE_Yield_Curve!$B$10:$C$10,0))</f>
        <v>0.15360699999999999</v>
      </c>
      <c r="G272" s="190">
        <f>INDEX(NSE_Yield_Curve!$B$11:$C$37,MATCH(IF(E272&lt;=MIN(NSE_Yield_Curve!B:B),MIN(NSE_Yield_Curve!B:B),E272),NSE_Yield_Curve!$B$11:$B$37,0),MATCH($B$4,NSE_Yield_Curve!$B$10:$C$10,0))</f>
        <v>0</v>
      </c>
      <c r="H272" s="191">
        <f t="shared" si="4"/>
        <v>0.14131844000000027</v>
      </c>
    </row>
    <row r="273" spans="3:8">
      <c r="C273" s="188">
        <v>22.17</v>
      </c>
      <c r="D273" s="189">
        <f>IF($C273&lt;=MIN(NSE_Yield_Curve!$B$11:$B$37),0,INDEX(NSE_Yield_Curve!B:B,MATCH($C273,NSE_Yield_Curve!B:B,1)))</f>
        <v>22</v>
      </c>
      <c r="E273" s="189">
        <f>IF(C273&lt;=MIN(NSE_Yield_Curve!$B$11:$B$37),MIN(NSE_Yield_Curve!$B$11:$B$37),IF(C273&gt;=MAX(NSE_Yield_Curve!$B$11:$B$37),MAX(NSE_Yield_Curve!$B$11:$B$37),INDEX(NSE_Yield_Curve!B:B,MATCH($C273,NSE_Yield_Curve!B:B,1)+1)))</f>
        <v>23</v>
      </c>
      <c r="F273" s="190">
        <f>INDEX(NSE_Yield_Curve!$B$11:$C$37,MATCH(IF(D273&lt;=MIN(NSE_Yield_Curve!$B:$B),MIN(NSE_Yield_Curve!$B:$B),D273),NSE_Yield_Curve!$B$11:$B$37,0),MATCH($B$4,NSE_Yield_Curve!$B$10:$C$10,0))</f>
        <v>0.15360699999999999</v>
      </c>
      <c r="G273" s="190">
        <f>INDEX(NSE_Yield_Curve!$B$11:$C$37,MATCH(IF(E273&lt;=MIN(NSE_Yield_Curve!B:B),MIN(NSE_Yield_Curve!B:B),E273),NSE_Yield_Curve!$B$11:$B$37,0),MATCH($B$4,NSE_Yield_Curve!$B$10:$C$10,0))</f>
        <v>0</v>
      </c>
      <c r="H273" s="191">
        <f t="shared" si="4"/>
        <v>0.12749380999999974</v>
      </c>
    </row>
    <row r="274" spans="3:8">
      <c r="C274" s="188">
        <v>22.25</v>
      </c>
      <c r="D274" s="189">
        <f>IF($C274&lt;=MIN(NSE_Yield_Curve!$B$11:$B$37),0,INDEX(NSE_Yield_Curve!B:B,MATCH($C274,NSE_Yield_Curve!B:B,1)))</f>
        <v>22</v>
      </c>
      <c r="E274" s="189">
        <f>IF(C274&lt;=MIN(NSE_Yield_Curve!$B$11:$B$37),MIN(NSE_Yield_Curve!$B$11:$B$37),IF(C274&gt;=MAX(NSE_Yield_Curve!$B$11:$B$37),MAX(NSE_Yield_Curve!$B$11:$B$37),INDEX(NSE_Yield_Curve!B:B,MATCH($C274,NSE_Yield_Curve!B:B,1)+1)))</f>
        <v>23</v>
      </c>
      <c r="F274" s="190">
        <f>INDEX(NSE_Yield_Curve!$B$11:$C$37,MATCH(IF(D274&lt;=MIN(NSE_Yield_Curve!$B:$B),MIN(NSE_Yield_Curve!$B:$B),D274),NSE_Yield_Curve!$B$11:$B$37,0),MATCH($B$4,NSE_Yield_Curve!$B$10:$C$10,0))</f>
        <v>0.15360699999999999</v>
      </c>
      <c r="G274" s="190">
        <f>INDEX(NSE_Yield_Curve!$B$11:$C$37,MATCH(IF(E274&lt;=MIN(NSE_Yield_Curve!B:B),MIN(NSE_Yield_Curve!B:B),E274),NSE_Yield_Curve!$B$11:$B$37,0),MATCH($B$4,NSE_Yield_Curve!$B$10:$C$10,0))</f>
        <v>0</v>
      </c>
      <c r="H274" s="191">
        <f t="shared" si="4"/>
        <v>0.11520525</v>
      </c>
    </row>
    <row r="275" spans="3:8">
      <c r="C275" s="188">
        <v>22.33</v>
      </c>
      <c r="D275" s="189">
        <f>IF($C275&lt;=MIN(NSE_Yield_Curve!$B$11:$B$37),0,INDEX(NSE_Yield_Curve!B:B,MATCH($C275,NSE_Yield_Curve!B:B,1)))</f>
        <v>22</v>
      </c>
      <c r="E275" s="189">
        <f>IF(C275&lt;=MIN(NSE_Yield_Curve!$B$11:$B$37),MIN(NSE_Yield_Curve!$B$11:$B$37),IF(C275&gt;=MAX(NSE_Yield_Curve!$B$11:$B$37),MAX(NSE_Yield_Curve!$B$11:$B$37),INDEX(NSE_Yield_Curve!B:B,MATCH($C275,NSE_Yield_Curve!B:B,1)+1)))</f>
        <v>23</v>
      </c>
      <c r="F275" s="190">
        <f>INDEX(NSE_Yield_Curve!$B$11:$C$37,MATCH(IF(D275&lt;=MIN(NSE_Yield_Curve!$B:$B),MIN(NSE_Yield_Curve!$B:$B),D275),NSE_Yield_Curve!$B$11:$B$37,0),MATCH($B$4,NSE_Yield_Curve!$B$10:$C$10,0))</f>
        <v>0.15360699999999999</v>
      </c>
      <c r="G275" s="190">
        <f>INDEX(NSE_Yield_Curve!$B$11:$C$37,MATCH(IF(E275&lt;=MIN(NSE_Yield_Curve!B:B),MIN(NSE_Yield_Curve!B:B),E275),NSE_Yield_Curve!$B$11:$B$37,0),MATCH($B$4,NSE_Yield_Curve!$B$10:$C$10,0))</f>
        <v>0</v>
      </c>
      <c r="H275" s="191">
        <f t="shared" si="4"/>
        <v>0.10291669000000025</v>
      </c>
    </row>
    <row r="276" spans="3:8">
      <c r="C276" s="188">
        <v>22.42</v>
      </c>
      <c r="D276" s="189">
        <f>IF($C276&lt;=MIN(NSE_Yield_Curve!$B$11:$B$37),0,INDEX(NSE_Yield_Curve!B:B,MATCH($C276,NSE_Yield_Curve!B:B,1)))</f>
        <v>22</v>
      </c>
      <c r="E276" s="189">
        <f>IF(C276&lt;=MIN(NSE_Yield_Curve!$B$11:$B$37),MIN(NSE_Yield_Curve!$B$11:$B$37),IF(C276&gt;=MAX(NSE_Yield_Curve!$B$11:$B$37),MAX(NSE_Yield_Curve!$B$11:$B$37),INDEX(NSE_Yield_Curve!B:B,MATCH($C276,NSE_Yield_Curve!B:B,1)+1)))</f>
        <v>23</v>
      </c>
      <c r="F276" s="190">
        <f>INDEX(NSE_Yield_Curve!$B$11:$C$37,MATCH(IF(D276&lt;=MIN(NSE_Yield_Curve!$B:$B),MIN(NSE_Yield_Curve!$B:$B),D276),NSE_Yield_Curve!$B$11:$B$37,0),MATCH($B$4,NSE_Yield_Curve!$B$10:$C$10,0))</f>
        <v>0.15360699999999999</v>
      </c>
      <c r="G276" s="190">
        <f>INDEX(NSE_Yield_Curve!$B$11:$C$37,MATCH(IF(E276&lt;=MIN(NSE_Yield_Curve!B:B),MIN(NSE_Yield_Curve!B:B),E276),NSE_Yield_Curve!$B$11:$B$37,0),MATCH($B$4,NSE_Yield_Curve!$B$10:$C$10,0))</f>
        <v>0</v>
      </c>
      <c r="H276" s="191">
        <f t="shared" si="4"/>
        <v>8.9092059999999737E-2</v>
      </c>
    </row>
    <row r="277" spans="3:8">
      <c r="C277" s="188">
        <v>22.5</v>
      </c>
      <c r="D277" s="189">
        <f>IF($C277&lt;=MIN(NSE_Yield_Curve!$B$11:$B$37),0,INDEX(NSE_Yield_Curve!B:B,MATCH($C277,NSE_Yield_Curve!B:B,1)))</f>
        <v>22</v>
      </c>
      <c r="E277" s="189">
        <f>IF(C277&lt;=MIN(NSE_Yield_Curve!$B$11:$B$37),MIN(NSE_Yield_Curve!$B$11:$B$37),IF(C277&gt;=MAX(NSE_Yield_Curve!$B$11:$B$37),MAX(NSE_Yield_Curve!$B$11:$B$37),INDEX(NSE_Yield_Curve!B:B,MATCH($C277,NSE_Yield_Curve!B:B,1)+1)))</f>
        <v>23</v>
      </c>
      <c r="F277" s="190">
        <f>INDEX(NSE_Yield_Curve!$B$11:$C$37,MATCH(IF(D277&lt;=MIN(NSE_Yield_Curve!$B:$B),MIN(NSE_Yield_Curve!$B:$B),D277),NSE_Yield_Curve!$B$11:$B$37,0),MATCH($B$4,NSE_Yield_Curve!$B$10:$C$10,0))</f>
        <v>0.15360699999999999</v>
      </c>
      <c r="G277" s="190">
        <f>INDEX(NSE_Yield_Curve!$B$11:$C$37,MATCH(IF(E277&lt;=MIN(NSE_Yield_Curve!B:B),MIN(NSE_Yield_Curve!B:B),E277),NSE_Yield_Curve!$B$11:$B$37,0),MATCH($B$4,NSE_Yield_Curve!$B$10:$C$10,0))</f>
        <v>0</v>
      </c>
      <c r="H277" s="191">
        <f t="shared" si="4"/>
        <v>7.6803499999999997E-2</v>
      </c>
    </row>
    <row r="278" spans="3:8">
      <c r="C278" s="188">
        <v>22.58</v>
      </c>
      <c r="D278" s="189">
        <f>IF($C278&lt;=MIN(NSE_Yield_Curve!$B$11:$B$37),0,INDEX(NSE_Yield_Curve!B:B,MATCH($C278,NSE_Yield_Curve!B:B,1)))</f>
        <v>22</v>
      </c>
      <c r="E278" s="189">
        <f>IF(C278&lt;=MIN(NSE_Yield_Curve!$B$11:$B$37),MIN(NSE_Yield_Curve!$B$11:$B$37),IF(C278&gt;=MAX(NSE_Yield_Curve!$B$11:$B$37),MAX(NSE_Yield_Curve!$B$11:$B$37),INDEX(NSE_Yield_Curve!B:B,MATCH($C278,NSE_Yield_Curve!B:B,1)+1)))</f>
        <v>23</v>
      </c>
      <c r="F278" s="190">
        <f>INDEX(NSE_Yield_Curve!$B$11:$C$37,MATCH(IF(D278&lt;=MIN(NSE_Yield_Curve!$B:$B),MIN(NSE_Yield_Curve!$B:$B),D278),NSE_Yield_Curve!$B$11:$B$37,0),MATCH($B$4,NSE_Yield_Curve!$B$10:$C$10,0))</f>
        <v>0.15360699999999999</v>
      </c>
      <c r="G278" s="190">
        <f>INDEX(NSE_Yield_Curve!$B$11:$C$37,MATCH(IF(E278&lt;=MIN(NSE_Yield_Curve!B:B),MIN(NSE_Yield_Curve!B:B),E278),NSE_Yield_Curve!$B$11:$B$37,0),MATCH($B$4,NSE_Yield_Curve!$B$10:$C$10,0))</f>
        <v>0</v>
      </c>
      <c r="H278" s="191">
        <f t="shared" si="4"/>
        <v>6.4514940000000257E-2</v>
      </c>
    </row>
    <row r="279" spans="3:8">
      <c r="C279" s="188">
        <v>22.67</v>
      </c>
      <c r="D279" s="189">
        <f>IF($C279&lt;=MIN(NSE_Yield_Curve!$B$11:$B$37),0,INDEX(NSE_Yield_Curve!B:B,MATCH($C279,NSE_Yield_Curve!B:B,1)))</f>
        <v>22</v>
      </c>
      <c r="E279" s="189">
        <f>IF(C279&lt;=MIN(NSE_Yield_Curve!$B$11:$B$37),MIN(NSE_Yield_Curve!$B$11:$B$37),IF(C279&gt;=MAX(NSE_Yield_Curve!$B$11:$B$37),MAX(NSE_Yield_Curve!$B$11:$B$37),INDEX(NSE_Yield_Curve!B:B,MATCH($C279,NSE_Yield_Curve!B:B,1)+1)))</f>
        <v>23</v>
      </c>
      <c r="F279" s="190">
        <f>INDEX(NSE_Yield_Curve!$B$11:$C$37,MATCH(IF(D279&lt;=MIN(NSE_Yield_Curve!$B:$B),MIN(NSE_Yield_Curve!$B:$B),D279),NSE_Yield_Curve!$B$11:$B$37,0),MATCH($B$4,NSE_Yield_Curve!$B$10:$C$10,0))</f>
        <v>0.15360699999999999</v>
      </c>
      <c r="G279" s="190">
        <f>INDEX(NSE_Yield_Curve!$B$11:$C$37,MATCH(IF(E279&lt;=MIN(NSE_Yield_Curve!B:B),MIN(NSE_Yield_Curve!B:B),E279),NSE_Yield_Curve!$B$11:$B$37,0),MATCH($B$4,NSE_Yield_Curve!$B$10:$C$10,0))</f>
        <v>0</v>
      </c>
      <c r="H279" s="191">
        <f t="shared" si="4"/>
        <v>5.0690309999999739E-2</v>
      </c>
    </row>
    <row r="280" spans="3:8">
      <c r="C280" s="188">
        <v>22.75</v>
      </c>
      <c r="D280" s="189">
        <f>IF($C280&lt;=MIN(NSE_Yield_Curve!$B$11:$B$37),0,INDEX(NSE_Yield_Curve!B:B,MATCH($C280,NSE_Yield_Curve!B:B,1)))</f>
        <v>22</v>
      </c>
      <c r="E280" s="189">
        <f>IF(C280&lt;=MIN(NSE_Yield_Curve!$B$11:$B$37),MIN(NSE_Yield_Curve!$B$11:$B$37),IF(C280&gt;=MAX(NSE_Yield_Curve!$B$11:$B$37),MAX(NSE_Yield_Curve!$B$11:$B$37),INDEX(NSE_Yield_Curve!B:B,MATCH($C280,NSE_Yield_Curve!B:B,1)+1)))</f>
        <v>23</v>
      </c>
      <c r="F280" s="190">
        <f>INDEX(NSE_Yield_Curve!$B$11:$C$37,MATCH(IF(D280&lt;=MIN(NSE_Yield_Curve!$B:$B),MIN(NSE_Yield_Curve!$B:$B),D280),NSE_Yield_Curve!$B$11:$B$37,0),MATCH($B$4,NSE_Yield_Curve!$B$10:$C$10,0))</f>
        <v>0.15360699999999999</v>
      </c>
      <c r="G280" s="190">
        <f>INDEX(NSE_Yield_Curve!$B$11:$C$37,MATCH(IF(E280&lt;=MIN(NSE_Yield_Curve!B:B),MIN(NSE_Yield_Curve!B:B),E280),NSE_Yield_Curve!$B$11:$B$37,0),MATCH($B$4,NSE_Yield_Curve!$B$10:$C$10,0))</f>
        <v>0</v>
      </c>
      <c r="H280" s="191">
        <f t="shared" si="4"/>
        <v>3.8401749999999998E-2</v>
      </c>
    </row>
    <row r="281" spans="3:8">
      <c r="C281" s="188">
        <v>22.83</v>
      </c>
      <c r="D281" s="189">
        <f>IF($C281&lt;=MIN(NSE_Yield_Curve!$B$11:$B$37),0,INDEX(NSE_Yield_Curve!B:B,MATCH($C281,NSE_Yield_Curve!B:B,1)))</f>
        <v>22</v>
      </c>
      <c r="E281" s="189">
        <f>IF(C281&lt;=MIN(NSE_Yield_Curve!$B$11:$B$37),MIN(NSE_Yield_Curve!$B$11:$B$37),IF(C281&gt;=MAX(NSE_Yield_Curve!$B$11:$B$37),MAX(NSE_Yield_Curve!$B$11:$B$37),INDEX(NSE_Yield_Curve!B:B,MATCH($C281,NSE_Yield_Curve!B:B,1)+1)))</f>
        <v>23</v>
      </c>
      <c r="F281" s="190">
        <f>INDEX(NSE_Yield_Curve!$B$11:$C$37,MATCH(IF(D281&lt;=MIN(NSE_Yield_Curve!$B:$B),MIN(NSE_Yield_Curve!$B:$B),D281),NSE_Yield_Curve!$B$11:$B$37,0),MATCH($B$4,NSE_Yield_Curve!$B$10:$C$10,0))</f>
        <v>0.15360699999999999</v>
      </c>
      <c r="G281" s="190">
        <f>INDEX(NSE_Yield_Curve!$B$11:$C$37,MATCH(IF(E281&lt;=MIN(NSE_Yield_Curve!B:B),MIN(NSE_Yield_Curve!B:B),E281),NSE_Yield_Curve!$B$11:$B$37,0),MATCH($B$4,NSE_Yield_Curve!$B$10:$C$10,0))</f>
        <v>0</v>
      </c>
      <c r="H281" s="191">
        <f t="shared" si="4"/>
        <v>2.6113190000000258E-2</v>
      </c>
    </row>
    <row r="282" spans="3:8">
      <c r="C282" s="188">
        <v>22.92</v>
      </c>
      <c r="D282" s="189">
        <f>IF($C282&lt;=MIN(NSE_Yield_Curve!$B$11:$B$37),0,INDEX(NSE_Yield_Curve!B:B,MATCH($C282,NSE_Yield_Curve!B:B,1)))</f>
        <v>22</v>
      </c>
      <c r="E282" s="189">
        <f>IF(C282&lt;=MIN(NSE_Yield_Curve!$B$11:$B$37),MIN(NSE_Yield_Curve!$B$11:$B$37),IF(C282&gt;=MAX(NSE_Yield_Curve!$B$11:$B$37),MAX(NSE_Yield_Curve!$B$11:$B$37),INDEX(NSE_Yield_Curve!B:B,MATCH($C282,NSE_Yield_Curve!B:B,1)+1)))</f>
        <v>23</v>
      </c>
      <c r="F282" s="190">
        <f>INDEX(NSE_Yield_Curve!$B$11:$C$37,MATCH(IF(D282&lt;=MIN(NSE_Yield_Curve!$B:$B),MIN(NSE_Yield_Curve!$B:$B),D282),NSE_Yield_Curve!$B$11:$B$37,0),MATCH($B$4,NSE_Yield_Curve!$B$10:$C$10,0))</f>
        <v>0.15360699999999999</v>
      </c>
      <c r="G282" s="190">
        <f>INDEX(NSE_Yield_Curve!$B$11:$C$37,MATCH(IF(E282&lt;=MIN(NSE_Yield_Curve!B:B),MIN(NSE_Yield_Curve!B:B),E282),NSE_Yield_Curve!$B$11:$B$37,0),MATCH($B$4,NSE_Yield_Curve!$B$10:$C$10,0))</f>
        <v>0</v>
      </c>
      <c r="H282" s="191">
        <f t="shared" si="4"/>
        <v>1.2288559999999726E-2</v>
      </c>
    </row>
    <row r="283" spans="3:8">
      <c r="C283" s="188">
        <v>23</v>
      </c>
      <c r="D283" s="189">
        <f>IF($C283&lt;=MIN(NSE_Yield_Curve!$B$11:$B$37),0,INDEX(NSE_Yield_Curve!B:B,MATCH($C283,NSE_Yield_Curve!B:B,1)))</f>
        <v>23</v>
      </c>
      <c r="E283" s="189">
        <f>IF(C283&lt;=MIN(NSE_Yield_Curve!$B$11:$B$37),MIN(NSE_Yield_Curve!$B$11:$B$37),IF(C283&gt;=MAX(NSE_Yield_Curve!$B$11:$B$37),MAX(NSE_Yield_Curve!$B$11:$B$37),INDEX(NSE_Yield_Curve!B:B,MATCH($C283,NSE_Yield_Curve!B:B,1)+1)))</f>
        <v>24</v>
      </c>
      <c r="F283" s="190">
        <f>INDEX(NSE_Yield_Curve!$B$11:$C$37,MATCH(IF(D283&lt;=MIN(NSE_Yield_Curve!$B:$B),MIN(NSE_Yield_Curve!$B:$B),D283),NSE_Yield_Curve!$B$11:$B$37,0),MATCH($B$4,NSE_Yield_Curve!$B$10:$C$10,0))</f>
        <v>0</v>
      </c>
      <c r="G283" s="190">
        <f>INDEX(NSE_Yield_Curve!$B$11:$C$37,MATCH(IF(E283&lt;=MIN(NSE_Yield_Curve!B:B),MIN(NSE_Yield_Curve!B:B),E283),NSE_Yield_Curve!$B$11:$B$37,0),MATCH($B$4,NSE_Yield_Curve!$B$10:$C$10,0))</f>
        <v>0</v>
      </c>
      <c r="H283" s="191">
        <f t="shared" si="4"/>
        <v>0</v>
      </c>
    </row>
    <row r="284" spans="3:8">
      <c r="C284" s="188">
        <v>23.08</v>
      </c>
      <c r="D284" s="189">
        <f>IF($C284&lt;=MIN(NSE_Yield_Curve!$B$11:$B$37),0,INDEX(NSE_Yield_Curve!B:B,MATCH($C284,NSE_Yield_Curve!B:B,1)))</f>
        <v>23</v>
      </c>
      <c r="E284" s="189">
        <f>IF(C284&lt;=MIN(NSE_Yield_Curve!$B$11:$B$37),MIN(NSE_Yield_Curve!$B$11:$B$37),IF(C284&gt;=MAX(NSE_Yield_Curve!$B$11:$B$37),MAX(NSE_Yield_Curve!$B$11:$B$37),INDEX(NSE_Yield_Curve!B:B,MATCH($C284,NSE_Yield_Curve!B:B,1)+1)))</f>
        <v>24</v>
      </c>
      <c r="F284" s="190">
        <f>INDEX(NSE_Yield_Curve!$B$11:$C$37,MATCH(IF(D284&lt;=MIN(NSE_Yield_Curve!$B:$B),MIN(NSE_Yield_Curve!$B:$B),D284),NSE_Yield_Curve!$B$11:$B$37,0),MATCH($B$4,NSE_Yield_Curve!$B$10:$C$10,0))</f>
        <v>0</v>
      </c>
      <c r="G284" s="190">
        <f>INDEX(NSE_Yield_Curve!$B$11:$C$37,MATCH(IF(E284&lt;=MIN(NSE_Yield_Curve!B:B),MIN(NSE_Yield_Curve!B:B),E284),NSE_Yield_Curve!$B$11:$B$37,0),MATCH($B$4,NSE_Yield_Curve!$B$10:$C$10,0))</f>
        <v>0</v>
      </c>
      <c r="H284" s="191">
        <f t="shared" si="4"/>
        <v>0</v>
      </c>
    </row>
    <row r="285" spans="3:8">
      <c r="C285" s="188">
        <v>23.17</v>
      </c>
      <c r="D285" s="189">
        <f>IF($C285&lt;=MIN(NSE_Yield_Curve!$B$11:$B$37),0,INDEX(NSE_Yield_Curve!B:B,MATCH($C285,NSE_Yield_Curve!B:B,1)))</f>
        <v>23</v>
      </c>
      <c r="E285" s="189">
        <f>IF(C285&lt;=MIN(NSE_Yield_Curve!$B$11:$B$37),MIN(NSE_Yield_Curve!$B$11:$B$37),IF(C285&gt;=MAX(NSE_Yield_Curve!$B$11:$B$37),MAX(NSE_Yield_Curve!$B$11:$B$37),INDEX(NSE_Yield_Curve!B:B,MATCH($C285,NSE_Yield_Curve!B:B,1)+1)))</f>
        <v>24</v>
      </c>
      <c r="F285" s="190">
        <f>INDEX(NSE_Yield_Curve!$B$11:$C$37,MATCH(IF(D285&lt;=MIN(NSE_Yield_Curve!$B:$B),MIN(NSE_Yield_Curve!$B:$B),D285),NSE_Yield_Curve!$B$11:$B$37,0),MATCH($B$4,NSE_Yield_Curve!$B$10:$C$10,0))</f>
        <v>0</v>
      </c>
      <c r="G285" s="190">
        <f>INDEX(NSE_Yield_Curve!$B$11:$C$37,MATCH(IF(E285&lt;=MIN(NSE_Yield_Curve!B:B),MIN(NSE_Yield_Curve!B:B),E285),NSE_Yield_Curve!$B$11:$B$37,0),MATCH($B$4,NSE_Yield_Curve!$B$10:$C$10,0))</f>
        <v>0</v>
      </c>
      <c r="H285" s="191">
        <f t="shared" si="4"/>
        <v>0</v>
      </c>
    </row>
    <row r="286" spans="3:8">
      <c r="C286" s="188">
        <v>23.25</v>
      </c>
      <c r="D286" s="189">
        <f>IF($C286&lt;=MIN(NSE_Yield_Curve!$B$11:$B$37),0,INDEX(NSE_Yield_Curve!B:B,MATCH($C286,NSE_Yield_Curve!B:B,1)))</f>
        <v>23</v>
      </c>
      <c r="E286" s="189">
        <f>IF(C286&lt;=MIN(NSE_Yield_Curve!$B$11:$B$37),MIN(NSE_Yield_Curve!$B$11:$B$37),IF(C286&gt;=MAX(NSE_Yield_Curve!$B$11:$B$37),MAX(NSE_Yield_Curve!$B$11:$B$37),INDEX(NSE_Yield_Curve!B:B,MATCH($C286,NSE_Yield_Curve!B:B,1)+1)))</f>
        <v>24</v>
      </c>
      <c r="F286" s="190">
        <f>INDEX(NSE_Yield_Curve!$B$11:$C$37,MATCH(IF(D286&lt;=MIN(NSE_Yield_Curve!$B:$B),MIN(NSE_Yield_Curve!$B:$B),D286),NSE_Yield_Curve!$B$11:$B$37,0),MATCH($B$4,NSE_Yield_Curve!$B$10:$C$10,0))</f>
        <v>0</v>
      </c>
      <c r="G286" s="190">
        <f>INDEX(NSE_Yield_Curve!$B$11:$C$37,MATCH(IF(E286&lt;=MIN(NSE_Yield_Curve!B:B),MIN(NSE_Yield_Curve!B:B),E286),NSE_Yield_Curve!$B$11:$B$37,0),MATCH($B$4,NSE_Yield_Curve!$B$10:$C$10,0))</f>
        <v>0</v>
      </c>
      <c r="H286" s="191">
        <f t="shared" si="4"/>
        <v>0</v>
      </c>
    </row>
    <row r="287" spans="3:8">
      <c r="C287" s="188">
        <v>23.33</v>
      </c>
      <c r="D287" s="189">
        <f>IF($C287&lt;=MIN(NSE_Yield_Curve!$B$11:$B$37),0,INDEX(NSE_Yield_Curve!B:B,MATCH($C287,NSE_Yield_Curve!B:B,1)))</f>
        <v>23</v>
      </c>
      <c r="E287" s="189">
        <f>IF(C287&lt;=MIN(NSE_Yield_Curve!$B$11:$B$37),MIN(NSE_Yield_Curve!$B$11:$B$37),IF(C287&gt;=MAX(NSE_Yield_Curve!$B$11:$B$37),MAX(NSE_Yield_Curve!$B$11:$B$37),INDEX(NSE_Yield_Curve!B:B,MATCH($C287,NSE_Yield_Curve!B:B,1)+1)))</f>
        <v>24</v>
      </c>
      <c r="F287" s="190">
        <f>INDEX(NSE_Yield_Curve!$B$11:$C$37,MATCH(IF(D287&lt;=MIN(NSE_Yield_Curve!$B:$B),MIN(NSE_Yield_Curve!$B:$B),D287),NSE_Yield_Curve!$B$11:$B$37,0),MATCH($B$4,NSE_Yield_Curve!$B$10:$C$10,0))</f>
        <v>0</v>
      </c>
      <c r="G287" s="190">
        <f>INDEX(NSE_Yield_Curve!$B$11:$C$37,MATCH(IF(E287&lt;=MIN(NSE_Yield_Curve!B:B),MIN(NSE_Yield_Curve!B:B),E287),NSE_Yield_Curve!$B$11:$B$37,0),MATCH($B$4,NSE_Yield_Curve!$B$10:$C$10,0))</f>
        <v>0</v>
      </c>
      <c r="H287" s="191">
        <f t="shared" si="4"/>
        <v>0</v>
      </c>
    </row>
    <row r="288" spans="3:8">
      <c r="C288" s="188">
        <v>23.42</v>
      </c>
      <c r="D288" s="189">
        <f>IF($C288&lt;=MIN(NSE_Yield_Curve!$B$11:$B$37),0,INDEX(NSE_Yield_Curve!B:B,MATCH($C288,NSE_Yield_Curve!B:B,1)))</f>
        <v>23</v>
      </c>
      <c r="E288" s="189">
        <f>IF(C288&lt;=MIN(NSE_Yield_Curve!$B$11:$B$37),MIN(NSE_Yield_Curve!$B$11:$B$37),IF(C288&gt;=MAX(NSE_Yield_Curve!$B$11:$B$37),MAX(NSE_Yield_Curve!$B$11:$B$37),INDEX(NSE_Yield_Curve!B:B,MATCH($C288,NSE_Yield_Curve!B:B,1)+1)))</f>
        <v>24</v>
      </c>
      <c r="F288" s="190">
        <f>INDEX(NSE_Yield_Curve!$B$11:$C$37,MATCH(IF(D288&lt;=MIN(NSE_Yield_Curve!$B:$B),MIN(NSE_Yield_Curve!$B:$B),D288),NSE_Yield_Curve!$B$11:$B$37,0),MATCH($B$4,NSE_Yield_Curve!$B$10:$C$10,0))</f>
        <v>0</v>
      </c>
      <c r="G288" s="190">
        <f>INDEX(NSE_Yield_Curve!$B$11:$C$37,MATCH(IF(E288&lt;=MIN(NSE_Yield_Curve!B:B),MIN(NSE_Yield_Curve!B:B),E288),NSE_Yield_Curve!$B$11:$B$37,0),MATCH($B$4,NSE_Yield_Curve!$B$10:$C$10,0))</f>
        <v>0</v>
      </c>
      <c r="H288" s="191">
        <f t="shared" si="4"/>
        <v>0</v>
      </c>
    </row>
    <row r="289" spans="3:8">
      <c r="C289" s="188">
        <v>23.5</v>
      </c>
      <c r="D289" s="189">
        <f>IF($C289&lt;=MIN(NSE_Yield_Curve!$B$11:$B$37),0,INDEX(NSE_Yield_Curve!B:B,MATCH($C289,NSE_Yield_Curve!B:B,1)))</f>
        <v>23</v>
      </c>
      <c r="E289" s="189">
        <f>IF(C289&lt;=MIN(NSE_Yield_Curve!$B$11:$B$37),MIN(NSE_Yield_Curve!$B$11:$B$37),IF(C289&gt;=MAX(NSE_Yield_Curve!$B$11:$B$37),MAX(NSE_Yield_Curve!$B$11:$B$37),INDEX(NSE_Yield_Curve!B:B,MATCH($C289,NSE_Yield_Curve!B:B,1)+1)))</f>
        <v>24</v>
      </c>
      <c r="F289" s="190">
        <f>INDEX(NSE_Yield_Curve!$B$11:$C$37,MATCH(IF(D289&lt;=MIN(NSE_Yield_Curve!$B:$B),MIN(NSE_Yield_Curve!$B:$B),D289),NSE_Yield_Curve!$B$11:$B$37,0),MATCH($B$4,NSE_Yield_Curve!$B$10:$C$10,0))</f>
        <v>0</v>
      </c>
      <c r="G289" s="190">
        <f>INDEX(NSE_Yield_Curve!$B$11:$C$37,MATCH(IF(E289&lt;=MIN(NSE_Yield_Curve!B:B),MIN(NSE_Yield_Curve!B:B),E289),NSE_Yield_Curve!$B$11:$B$37,0),MATCH($B$4,NSE_Yield_Curve!$B$10:$C$10,0))</f>
        <v>0</v>
      </c>
      <c r="H289" s="191">
        <f t="shared" si="4"/>
        <v>0</v>
      </c>
    </row>
    <row r="290" spans="3:8">
      <c r="C290" s="188">
        <v>23.58</v>
      </c>
      <c r="D290" s="189">
        <f>IF($C290&lt;=MIN(NSE_Yield_Curve!$B$11:$B$37),0,INDEX(NSE_Yield_Curve!B:B,MATCH($C290,NSE_Yield_Curve!B:B,1)))</f>
        <v>23</v>
      </c>
      <c r="E290" s="189">
        <f>IF(C290&lt;=MIN(NSE_Yield_Curve!$B$11:$B$37),MIN(NSE_Yield_Curve!$B$11:$B$37),IF(C290&gt;=MAX(NSE_Yield_Curve!$B$11:$B$37),MAX(NSE_Yield_Curve!$B$11:$B$37),INDEX(NSE_Yield_Curve!B:B,MATCH($C290,NSE_Yield_Curve!B:B,1)+1)))</f>
        <v>24</v>
      </c>
      <c r="F290" s="190">
        <f>INDEX(NSE_Yield_Curve!$B$11:$C$37,MATCH(IF(D290&lt;=MIN(NSE_Yield_Curve!$B:$B),MIN(NSE_Yield_Curve!$B:$B),D290),NSE_Yield_Curve!$B$11:$B$37,0),MATCH($B$4,NSE_Yield_Curve!$B$10:$C$10,0))</f>
        <v>0</v>
      </c>
      <c r="G290" s="190">
        <f>INDEX(NSE_Yield_Curve!$B$11:$C$37,MATCH(IF(E290&lt;=MIN(NSE_Yield_Curve!B:B),MIN(NSE_Yield_Curve!B:B),E290),NSE_Yield_Curve!$B$11:$B$37,0),MATCH($B$4,NSE_Yield_Curve!$B$10:$C$10,0))</f>
        <v>0</v>
      </c>
      <c r="H290" s="191">
        <f t="shared" si="4"/>
        <v>0</v>
      </c>
    </row>
    <row r="291" spans="3:8">
      <c r="C291" s="188">
        <v>23.67</v>
      </c>
      <c r="D291" s="189">
        <f>IF($C291&lt;=MIN(NSE_Yield_Curve!$B$11:$B$37),0,INDEX(NSE_Yield_Curve!B:B,MATCH($C291,NSE_Yield_Curve!B:B,1)))</f>
        <v>23</v>
      </c>
      <c r="E291" s="189">
        <f>IF(C291&lt;=MIN(NSE_Yield_Curve!$B$11:$B$37),MIN(NSE_Yield_Curve!$B$11:$B$37),IF(C291&gt;=MAX(NSE_Yield_Curve!$B$11:$B$37),MAX(NSE_Yield_Curve!$B$11:$B$37),INDEX(NSE_Yield_Curve!B:B,MATCH($C291,NSE_Yield_Curve!B:B,1)+1)))</f>
        <v>24</v>
      </c>
      <c r="F291" s="190">
        <f>INDEX(NSE_Yield_Curve!$B$11:$C$37,MATCH(IF(D291&lt;=MIN(NSE_Yield_Curve!$B:$B),MIN(NSE_Yield_Curve!$B:$B),D291),NSE_Yield_Curve!$B$11:$B$37,0),MATCH($B$4,NSE_Yield_Curve!$B$10:$C$10,0))</f>
        <v>0</v>
      </c>
      <c r="G291" s="190">
        <f>INDEX(NSE_Yield_Curve!$B$11:$C$37,MATCH(IF(E291&lt;=MIN(NSE_Yield_Curve!B:B),MIN(NSE_Yield_Curve!B:B),E291),NSE_Yield_Curve!$B$11:$B$37,0),MATCH($B$4,NSE_Yield_Curve!$B$10:$C$10,0))</f>
        <v>0</v>
      </c>
      <c r="H291" s="191">
        <f t="shared" si="4"/>
        <v>0</v>
      </c>
    </row>
    <row r="292" spans="3:8">
      <c r="C292" s="188">
        <v>23.75</v>
      </c>
      <c r="D292" s="189">
        <f>IF($C292&lt;=MIN(NSE_Yield_Curve!$B$11:$B$37),0,INDEX(NSE_Yield_Curve!B:B,MATCH($C292,NSE_Yield_Curve!B:B,1)))</f>
        <v>23</v>
      </c>
      <c r="E292" s="189">
        <f>IF(C292&lt;=MIN(NSE_Yield_Curve!$B$11:$B$37),MIN(NSE_Yield_Curve!$B$11:$B$37),IF(C292&gt;=MAX(NSE_Yield_Curve!$B$11:$B$37),MAX(NSE_Yield_Curve!$B$11:$B$37),INDEX(NSE_Yield_Curve!B:B,MATCH($C292,NSE_Yield_Curve!B:B,1)+1)))</f>
        <v>24</v>
      </c>
      <c r="F292" s="190">
        <f>INDEX(NSE_Yield_Curve!$B$11:$C$37,MATCH(IF(D292&lt;=MIN(NSE_Yield_Curve!$B:$B),MIN(NSE_Yield_Curve!$B:$B),D292),NSE_Yield_Curve!$B$11:$B$37,0),MATCH($B$4,NSE_Yield_Curve!$B$10:$C$10,0))</f>
        <v>0</v>
      </c>
      <c r="G292" s="190">
        <f>INDEX(NSE_Yield_Curve!$B$11:$C$37,MATCH(IF(E292&lt;=MIN(NSE_Yield_Curve!B:B),MIN(NSE_Yield_Curve!B:B),E292),NSE_Yield_Curve!$B$11:$B$37,0),MATCH($B$4,NSE_Yield_Curve!$B$10:$C$10,0))</f>
        <v>0</v>
      </c>
      <c r="H292" s="191">
        <f t="shared" si="4"/>
        <v>0</v>
      </c>
    </row>
    <row r="293" spans="3:8">
      <c r="C293" s="188">
        <v>23.83</v>
      </c>
      <c r="D293" s="189">
        <f>IF($C293&lt;=MIN(NSE_Yield_Curve!$B$11:$B$37),0,INDEX(NSE_Yield_Curve!B:B,MATCH($C293,NSE_Yield_Curve!B:B,1)))</f>
        <v>23</v>
      </c>
      <c r="E293" s="189">
        <f>IF(C293&lt;=MIN(NSE_Yield_Curve!$B$11:$B$37),MIN(NSE_Yield_Curve!$B$11:$B$37),IF(C293&gt;=MAX(NSE_Yield_Curve!$B$11:$B$37),MAX(NSE_Yield_Curve!$B$11:$B$37),INDEX(NSE_Yield_Curve!B:B,MATCH($C293,NSE_Yield_Curve!B:B,1)+1)))</f>
        <v>24</v>
      </c>
      <c r="F293" s="190">
        <f>INDEX(NSE_Yield_Curve!$B$11:$C$37,MATCH(IF(D293&lt;=MIN(NSE_Yield_Curve!$B:$B),MIN(NSE_Yield_Curve!$B:$B),D293),NSE_Yield_Curve!$B$11:$B$37,0),MATCH($B$4,NSE_Yield_Curve!$B$10:$C$10,0))</f>
        <v>0</v>
      </c>
      <c r="G293" s="190">
        <f>INDEX(NSE_Yield_Curve!$B$11:$C$37,MATCH(IF(E293&lt;=MIN(NSE_Yield_Curve!B:B),MIN(NSE_Yield_Curve!B:B),E293),NSE_Yield_Curve!$B$11:$B$37,0),MATCH($B$4,NSE_Yield_Curve!$B$10:$C$10,0))</f>
        <v>0</v>
      </c>
      <c r="H293" s="191">
        <f t="shared" si="4"/>
        <v>0</v>
      </c>
    </row>
    <row r="294" spans="3:8">
      <c r="C294" s="188">
        <v>23.92</v>
      </c>
      <c r="D294" s="189">
        <f>IF($C294&lt;=MIN(NSE_Yield_Curve!$B$11:$B$37),0,INDEX(NSE_Yield_Curve!B:B,MATCH($C294,NSE_Yield_Curve!B:B,1)))</f>
        <v>23</v>
      </c>
      <c r="E294" s="189">
        <f>IF(C294&lt;=MIN(NSE_Yield_Curve!$B$11:$B$37),MIN(NSE_Yield_Curve!$B$11:$B$37),IF(C294&gt;=MAX(NSE_Yield_Curve!$B$11:$B$37),MAX(NSE_Yield_Curve!$B$11:$B$37),INDEX(NSE_Yield_Curve!B:B,MATCH($C294,NSE_Yield_Curve!B:B,1)+1)))</f>
        <v>24</v>
      </c>
      <c r="F294" s="190">
        <f>INDEX(NSE_Yield_Curve!$B$11:$C$37,MATCH(IF(D294&lt;=MIN(NSE_Yield_Curve!$B:$B),MIN(NSE_Yield_Curve!$B:$B),D294),NSE_Yield_Curve!$B$11:$B$37,0),MATCH($B$4,NSE_Yield_Curve!$B$10:$C$10,0))</f>
        <v>0</v>
      </c>
      <c r="G294" s="190">
        <f>INDEX(NSE_Yield_Curve!$B$11:$C$37,MATCH(IF(E294&lt;=MIN(NSE_Yield_Curve!B:B),MIN(NSE_Yield_Curve!B:B),E294),NSE_Yield_Curve!$B$11:$B$37,0),MATCH($B$4,NSE_Yield_Curve!$B$10:$C$10,0))</f>
        <v>0</v>
      </c>
      <c r="H294" s="191">
        <f t="shared" si="4"/>
        <v>0</v>
      </c>
    </row>
    <row r="295" spans="3:8">
      <c r="C295" s="188">
        <v>24</v>
      </c>
      <c r="D295" s="189">
        <f>IF($C295&lt;=MIN(NSE_Yield_Curve!$B$11:$B$37),0,INDEX(NSE_Yield_Curve!B:B,MATCH($C295,NSE_Yield_Curve!B:B,1)))</f>
        <v>24</v>
      </c>
      <c r="E295" s="189">
        <f>IF(C295&lt;=MIN(NSE_Yield_Curve!$B$11:$B$37),MIN(NSE_Yield_Curve!$B$11:$B$37),IF(C295&gt;=MAX(NSE_Yield_Curve!$B$11:$B$37),MAX(NSE_Yield_Curve!$B$11:$B$37),INDEX(NSE_Yield_Curve!B:B,MATCH($C295,NSE_Yield_Curve!B:B,1)+1)))</f>
        <v>25</v>
      </c>
      <c r="F295" s="190">
        <f>INDEX(NSE_Yield_Curve!$B$11:$C$37,MATCH(IF(D295&lt;=MIN(NSE_Yield_Curve!$B:$B),MIN(NSE_Yield_Curve!$B:$B),D295),NSE_Yield_Curve!$B$11:$B$37,0),MATCH($B$4,NSE_Yield_Curve!$B$10:$C$10,0))</f>
        <v>0</v>
      </c>
      <c r="G295" s="190">
        <f>INDEX(NSE_Yield_Curve!$B$11:$C$37,MATCH(IF(E295&lt;=MIN(NSE_Yield_Curve!B:B),MIN(NSE_Yield_Curve!B:B),E295),NSE_Yield_Curve!$B$11:$B$37,0),MATCH($B$4,NSE_Yield_Curve!$B$10:$C$10,0))</f>
        <v>0</v>
      </c>
      <c r="H295" s="191">
        <f t="shared" si="4"/>
        <v>0</v>
      </c>
    </row>
    <row r="296" spans="3:8">
      <c r="C296" s="188">
        <v>24.08</v>
      </c>
      <c r="D296" s="189">
        <f>IF($C296&lt;=MIN(NSE_Yield_Curve!$B$11:$B$37),0,INDEX(NSE_Yield_Curve!B:B,MATCH($C296,NSE_Yield_Curve!B:B,1)))</f>
        <v>24</v>
      </c>
      <c r="E296" s="189">
        <f>IF(C296&lt;=MIN(NSE_Yield_Curve!$B$11:$B$37),MIN(NSE_Yield_Curve!$B$11:$B$37),IF(C296&gt;=MAX(NSE_Yield_Curve!$B$11:$B$37),MAX(NSE_Yield_Curve!$B$11:$B$37),INDEX(NSE_Yield_Curve!B:B,MATCH($C296,NSE_Yield_Curve!B:B,1)+1)))</f>
        <v>25</v>
      </c>
      <c r="F296" s="190">
        <f>INDEX(NSE_Yield_Curve!$B$11:$C$37,MATCH(IF(D296&lt;=MIN(NSE_Yield_Curve!$B:$B),MIN(NSE_Yield_Curve!$B:$B),D296),NSE_Yield_Curve!$B$11:$B$37,0),MATCH($B$4,NSE_Yield_Curve!$B$10:$C$10,0))</f>
        <v>0</v>
      </c>
      <c r="G296" s="190">
        <f>INDEX(NSE_Yield_Curve!$B$11:$C$37,MATCH(IF(E296&lt;=MIN(NSE_Yield_Curve!B:B),MIN(NSE_Yield_Curve!B:B),E296),NSE_Yield_Curve!$B$11:$B$37,0),MATCH($B$4,NSE_Yield_Curve!$B$10:$C$10,0))</f>
        <v>0</v>
      </c>
      <c r="H296" s="191">
        <f t="shared" si="4"/>
        <v>0</v>
      </c>
    </row>
    <row r="297" spans="3:8">
      <c r="C297" s="188">
        <v>24.17</v>
      </c>
      <c r="D297" s="189">
        <f>IF($C297&lt;=MIN(NSE_Yield_Curve!$B$11:$B$37),0,INDEX(NSE_Yield_Curve!B:B,MATCH($C297,NSE_Yield_Curve!B:B,1)))</f>
        <v>24</v>
      </c>
      <c r="E297" s="189">
        <f>IF(C297&lt;=MIN(NSE_Yield_Curve!$B$11:$B$37),MIN(NSE_Yield_Curve!$B$11:$B$37),IF(C297&gt;=MAX(NSE_Yield_Curve!$B$11:$B$37),MAX(NSE_Yield_Curve!$B$11:$B$37),INDEX(NSE_Yield_Curve!B:B,MATCH($C297,NSE_Yield_Curve!B:B,1)+1)))</f>
        <v>25</v>
      </c>
      <c r="F297" s="190">
        <f>INDEX(NSE_Yield_Curve!$B$11:$C$37,MATCH(IF(D297&lt;=MIN(NSE_Yield_Curve!$B:$B),MIN(NSE_Yield_Curve!$B:$B),D297),NSE_Yield_Curve!$B$11:$B$37,0),MATCH($B$4,NSE_Yield_Curve!$B$10:$C$10,0))</f>
        <v>0</v>
      </c>
      <c r="G297" s="190">
        <f>INDEX(NSE_Yield_Curve!$B$11:$C$37,MATCH(IF(E297&lt;=MIN(NSE_Yield_Curve!B:B),MIN(NSE_Yield_Curve!B:B),E297),NSE_Yield_Curve!$B$11:$B$37,0),MATCH($B$4,NSE_Yield_Curve!$B$10:$C$10,0))</f>
        <v>0</v>
      </c>
      <c r="H297" s="191">
        <f t="shared" si="4"/>
        <v>0</v>
      </c>
    </row>
    <row r="298" spans="3:8">
      <c r="C298" s="188">
        <v>24.25</v>
      </c>
      <c r="D298" s="189">
        <f>IF($C298&lt;=MIN(NSE_Yield_Curve!$B$11:$B$37),0,INDEX(NSE_Yield_Curve!B:B,MATCH($C298,NSE_Yield_Curve!B:B,1)))</f>
        <v>24</v>
      </c>
      <c r="E298" s="189">
        <f>IF(C298&lt;=MIN(NSE_Yield_Curve!$B$11:$B$37),MIN(NSE_Yield_Curve!$B$11:$B$37),IF(C298&gt;=MAX(NSE_Yield_Curve!$B$11:$B$37),MAX(NSE_Yield_Curve!$B$11:$B$37),INDEX(NSE_Yield_Curve!B:B,MATCH($C298,NSE_Yield_Curve!B:B,1)+1)))</f>
        <v>25</v>
      </c>
      <c r="F298" s="190">
        <f>INDEX(NSE_Yield_Curve!$B$11:$C$37,MATCH(IF(D298&lt;=MIN(NSE_Yield_Curve!$B:$B),MIN(NSE_Yield_Curve!$B:$B),D298),NSE_Yield_Curve!$B$11:$B$37,0),MATCH($B$4,NSE_Yield_Curve!$B$10:$C$10,0))</f>
        <v>0</v>
      </c>
      <c r="G298" s="190">
        <f>INDEX(NSE_Yield_Curve!$B$11:$C$37,MATCH(IF(E298&lt;=MIN(NSE_Yield_Curve!B:B),MIN(NSE_Yield_Curve!B:B),E298),NSE_Yield_Curve!$B$11:$B$37,0),MATCH($B$4,NSE_Yield_Curve!$B$10:$C$10,0))</f>
        <v>0</v>
      </c>
      <c r="H298" s="191">
        <f t="shared" si="4"/>
        <v>0</v>
      </c>
    </row>
    <row r="299" spans="3:8">
      <c r="C299" s="188">
        <v>24.33</v>
      </c>
      <c r="D299" s="189">
        <f>IF($C299&lt;=MIN(NSE_Yield_Curve!$B$11:$B$37),0,INDEX(NSE_Yield_Curve!B:B,MATCH($C299,NSE_Yield_Curve!B:B,1)))</f>
        <v>24</v>
      </c>
      <c r="E299" s="189">
        <f>IF(C299&lt;=MIN(NSE_Yield_Curve!$B$11:$B$37),MIN(NSE_Yield_Curve!$B$11:$B$37),IF(C299&gt;=MAX(NSE_Yield_Curve!$B$11:$B$37),MAX(NSE_Yield_Curve!$B$11:$B$37),INDEX(NSE_Yield_Curve!B:B,MATCH($C299,NSE_Yield_Curve!B:B,1)+1)))</f>
        <v>25</v>
      </c>
      <c r="F299" s="190">
        <f>INDEX(NSE_Yield_Curve!$B$11:$C$37,MATCH(IF(D299&lt;=MIN(NSE_Yield_Curve!$B:$B),MIN(NSE_Yield_Curve!$B:$B),D299),NSE_Yield_Curve!$B$11:$B$37,0),MATCH($B$4,NSE_Yield_Curve!$B$10:$C$10,0))</f>
        <v>0</v>
      </c>
      <c r="G299" s="190">
        <f>INDEX(NSE_Yield_Curve!$B$11:$C$37,MATCH(IF(E299&lt;=MIN(NSE_Yield_Curve!B:B),MIN(NSE_Yield_Curve!B:B),E299),NSE_Yield_Curve!$B$11:$B$37,0),MATCH($B$4,NSE_Yield_Curve!$B$10:$C$10,0))</f>
        <v>0</v>
      </c>
      <c r="H299" s="191">
        <f t="shared" si="4"/>
        <v>0</v>
      </c>
    </row>
    <row r="300" spans="3:8">
      <c r="C300" s="188">
        <v>24.42</v>
      </c>
      <c r="D300" s="189">
        <f>IF($C300&lt;=MIN(NSE_Yield_Curve!$B$11:$B$37),0,INDEX(NSE_Yield_Curve!B:B,MATCH($C300,NSE_Yield_Curve!B:B,1)))</f>
        <v>24</v>
      </c>
      <c r="E300" s="189">
        <f>IF(C300&lt;=MIN(NSE_Yield_Curve!$B$11:$B$37),MIN(NSE_Yield_Curve!$B$11:$B$37),IF(C300&gt;=MAX(NSE_Yield_Curve!$B$11:$B$37),MAX(NSE_Yield_Curve!$B$11:$B$37),INDEX(NSE_Yield_Curve!B:B,MATCH($C300,NSE_Yield_Curve!B:B,1)+1)))</f>
        <v>25</v>
      </c>
      <c r="F300" s="190">
        <f>INDEX(NSE_Yield_Curve!$B$11:$C$37,MATCH(IF(D300&lt;=MIN(NSE_Yield_Curve!$B:$B),MIN(NSE_Yield_Curve!$B:$B),D300),NSE_Yield_Curve!$B$11:$B$37,0),MATCH($B$4,NSE_Yield_Curve!$B$10:$C$10,0))</f>
        <v>0</v>
      </c>
      <c r="G300" s="190">
        <f>INDEX(NSE_Yield_Curve!$B$11:$C$37,MATCH(IF(E300&lt;=MIN(NSE_Yield_Curve!B:B),MIN(NSE_Yield_Curve!B:B),E300),NSE_Yield_Curve!$B$11:$B$37,0),MATCH($B$4,NSE_Yield_Curve!$B$10:$C$10,0))</f>
        <v>0</v>
      </c>
      <c r="H300" s="191">
        <f t="shared" si="4"/>
        <v>0</v>
      </c>
    </row>
    <row r="301" spans="3:8">
      <c r="C301" s="188">
        <v>24.5</v>
      </c>
      <c r="D301" s="189">
        <f>IF($C301&lt;=MIN(NSE_Yield_Curve!$B$11:$B$37),0,INDEX(NSE_Yield_Curve!B:B,MATCH($C301,NSE_Yield_Curve!B:B,1)))</f>
        <v>24</v>
      </c>
      <c r="E301" s="189">
        <f>IF(C301&lt;=MIN(NSE_Yield_Curve!$B$11:$B$37),MIN(NSE_Yield_Curve!$B$11:$B$37),IF(C301&gt;=MAX(NSE_Yield_Curve!$B$11:$B$37),MAX(NSE_Yield_Curve!$B$11:$B$37),INDEX(NSE_Yield_Curve!B:B,MATCH($C301,NSE_Yield_Curve!B:B,1)+1)))</f>
        <v>25</v>
      </c>
      <c r="F301" s="190">
        <f>INDEX(NSE_Yield_Curve!$B$11:$C$37,MATCH(IF(D301&lt;=MIN(NSE_Yield_Curve!$B:$B),MIN(NSE_Yield_Curve!$B:$B),D301),NSE_Yield_Curve!$B$11:$B$37,0),MATCH($B$4,NSE_Yield_Curve!$B$10:$C$10,0))</f>
        <v>0</v>
      </c>
      <c r="G301" s="190">
        <f>INDEX(NSE_Yield_Curve!$B$11:$C$37,MATCH(IF(E301&lt;=MIN(NSE_Yield_Curve!B:B),MIN(NSE_Yield_Curve!B:B),E301),NSE_Yield_Curve!$B$11:$B$37,0),MATCH($B$4,NSE_Yield_Curve!$B$10:$C$10,0))</f>
        <v>0</v>
      </c>
      <c r="H301" s="191">
        <f t="shared" si="4"/>
        <v>0</v>
      </c>
    </row>
    <row r="302" spans="3:8">
      <c r="C302" s="188">
        <v>24.58</v>
      </c>
      <c r="D302" s="189">
        <f>IF($C302&lt;=MIN(NSE_Yield_Curve!$B$11:$B$37),0,INDEX(NSE_Yield_Curve!B:B,MATCH($C302,NSE_Yield_Curve!B:B,1)))</f>
        <v>24</v>
      </c>
      <c r="E302" s="189">
        <f>IF(C302&lt;=MIN(NSE_Yield_Curve!$B$11:$B$37),MIN(NSE_Yield_Curve!$B$11:$B$37),IF(C302&gt;=MAX(NSE_Yield_Curve!$B$11:$B$37),MAX(NSE_Yield_Curve!$B$11:$B$37),INDEX(NSE_Yield_Curve!B:B,MATCH($C302,NSE_Yield_Curve!B:B,1)+1)))</f>
        <v>25</v>
      </c>
      <c r="F302" s="190">
        <f>INDEX(NSE_Yield_Curve!$B$11:$C$37,MATCH(IF(D302&lt;=MIN(NSE_Yield_Curve!$B:$B),MIN(NSE_Yield_Curve!$B:$B),D302),NSE_Yield_Curve!$B$11:$B$37,0),MATCH($B$4,NSE_Yield_Curve!$B$10:$C$10,0))</f>
        <v>0</v>
      </c>
      <c r="G302" s="190">
        <f>INDEX(NSE_Yield_Curve!$B$11:$C$37,MATCH(IF(E302&lt;=MIN(NSE_Yield_Curve!B:B),MIN(NSE_Yield_Curve!B:B),E302),NSE_Yield_Curve!$B$11:$B$37,0),MATCH($B$4,NSE_Yield_Curve!$B$10:$C$10,0))</f>
        <v>0</v>
      </c>
      <c r="H302" s="191">
        <f t="shared" si="4"/>
        <v>0</v>
      </c>
    </row>
    <row r="303" spans="3:8">
      <c r="C303" s="188">
        <v>24.67</v>
      </c>
      <c r="D303" s="189">
        <f>IF($C303&lt;=MIN(NSE_Yield_Curve!$B$11:$B$37),0,INDEX(NSE_Yield_Curve!B:B,MATCH($C303,NSE_Yield_Curve!B:B,1)))</f>
        <v>24</v>
      </c>
      <c r="E303" s="189">
        <f>IF(C303&lt;=MIN(NSE_Yield_Curve!$B$11:$B$37),MIN(NSE_Yield_Curve!$B$11:$B$37),IF(C303&gt;=MAX(NSE_Yield_Curve!$B$11:$B$37),MAX(NSE_Yield_Curve!$B$11:$B$37),INDEX(NSE_Yield_Curve!B:B,MATCH($C303,NSE_Yield_Curve!B:B,1)+1)))</f>
        <v>25</v>
      </c>
      <c r="F303" s="190">
        <f>INDEX(NSE_Yield_Curve!$B$11:$C$37,MATCH(IF(D303&lt;=MIN(NSE_Yield_Curve!$B:$B),MIN(NSE_Yield_Curve!$B:$B),D303),NSE_Yield_Curve!$B$11:$B$37,0),MATCH($B$4,NSE_Yield_Curve!$B$10:$C$10,0))</f>
        <v>0</v>
      </c>
      <c r="G303" s="190">
        <f>INDEX(NSE_Yield_Curve!$B$11:$C$37,MATCH(IF(E303&lt;=MIN(NSE_Yield_Curve!B:B),MIN(NSE_Yield_Curve!B:B),E303),NSE_Yield_Curve!$B$11:$B$37,0),MATCH($B$4,NSE_Yield_Curve!$B$10:$C$10,0))</f>
        <v>0</v>
      </c>
      <c r="H303" s="191">
        <f t="shared" si="4"/>
        <v>0</v>
      </c>
    </row>
    <row r="304" spans="3:8">
      <c r="C304" s="188">
        <v>24.75</v>
      </c>
      <c r="D304" s="189">
        <f>IF($C304&lt;=MIN(NSE_Yield_Curve!$B$11:$B$37),0,INDEX(NSE_Yield_Curve!B:B,MATCH($C304,NSE_Yield_Curve!B:B,1)))</f>
        <v>24</v>
      </c>
      <c r="E304" s="189">
        <f>IF(C304&lt;=MIN(NSE_Yield_Curve!$B$11:$B$37),MIN(NSE_Yield_Curve!$B$11:$B$37),IF(C304&gt;=MAX(NSE_Yield_Curve!$B$11:$B$37),MAX(NSE_Yield_Curve!$B$11:$B$37),INDEX(NSE_Yield_Curve!B:B,MATCH($C304,NSE_Yield_Curve!B:B,1)+1)))</f>
        <v>25</v>
      </c>
      <c r="F304" s="190">
        <f>INDEX(NSE_Yield_Curve!$B$11:$C$37,MATCH(IF(D304&lt;=MIN(NSE_Yield_Curve!$B:$B),MIN(NSE_Yield_Curve!$B:$B),D304),NSE_Yield_Curve!$B$11:$B$37,0),MATCH($B$4,NSE_Yield_Curve!$B$10:$C$10,0))</f>
        <v>0</v>
      </c>
      <c r="G304" s="190">
        <f>INDEX(NSE_Yield_Curve!$B$11:$C$37,MATCH(IF(E304&lt;=MIN(NSE_Yield_Curve!B:B),MIN(NSE_Yield_Curve!B:B),E304),NSE_Yield_Curve!$B$11:$B$37,0),MATCH($B$4,NSE_Yield_Curve!$B$10:$C$10,0))</f>
        <v>0</v>
      </c>
      <c r="H304" s="191">
        <f t="shared" si="4"/>
        <v>0</v>
      </c>
    </row>
    <row r="305" spans="3:8">
      <c r="C305" s="188">
        <v>24.83</v>
      </c>
      <c r="D305" s="189">
        <f>IF($C305&lt;=MIN(NSE_Yield_Curve!$B$11:$B$37),0,INDEX(NSE_Yield_Curve!B:B,MATCH($C305,NSE_Yield_Curve!B:B,1)))</f>
        <v>24</v>
      </c>
      <c r="E305" s="189">
        <f>IF(C305&lt;=MIN(NSE_Yield_Curve!$B$11:$B$37),MIN(NSE_Yield_Curve!$B$11:$B$37),IF(C305&gt;=MAX(NSE_Yield_Curve!$B$11:$B$37),MAX(NSE_Yield_Curve!$B$11:$B$37),INDEX(NSE_Yield_Curve!B:B,MATCH($C305,NSE_Yield_Curve!B:B,1)+1)))</f>
        <v>25</v>
      </c>
      <c r="F305" s="190">
        <f>INDEX(NSE_Yield_Curve!$B$11:$C$37,MATCH(IF(D305&lt;=MIN(NSE_Yield_Curve!$B:$B),MIN(NSE_Yield_Curve!$B:$B),D305),NSE_Yield_Curve!$B$11:$B$37,0),MATCH($B$4,NSE_Yield_Curve!$B$10:$C$10,0))</f>
        <v>0</v>
      </c>
      <c r="G305" s="190">
        <f>INDEX(NSE_Yield_Curve!$B$11:$C$37,MATCH(IF(E305&lt;=MIN(NSE_Yield_Curve!B:B),MIN(NSE_Yield_Curve!B:B),E305),NSE_Yield_Curve!$B$11:$B$37,0),MATCH($B$4,NSE_Yield_Curve!$B$10:$C$10,0))</f>
        <v>0</v>
      </c>
      <c r="H305" s="191">
        <f t="shared" si="4"/>
        <v>0</v>
      </c>
    </row>
    <row r="306" spans="3:8">
      <c r="C306" s="188">
        <v>24.92</v>
      </c>
      <c r="D306" s="189">
        <f>IF($C306&lt;=MIN(NSE_Yield_Curve!$B$11:$B$37),0,INDEX(NSE_Yield_Curve!B:B,MATCH($C306,NSE_Yield_Curve!B:B,1)))</f>
        <v>24</v>
      </c>
      <c r="E306" s="189">
        <f>IF(C306&lt;=MIN(NSE_Yield_Curve!$B$11:$B$37),MIN(NSE_Yield_Curve!$B$11:$B$37),IF(C306&gt;=MAX(NSE_Yield_Curve!$B$11:$B$37),MAX(NSE_Yield_Curve!$B$11:$B$37),INDEX(NSE_Yield_Curve!B:B,MATCH($C306,NSE_Yield_Curve!B:B,1)+1)))</f>
        <v>25</v>
      </c>
      <c r="F306" s="190">
        <f>INDEX(NSE_Yield_Curve!$B$11:$C$37,MATCH(IF(D306&lt;=MIN(NSE_Yield_Curve!$B:$B),MIN(NSE_Yield_Curve!$B:$B),D306),NSE_Yield_Curve!$B$11:$B$37,0),MATCH($B$4,NSE_Yield_Curve!$B$10:$C$10,0))</f>
        <v>0</v>
      </c>
      <c r="G306" s="190">
        <f>INDEX(NSE_Yield_Curve!$B$11:$C$37,MATCH(IF(E306&lt;=MIN(NSE_Yield_Curve!B:B),MIN(NSE_Yield_Curve!B:B),E306),NSE_Yield_Curve!$B$11:$B$37,0),MATCH($B$4,NSE_Yield_Curve!$B$10:$C$10,0))</f>
        <v>0</v>
      </c>
      <c r="H306" s="191">
        <f t="shared" si="4"/>
        <v>0</v>
      </c>
    </row>
    <row r="307" spans="3:8">
      <c r="C307" s="188">
        <v>25</v>
      </c>
      <c r="D307" s="189">
        <f>IF($C307&lt;=MIN(NSE_Yield_Curve!$B$11:$B$37),0,INDEX(NSE_Yield_Curve!B:B,MATCH($C307,NSE_Yield_Curve!B:B,1)))</f>
        <v>25</v>
      </c>
      <c r="E307" s="189">
        <f>IF(C307&lt;=MIN(NSE_Yield_Curve!$B$11:$B$37),MIN(NSE_Yield_Curve!$B$11:$B$37),IF(C307&gt;=MAX(NSE_Yield_Curve!$B$11:$B$37),MAX(NSE_Yield_Curve!$B$11:$B$37),INDEX(NSE_Yield_Curve!B:B,MATCH($C307,NSE_Yield_Curve!B:B,1)+1)))</f>
        <v>25</v>
      </c>
      <c r="F307" s="190">
        <f>INDEX(NSE_Yield_Curve!$B$11:$C$37,MATCH(IF(D307&lt;=MIN(NSE_Yield_Curve!$B:$B),MIN(NSE_Yield_Curve!$B:$B),D307),NSE_Yield_Curve!$B$11:$B$37,0),MATCH($B$4,NSE_Yield_Curve!$B$10:$C$10,0))</f>
        <v>0</v>
      </c>
      <c r="G307" s="190">
        <f>INDEX(NSE_Yield_Curve!$B$11:$C$37,MATCH(IF(E307&lt;=MIN(NSE_Yield_Curve!B:B),MIN(NSE_Yield_Curve!B:B),E307),NSE_Yield_Curve!$B$11:$B$37,0),MATCH($B$4,NSE_Yield_Curve!$B$10:$C$10,0))</f>
        <v>0</v>
      </c>
      <c r="H307" s="191">
        <f t="shared" si="4"/>
        <v>0</v>
      </c>
    </row>
    <row r="308" spans="3:8">
      <c r="C308" s="188">
        <f>C307+1/12</f>
        <v>25.083333333333332</v>
      </c>
      <c r="D308" s="189">
        <f>IF($C308&lt;=MIN(NSE_Yield_Curve!$B$11:$B$37),0,INDEX(NSE_Yield_Curve!B:B,MATCH($C308,NSE_Yield_Curve!B:B,1)))</f>
        <v>25</v>
      </c>
      <c r="E308" s="189">
        <f>IF(C308&lt;=MIN(NSE_Yield_Curve!$B$11:$B$37),MIN(NSE_Yield_Curve!$B$11:$B$37),IF(C308&gt;=MAX(NSE_Yield_Curve!$B$11:$B$37),MAX(NSE_Yield_Curve!$B$11:$B$37),INDEX(NSE_Yield_Curve!B:B,MATCH($C308,NSE_Yield_Curve!B:B,1)+1)))</f>
        <v>25</v>
      </c>
      <c r="F308" s="190">
        <f>INDEX(NSE_Yield_Curve!$B$11:$C$37,MATCH(IF(D308&lt;=MIN(NSE_Yield_Curve!$B:$B),MIN(NSE_Yield_Curve!$B:$B),D308),NSE_Yield_Curve!$B$11:$B$37,0),MATCH($B$4,NSE_Yield_Curve!$B$10:$C$10,0))</f>
        <v>0</v>
      </c>
      <c r="G308" s="190">
        <f>INDEX(NSE_Yield_Curve!$B$11:$C$37,MATCH(IF(E308&lt;=MIN(NSE_Yield_Curve!B:B),MIN(NSE_Yield_Curve!B:B),E308),NSE_Yield_Curve!$B$11:$B$37,0),MATCH($B$4,NSE_Yield_Curve!$B$10:$C$10,0))</f>
        <v>0</v>
      </c>
      <c r="H308" s="191">
        <f t="shared" si="4"/>
        <v>0</v>
      </c>
    </row>
    <row r="309" spans="3:8">
      <c r="C309" s="188">
        <f t="shared" ref="C309:C367" si="5">C308+1/12</f>
        <v>25.166666666666664</v>
      </c>
      <c r="D309" s="189">
        <f>IF($C309&lt;=MIN(NSE_Yield_Curve!$B$11:$B$37),0,INDEX(NSE_Yield_Curve!B:B,MATCH($C309,NSE_Yield_Curve!B:B,1)))</f>
        <v>25</v>
      </c>
      <c r="E309" s="189">
        <f>IF(C309&lt;=MIN(NSE_Yield_Curve!$B$11:$B$37),MIN(NSE_Yield_Curve!$B$11:$B$37),IF(C309&gt;=MAX(NSE_Yield_Curve!$B$11:$B$37),MAX(NSE_Yield_Curve!$B$11:$B$37),INDEX(NSE_Yield_Curve!B:B,MATCH($C309,NSE_Yield_Curve!B:B,1)+1)))</f>
        <v>25</v>
      </c>
      <c r="F309" s="190">
        <f>INDEX(NSE_Yield_Curve!$B$11:$C$37,MATCH(IF(D309&lt;=MIN(NSE_Yield_Curve!$B:$B),MIN(NSE_Yield_Curve!$B:$B),D309),NSE_Yield_Curve!$B$11:$B$37,0),MATCH($B$4,NSE_Yield_Curve!$B$10:$C$10,0))</f>
        <v>0</v>
      </c>
      <c r="G309" s="190">
        <f>INDEX(NSE_Yield_Curve!$B$11:$C$37,MATCH(IF(E309&lt;=MIN(NSE_Yield_Curve!B:B),MIN(NSE_Yield_Curve!B:B),E309),NSE_Yield_Curve!$B$11:$B$37,0),MATCH($B$4,NSE_Yield_Curve!$B$10:$C$10,0))</f>
        <v>0</v>
      </c>
      <c r="H309" s="191">
        <f t="shared" si="4"/>
        <v>0</v>
      </c>
    </row>
    <row r="310" spans="3:8">
      <c r="C310" s="188">
        <f t="shared" si="5"/>
        <v>25.249999999999996</v>
      </c>
      <c r="D310" s="189">
        <f>IF($C310&lt;=MIN(NSE_Yield_Curve!$B$11:$B$37),0,INDEX(NSE_Yield_Curve!B:B,MATCH($C310,NSE_Yield_Curve!B:B,1)))</f>
        <v>25</v>
      </c>
      <c r="E310" s="189">
        <f>IF(C310&lt;=MIN(NSE_Yield_Curve!$B$11:$B$37),MIN(NSE_Yield_Curve!$B$11:$B$37),IF(C310&gt;=MAX(NSE_Yield_Curve!$B$11:$B$37),MAX(NSE_Yield_Curve!$B$11:$B$37),INDEX(NSE_Yield_Curve!B:B,MATCH($C310,NSE_Yield_Curve!B:B,1)+1)))</f>
        <v>25</v>
      </c>
      <c r="F310" s="190">
        <f>INDEX(NSE_Yield_Curve!$B$11:$C$37,MATCH(IF(D310&lt;=MIN(NSE_Yield_Curve!$B:$B),MIN(NSE_Yield_Curve!$B:$B),D310),NSE_Yield_Curve!$B$11:$B$37,0),MATCH($B$4,NSE_Yield_Curve!$B$10:$C$10,0))</f>
        <v>0</v>
      </c>
      <c r="G310" s="190">
        <f>INDEX(NSE_Yield_Curve!$B$11:$C$37,MATCH(IF(E310&lt;=MIN(NSE_Yield_Curve!B:B),MIN(NSE_Yield_Curve!B:B),E310),NSE_Yield_Curve!$B$11:$B$37,0),MATCH($B$4,NSE_Yield_Curve!$B$10:$C$10,0))</f>
        <v>0</v>
      </c>
      <c r="H310" s="191">
        <f t="shared" si="4"/>
        <v>0</v>
      </c>
    </row>
    <row r="311" spans="3:8">
      <c r="C311" s="188">
        <f t="shared" si="5"/>
        <v>25.333333333333329</v>
      </c>
      <c r="D311" s="189">
        <f>IF($C311&lt;=MIN(NSE_Yield_Curve!$B$11:$B$37),0,INDEX(NSE_Yield_Curve!B:B,MATCH($C311,NSE_Yield_Curve!B:B,1)))</f>
        <v>25</v>
      </c>
      <c r="E311" s="189">
        <f>IF(C311&lt;=MIN(NSE_Yield_Curve!$B$11:$B$37),MIN(NSE_Yield_Curve!$B$11:$B$37),IF(C311&gt;=MAX(NSE_Yield_Curve!$B$11:$B$37),MAX(NSE_Yield_Curve!$B$11:$B$37),INDEX(NSE_Yield_Curve!B:B,MATCH($C311,NSE_Yield_Curve!B:B,1)+1)))</f>
        <v>25</v>
      </c>
      <c r="F311" s="190">
        <f>INDEX(NSE_Yield_Curve!$B$11:$C$37,MATCH(IF(D311&lt;=MIN(NSE_Yield_Curve!$B:$B),MIN(NSE_Yield_Curve!$B:$B),D311),NSE_Yield_Curve!$B$11:$B$37,0),MATCH($B$4,NSE_Yield_Curve!$B$10:$C$10,0))</f>
        <v>0</v>
      </c>
      <c r="G311" s="190">
        <f>INDEX(NSE_Yield_Curve!$B$11:$C$37,MATCH(IF(E311&lt;=MIN(NSE_Yield_Curve!B:B),MIN(NSE_Yield_Curve!B:B),E311),NSE_Yield_Curve!$B$11:$B$37,0),MATCH($B$4,NSE_Yield_Curve!$B$10:$C$10,0))</f>
        <v>0</v>
      </c>
      <c r="H311" s="191">
        <f t="shared" si="4"/>
        <v>0</v>
      </c>
    </row>
    <row r="312" spans="3:8">
      <c r="C312" s="188">
        <f t="shared" si="5"/>
        <v>25.416666666666661</v>
      </c>
      <c r="D312" s="189">
        <f>IF($C312&lt;=MIN(NSE_Yield_Curve!$B$11:$B$37),0,INDEX(NSE_Yield_Curve!B:B,MATCH($C312,NSE_Yield_Curve!B:B,1)))</f>
        <v>25</v>
      </c>
      <c r="E312" s="189">
        <f>IF(C312&lt;=MIN(NSE_Yield_Curve!$B$11:$B$37),MIN(NSE_Yield_Curve!$B$11:$B$37),IF(C312&gt;=MAX(NSE_Yield_Curve!$B$11:$B$37),MAX(NSE_Yield_Curve!$B$11:$B$37),INDEX(NSE_Yield_Curve!B:B,MATCH($C312,NSE_Yield_Curve!B:B,1)+1)))</f>
        <v>25</v>
      </c>
      <c r="F312" s="190">
        <f>INDEX(NSE_Yield_Curve!$B$11:$C$37,MATCH(IF(D312&lt;=MIN(NSE_Yield_Curve!$B:$B),MIN(NSE_Yield_Curve!$B:$B),D312),NSE_Yield_Curve!$B$11:$B$37,0),MATCH($B$4,NSE_Yield_Curve!$B$10:$C$10,0))</f>
        <v>0</v>
      </c>
      <c r="G312" s="190">
        <f>INDEX(NSE_Yield_Curve!$B$11:$C$37,MATCH(IF(E312&lt;=MIN(NSE_Yield_Curve!B:B),MIN(NSE_Yield_Curve!B:B),E312),NSE_Yield_Curve!$B$11:$B$37,0),MATCH($B$4,NSE_Yield_Curve!$B$10:$C$10,0))</f>
        <v>0</v>
      </c>
      <c r="H312" s="191">
        <f t="shared" si="4"/>
        <v>0</v>
      </c>
    </row>
    <row r="313" spans="3:8">
      <c r="C313" s="188">
        <f t="shared" si="5"/>
        <v>25.499999999999993</v>
      </c>
      <c r="D313" s="189">
        <f>IF($C313&lt;=MIN(NSE_Yield_Curve!$B$11:$B$37),0,INDEX(NSE_Yield_Curve!B:B,MATCH($C313,NSE_Yield_Curve!B:B,1)))</f>
        <v>25</v>
      </c>
      <c r="E313" s="189">
        <f>IF(C313&lt;=MIN(NSE_Yield_Curve!$B$11:$B$37),MIN(NSE_Yield_Curve!$B$11:$B$37),IF(C313&gt;=MAX(NSE_Yield_Curve!$B$11:$B$37),MAX(NSE_Yield_Curve!$B$11:$B$37),INDEX(NSE_Yield_Curve!B:B,MATCH($C313,NSE_Yield_Curve!B:B,1)+1)))</f>
        <v>25</v>
      </c>
      <c r="F313" s="190">
        <f>INDEX(NSE_Yield_Curve!$B$11:$C$37,MATCH(IF(D313&lt;=MIN(NSE_Yield_Curve!$B:$B),MIN(NSE_Yield_Curve!$B:$B),D313),NSE_Yield_Curve!$B$11:$B$37,0),MATCH($B$4,NSE_Yield_Curve!$B$10:$C$10,0))</f>
        <v>0</v>
      </c>
      <c r="G313" s="190">
        <f>INDEX(NSE_Yield_Curve!$B$11:$C$37,MATCH(IF(E313&lt;=MIN(NSE_Yield_Curve!B:B),MIN(NSE_Yield_Curve!B:B),E313),NSE_Yield_Curve!$B$11:$B$37,0),MATCH($B$4,NSE_Yield_Curve!$B$10:$C$10,0))</f>
        <v>0</v>
      </c>
      <c r="H313" s="191">
        <f t="shared" si="4"/>
        <v>0</v>
      </c>
    </row>
    <row r="314" spans="3:8">
      <c r="C314" s="188">
        <f t="shared" si="5"/>
        <v>25.583333333333325</v>
      </c>
      <c r="D314" s="189">
        <f>IF($C314&lt;=MIN(NSE_Yield_Curve!$B$11:$B$37),0,INDEX(NSE_Yield_Curve!B:B,MATCH($C314,NSE_Yield_Curve!B:B,1)))</f>
        <v>25</v>
      </c>
      <c r="E314" s="189">
        <f>IF(C314&lt;=MIN(NSE_Yield_Curve!$B$11:$B$37),MIN(NSE_Yield_Curve!$B$11:$B$37),IF(C314&gt;=MAX(NSE_Yield_Curve!$B$11:$B$37),MAX(NSE_Yield_Curve!$B$11:$B$37),INDEX(NSE_Yield_Curve!B:B,MATCH($C314,NSE_Yield_Curve!B:B,1)+1)))</f>
        <v>25</v>
      </c>
      <c r="F314" s="190">
        <f>INDEX(NSE_Yield_Curve!$B$11:$C$37,MATCH(IF(D314&lt;=MIN(NSE_Yield_Curve!$B:$B),MIN(NSE_Yield_Curve!$B:$B),D314),NSE_Yield_Curve!$B$11:$B$37,0),MATCH($B$4,NSE_Yield_Curve!$B$10:$C$10,0))</f>
        <v>0</v>
      </c>
      <c r="G314" s="190">
        <f>INDEX(NSE_Yield_Curve!$B$11:$C$37,MATCH(IF(E314&lt;=MIN(NSE_Yield_Curve!B:B),MIN(NSE_Yield_Curve!B:B),E314),NSE_Yield_Curve!$B$11:$B$37,0),MATCH($B$4,NSE_Yield_Curve!$B$10:$C$10,0))</f>
        <v>0</v>
      </c>
      <c r="H314" s="191">
        <f t="shared" si="4"/>
        <v>0</v>
      </c>
    </row>
    <row r="315" spans="3:8">
      <c r="C315" s="188">
        <f t="shared" si="5"/>
        <v>25.666666666666657</v>
      </c>
      <c r="D315" s="189">
        <f>IF($C315&lt;=MIN(NSE_Yield_Curve!$B$11:$B$37),0,INDEX(NSE_Yield_Curve!B:B,MATCH($C315,NSE_Yield_Curve!B:B,1)))</f>
        <v>25</v>
      </c>
      <c r="E315" s="189">
        <f>IF(C315&lt;=MIN(NSE_Yield_Curve!$B$11:$B$37),MIN(NSE_Yield_Curve!$B$11:$B$37),IF(C315&gt;=MAX(NSE_Yield_Curve!$B$11:$B$37),MAX(NSE_Yield_Curve!$B$11:$B$37),INDEX(NSE_Yield_Curve!B:B,MATCH($C315,NSE_Yield_Curve!B:B,1)+1)))</f>
        <v>25</v>
      </c>
      <c r="F315" s="190">
        <f>INDEX(NSE_Yield_Curve!$B$11:$C$37,MATCH(IF(D315&lt;=MIN(NSE_Yield_Curve!$B:$B),MIN(NSE_Yield_Curve!$B:$B),D315),NSE_Yield_Curve!$B$11:$B$37,0),MATCH($B$4,NSE_Yield_Curve!$B$10:$C$10,0))</f>
        <v>0</v>
      </c>
      <c r="G315" s="190">
        <f>INDEX(NSE_Yield_Curve!$B$11:$C$37,MATCH(IF(E315&lt;=MIN(NSE_Yield_Curve!B:B),MIN(NSE_Yield_Curve!B:B),E315),NSE_Yield_Curve!$B$11:$B$37,0),MATCH($B$4,NSE_Yield_Curve!$B$10:$C$10,0))</f>
        <v>0</v>
      </c>
      <c r="H315" s="191">
        <f t="shared" si="4"/>
        <v>0</v>
      </c>
    </row>
    <row r="316" spans="3:8">
      <c r="C316" s="188">
        <f t="shared" si="5"/>
        <v>25.749999999999989</v>
      </c>
      <c r="D316" s="189">
        <f>IF($C316&lt;=MIN(NSE_Yield_Curve!$B$11:$B$37),0,INDEX(NSE_Yield_Curve!B:B,MATCH($C316,NSE_Yield_Curve!B:B,1)))</f>
        <v>25</v>
      </c>
      <c r="E316" s="189">
        <f>IF(C316&lt;=MIN(NSE_Yield_Curve!$B$11:$B$37),MIN(NSE_Yield_Curve!$B$11:$B$37),IF(C316&gt;=MAX(NSE_Yield_Curve!$B$11:$B$37),MAX(NSE_Yield_Curve!$B$11:$B$37),INDEX(NSE_Yield_Curve!B:B,MATCH($C316,NSE_Yield_Curve!B:B,1)+1)))</f>
        <v>25</v>
      </c>
      <c r="F316" s="190">
        <f>INDEX(NSE_Yield_Curve!$B$11:$C$37,MATCH(IF(D316&lt;=MIN(NSE_Yield_Curve!$B:$B),MIN(NSE_Yield_Curve!$B:$B),D316),NSE_Yield_Curve!$B$11:$B$37,0),MATCH($B$4,NSE_Yield_Curve!$B$10:$C$10,0))</f>
        <v>0</v>
      </c>
      <c r="G316" s="190">
        <f>INDEX(NSE_Yield_Curve!$B$11:$C$37,MATCH(IF(E316&lt;=MIN(NSE_Yield_Curve!B:B),MIN(NSE_Yield_Curve!B:B),E316),NSE_Yield_Curve!$B$11:$B$37,0),MATCH($B$4,NSE_Yield_Curve!$B$10:$C$10,0))</f>
        <v>0</v>
      </c>
      <c r="H316" s="191">
        <f t="shared" si="4"/>
        <v>0</v>
      </c>
    </row>
    <row r="317" spans="3:8">
      <c r="C317" s="188">
        <f t="shared" si="5"/>
        <v>25.833333333333321</v>
      </c>
      <c r="D317" s="189">
        <f>IF($C317&lt;=MIN(NSE_Yield_Curve!$B$11:$B$37),0,INDEX(NSE_Yield_Curve!B:B,MATCH($C317,NSE_Yield_Curve!B:B,1)))</f>
        <v>25</v>
      </c>
      <c r="E317" s="189">
        <f>IF(C317&lt;=MIN(NSE_Yield_Curve!$B$11:$B$37),MIN(NSE_Yield_Curve!$B$11:$B$37),IF(C317&gt;=MAX(NSE_Yield_Curve!$B$11:$B$37),MAX(NSE_Yield_Curve!$B$11:$B$37),INDEX(NSE_Yield_Curve!B:B,MATCH($C317,NSE_Yield_Curve!B:B,1)+1)))</f>
        <v>25</v>
      </c>
      <c r="F317" s="190">
        <f>INDEX(NSE_Yield_Curve!$B$11:$C$37,MATCH(IF(D317&lt;=MIN(NSE_Yield_Curve!$B:$B),MIN(NSE_Yield_Curve!$B:$B),D317),NSE_Yield_Curve!$B$11:$B$37,0),MATCH($B$4,NSE_Yield_Curve!$B$10:$C$10,0))</f>
        <v>0</v>
      </c>
      <c r="G317" s="190">
        <f>INDEX(NSE_Yield_Curve!$B$11:$C$37,MATCH(IF(E317&lt;=MIN(NSE_Yield_Curve!B:B),MIN(NSE_Yield_Curve!B:B),E317),NSE_Yield_Curve!$B$11:$B$37,0),MATCH($B$4,NSE_Yield_Curve!$B$10:$C$10,0))</f>
        <v>0</v>
      </c>
      <c r="H317" s="191">
        <f t="shared" si="4"/>
        <v>0</v>
      </c>
    </row>
    <row r="318" spans="3:8">
      <c r="C318" s="188">
        <f t="shared" si="5"/>
        <v>25.916666666666654</v>
      </c>
      <c r="D318" s="189">
        <f>IF($C318&lt;=MIN(NSE_Yield_Curve!$B$11:$B$37),0,INDEX(NSE_Yield_Curve!B:B,MATCH($C318,NSE_Yield_Curve!B:B,1)))</f>
        <v>25</v>
      </c>
      <c r="E318" s="189">
        <f>IF(C318&lt;=MIN(NSE_Yield_Curve!$B$11:$B$37),MIN(NSE_Yield_Curve!$B$11:$B$37),IF(C318&gt;=MAX(NSE_Yield_Curve!$B$11:$B$37),MAX(NSE_Yield_Curve!$B$11:$B$37),INDEX(NSE_Yield_Curve!B:B,MATCH($C318,NSE_Yield_Curve!B:B,1)+1)))</f>
        <v>25</v>
      </c>
      <c r="F318" s="190">
        <f>INDEX(NSE_Yield_Curve!$B$11:$C$37,MATCH(IF(D318&lt;=MIN(NSE_Yield_Curve!$B:$B),MIN(NSE_Yield_Curve!$B:$B),D318),NSE_Yield_Curve!$B$11:$B$37,0),MATCH($B$4,NSE_Yield_Curve!$B$10:$C$10,0))</f>
        <v>0</v>
      </c>
      <c r="G318" s="190">
        <f>INDEX(NSE_Yield_Curve!$B$11:$C$37,MATCH(IF(E318&lt;=MIN(NSE_Yield_Curve!B:B),MIN(NSE_Yield_Curve!B:B),E318),NSE_Yield_Curve!$B$11:$B$37,0),MATCH($B$4,NSE_Yield_Curve!$B$10:$C$10,0))</f>
        <v>0</v>
      </c>
      <c r="H318" s="191">
        <f t="shared" si="4"/>
        <v>0</v>
      </c>
    </row>
    <row r="319" spans="3:8">
      <c r="C319" s="188">
        <f t="shared" si="5"/>
        <v>25.999999999999986</v>
      </c>
      <c r="D319" s="189">
        <f>IF($C319&lt;=MIN(NSE_Yield_Curve!$B$11:$B$37),0,INDEX(NSE_Yield_Curve!B:B,MATCH($C319,NSE_Yield_Curve!B:B,1)))</f>
        <v>25</v>
      </c>
      <c r="E319" s="189">
        <f>IF(C319&lt;=MIN(NSE_Yield_Curve!$B$11:$B$37),MIN(NSE_Yield_Curve!$B$11:$B$37),IF(C319&gt;=MAX(NSE_Yield_Curve!$B$11:$B$37),MAX(NSE_Yield_Curve!$B$11:$B$37),INDEX(NSE_Yield_Curve!B:B,MATCH($C319,NSE_Yield_Curve!B:B,1)+1)))</f>
        <v>25</v>
      </c>
      <c r="F319" s="190">
        <f>INDEX(NSE_Yield_Curve!$B$11:$C$37,MATCH(IF(D319&lt;=MIN(NSE_Yield_Curve!$B:$B),MIN(NSE_Yield_Curve!$B:$B),D319),NSE_Yield_Curve!$B$11:$B$37,0),MATCH($B$4,NSE_Yield_Curve!$B$10:$C$10,0))</f>
        <v>0</v>
      </c>
      <c r="G319" s="190">
        <f>INDEX(NSE_Yield_Curve!$B$11:$C$37,MATCH(IF(E319&lt;=MIN(NSE_Yield_Curve!B:B),MIN(NSE_Yield_Curve!B:B),E319),NSE_Yield_Curve!$B$11:$B$37,0),MATCH($B$4,NSE_Yield_Curve!$B$10:$C$10,0))</f>
        <v>0</v>
      </c>
      <c r="H319" s="191">
        <f t="shared" si="4"/>
        <v>0</v>
      </c>
    </row>
    <row r="320" spans="3:8">
      <c r="C320" s="188">
        <f t="shared" si="5"/>
        <v>26.083333333333318</v>
      </c>
      <c r="D320" s="189">
        <f>IF($C320&lt;=MIN(NSE_Yield_Curve!$B$11:$B$37),0,INDEX(NSE_Yield_Curve!B:B,MATCH($C320,NSE_Yield_Curve!B:B,1)))</f>
        <v>25</v>
      </c>
      <c r="E320" s="189">
        <f>IF(C320&lt;=MIN(NSE_Yield_Curve!$B$11:$B$37),MIN(NSE_Yield_Curve!$B$11:$B$37),IF(C320&gt;=MAX(NSE_Yield_Curve!$B$11:$B$37),MAX(NSE_Yield_Curve!$B$11:$B$37),INDEX(NSE_Yield_Curve!B:B,MATCH($C320,NSE_Yield_Curve!B:B,1)+1)))</f>
        <v>25</v>
      </c>
      <c r="F320" s="190">
        <f>INDEX(NSE_Yield_Curve!$B$11:$C$37,MATCH(IF(D320&lt;=MIN(NSE_Yield_Curve!$B:$B),MIN(NSE_Yield_Curve!$B:$B),D320),NSE_Yield_Curve!$B$11:$B$37,0),MATCH($B$4,NSE_Yield_Curve!$B$10:$C$10,0))</f>
        <v>0</v>
      </c>
      <c r="G320" s="190">
        <f>INDEX(NSE_Yield_Curve!$B$11:$C$37,MATCH(IF(E320&lt;=MIN(NSE_Yield_Curve!B:B),MIN(NSE_Yield_Curve!B:B),E320),NSE_Yield_Curve!$B$11:$B$37,0),MATCH($B$4,NSE_Yield_Curve!$B$10:$C$10,0))</f>
        <v>0</v>
      </c>
      <c r="H320" s="191">
        <f t="shared" si="4"/>
        <v>0</v>
      </c>
    </row>
    <row r="321" spans="3:8">
      <c r="C321" s="188">
        <f t="shared" si="5"/>
        <v>26.16666666666665</v>
      </c>
      <c r="D321" s="189">
        <f>IF($C321&lt;=MIN(NSE_Yield_Curve!$B$11:$B$37),0,INDEX(NSE_Yield_Curve!B:B,MATCH($C321,NSE_Yield_Curve!B:B,1)))</f>
        <v>25</v>
      </c>
      <c r="E321" s="189">
        <f>IF(C321&lt;=MIN(NSE_Yield_Curve!$B$11:$B$37),MIN(NSE_Yield_Curve!$B$11:$B$37),IF(C321&gt;=MAX(NSE_Yield_Curve!$B$11:$B$37),MAX(NSE_Yield_Curve!$B$11:$B$37),INDEX(NSE_Yield_Curve!B:B,MATCH($C321,NSE_Yield_Curve!B:B,1)+1)))</f>
        <v>25</v>
      </c>
      <c r="F321" s="190">
        <f>INDEX(NSE_Yield_Curve!$B$11:$C$37,MATCH(IF(D321&lt;=MIN(NSE_Yield_Curve!$B:$B),MIN(NSE_Yield_Curve!$B:$B),D321),NSE_Yield_Curve!$B$11:$B$37,0),MATCH($B$4,NSE_Yield_Curve!$B$10:$C$10,0))</f>
        <v>0</v>
      </c>
      <c r="G321" s="190">
        <f>INDEX(NSE_Yield_Curve!$B$11:$C$37,MATCH(IF(E321&lt;=MIN(NSE_Yield_Curve!B:B),MIN(NSE_Yield_Curve!B:B),E321),NSE_Yield_Curve!$B$11:$B$37,0),MATCH($B$4,NSE_Yield_Curve!$B$10:$C$10,0))</f>
        <v>0</v>
      </c>
      <c r="H321" s="191">
        <f t="shared" si="4"/>
        <v>0</v>
      </c>
    </row>
    <row r="322" spans="3:8">
      <c r="C322" s="188">
        <f t="shared" si="5"/>
        <v>26.249999999999982</v>
      </c>
      <c r="D322" s="189">
        <f>IF($C322&lt;=MIN(NSE_Yield_Curve!$B$11:$B$37),0,INDEX(NSE_Yield_Curve!B:B,MATCH($C322,NSE_Yield_Curve!B:B,1)))</f>
        <v>25</v>
      </c>
      <c r="E322" s="189">
        <f>IF(C322&lt;=MIN(NSE_Yield_Curve!$B$11:$B$37),MIN(NSE_Yield_Curve!$B$11:$B$37),IF(C322&gt;=MAX(NSE_Yield_Curve!$B$11:$B$37),MAX(NSE_Yield_Curve!$B$11:$B$37),INDEX(NSE_Yield_Curve!B:B,MATCH($C322,NSE_Yield_Curve!B:B,1)+1)))</f>
        <v>25</v>
      </c>
      <c r="F322" s="190">
        <f>INDEX(NSE_Yield_Curve!$B$11:$C$37,MATCH(IF(D322&lt;=MIN(NSE_Yield_Curve!$B:$B),MIN(NSE_Yield_Curve!$B:$B),D322),NSE_Yield_Curve!$B$11:$B$37,0),MATCH($B$4,NSE_Yield_Curve!$B$10:$C$10,0))</f>
        <v>0</v>
      </c>
      <c r="G322" s="190">
        <f>INDEX(NSE_Yield_Curve!$B$11:$C$37,MATCH(IF(E322&lt;=MIN(NSE_Yield_Curve!B:B),MIN(NSE_Yield_Curve!B:B),E322),NSE_Yield_Curve!$B$11:$B$37,0),MATCH($B$4,NSE_Yield_Curve!$B$10:$C$10,0))</f>
        <v>0</v>
      </c>
      <c r="H322" s="191">
        <f t="shared" si="4"/>
        <v>0</v>
      </c>
    </row>
    <row r="323" spans="3:8">
      <c r="C323" s="188">
        <f t="shared" si="5"/>
        <v>26.333333333333314</v>
      </c>
      <c r="D323" s="189">
        <f>IF($C323&lt;=MIN(NSE_Yield_Curve!$B$11:$B$37),0,INDEX(NSE_Yield_Curve!B:B,MATCH($C323,NSE_Yield_Curve!B:B,1)))</f>
        <v>25</v>
      </c>
      <c r="E323" s="189">
        <f>IF(C323&lt;=MIN(NSE_Yield_Curve!$B$11:$B$37),MIN(NSE_Yield_Curve!$B$11:$B$37),IF(C323&gt;=MAX(NSE_Yield_Curve!$B$11:$B$37),MAX(NSE_Yield_Curve!$B$11:$B$37),INDEX(NSE_Yield_Curve!B:B,MATCH($C323,NSE_Yield_Curve!B:B,1)+1)))</f>
        <v>25</v>
      </c>
      <c r="F323" s="190">
        <f>INDEX(NSE_Yield_Curve!$B$11:$C$37,MATCH(IF(D323&lt;=MIN(NSE_Yield_Curve!$B:$B),MIN(NSE_Yield_Curve!$B:$B),D323),NSE_Yield_Curve!$B$11:$B$37,0),MATCH($B$4,NSE_Yield_Curve!$B$10:$C$10,0))</f>
        <v>0</v>
      </c>
      <c r="G323" s="190">
        <f>INDEX(NSE_Yield_Curve!$B$11:$C$37,MATCH(IF(E323&lt;=MIN(NSE_Yield_Curve!B:B),MIN(NSE_Yield_Curve!B:B),E323),NSE_Yield_Curve!$B$11:$B$37,0),MATCH($B$4,NSE_Yield_Curve!$B$10:$C$10,0))</f>
        <v>0</v>
      </c>
      <c r="H323" s="191">
        <f t="shared" si="4"/>
        <v>0</v>
      </c>
    </row>
    <row r="324" spans="3:8">
      <c r="C324" s="188">
        <f t="shared" si="5"/>
        <v>26.416666666666647</v>
      </c>
      <c r="D324" s="189">
        <f>IF($C324&lt;=MIN(NSE_Yield_Curve!$B$11:$B$37),0,INDEX(NSE_Yield_Curve!B:B,MATCH($C324,NSE_Yield_Curve!B:B,1)))</f>
        <v>25</v>
      </c>
      <c r="E324" s="189">
        <f>IF(C324&lt;=MIN(NSE_Yield_Curve!$B$11:$B$37),MIN(NSE_Yield_Curve!$B$11:$B$37),IF(C324&gt;=MAX(NSE_Yield_Curve!$B$11:$B$37),MAX(NSE_Yield_Curve!$B$11:$B$37),INDEX(NSE_Yield_Curve!B:B,MATCH($C324,NSE_Yield_Curve!B:B,1)+1)))</f>
        <v>25</v>
      </c>
      <c r="F324" s="190">
        <f>INDEX(NSE_Yield_Curve!$B$11:$C$37,MATCH(IF(D324&lt;=MIN(NSE_Yield_Curve!$B:$B),MIN(NSE_Yield_Curve!$B:$B),D324),NSE_Yield_Curve!$B$11:$B$37,0),MATCH($B$4,NSE_Yield_Curve!$B$10:$C$10,0))</f>
        <v>0</v>
      </c>
      <c r="G324" s="190">
        <f>INDEX(NSE_Yield_Curve!$B$11:$C$37,MATCH(IF(E324&lt;=MIN(NSE_Yield_Curve!B:B),MIN(NSE_Yield_Curve!B:B),E324),NSE_Yield_Curve!$B$11:$B$37,0),MATCH($B$4,NSE_Yield_Curve!$B$10:$C$10,0))</f>
        <v>0</v>
      </c>
      <c r="H324" s="191">
        <f t="shared" si="4"/>
        <v>0</v>
      </c>
    </row>
    <row r="325" spans="3:8">
      <c r="C325" s="188">
        <f t="shared" si="5"/>
        <v>26.499999999999979</v>
      </c>
      <c r="D325" s="189">
        <f>IF($C325&lt;=MIN(NSE_Yield_Curve!$B$11:$B$37),0,INDEX(NSE_Yield_Curve!B:B,MATCH($C325,NSE_Yield_Curve!B:B,1)))</f>
        <v>25</v>
      </c>
      <c r="E325" s="189">
        <f>IF(C325&lt;=MIN(NSE_Yield_Curve!$B$11:$B$37),MIN(NSE_Yield_Curve!$B$11:$B$37),IF(C325&gt;=MAX(NSE_Yield_Curve!$B$11:$B$37),MAX(NSE_Yield_Curve!$B$11:$B$37),INDEX(NSE_Yield_Curve!B:B,MATCH($C325,NSE_Yield_Curve!B:B,1)+1)))</f>
        <v>25</v>
      </c>
      <c r="F325" s="190">
        <f>INDEX(NSE_Yield_Curve!$B$11:$C$37,MATCH(IF(D325&lt;=MIN(NSE_Yield_Curve!$B:$B),MIN(NSE_Yield_Curve!$B:$B),D325),NSE_Yield_Curve!$B$11:$B$37,0),MATCH($B$4,NSE_Yield_Curve!$B$10:$C$10,0))</f>
        <v>0</v>
      </c>
      <c r="G325" s="190">
        <f>INDEX(NSE_Yield_Curve!$B$11:$C$37,MATCH(IF(E325&lt;=MIN(NSE_Yield_Curve!B:B),MIN(NSE_Yield_Curve!B:B),E325),NSE_Yield_Curve!$B$11:$B$37,0),MATCH($B$4,NSE_Yield_Curve!$B$10:$C$10,0))</f>
        <v>0</v>
      </c>
      <c r="H325" s="191">
        <f t="shared" si="4"/>
        <v>0</v>
      </c>
    </row>
    <row r="326" spans="3:8">
      <c r="C326" s="188">
        <f t="shared" si="5"/>
        <v>26.583333333333311</v>
      </c>
      <c r="D326" s="189">
        <f>IF($C326&lt;=MIN(NSE_Yield_Curve!$B$11:$B$37),0,INDEX(NSE_Yield_Curve!B:B,MATCH($C326,NSE_Yield_Curve!B:B,1)))</f>
        <v>25</v>
      </c>
      <c r="E326" s="189">
        <f>IF(C326&lt;=MIN(NSE_Yield_Curve!$B$11:$B$37),MIN(NSE_Yield_Curve!$B$11:$B$37),IF(C326&gt;=MAX(NSE_Yield_Curve!$B$11:$B$37),MAX(NSE_Yield_Curve!$B$11:$B$37),INDEX(NSE_Yield_Curve!B:B,MATCH($C326,NSE_Yield_Curve!B:B,1)+1)))</f>
        <v>25</v>
      </c>
      <c r="F326" s="190">
        <f>INDEX(NSE_Yield_Curve!$B$11:$C$37,MATCH(IF(D326&lt;=MIN(NSE_Yield_Curve!$B:$B),MIN(NSE_Yield_Curve!$B:$B),D326),NSE_Yield_Curve!$B$11:$B$37,0),MATCH($B$4,NSE_Yield_Curve!$B$10:$C$10,0))</f>
        <v>0</v>
      </c>
      <c r="G326" s="190">
        <f>INDEX(NSE_Yield_Curve!$B$11:$C$37,MATCH(IF(E326&lt;=MIN(NSE_Yield_Curve!B:B),MIN(NSE_Yield_Curve!B:B),E326),NSE_Yield_Curve!$B$11:$B$37,0),MATCH($B$4,NSE_Yield_Curve!$B$10:$C$10,0))</f>
        <v>0</v>
      </c>
      <c r="H326" s="191">
        <f t="shared" si="4"/>
        <v>0</v>
      </c>
    </row>
    <row r="327" spans="3:8">
      <c r="C327" s="188">
        <f t="shared" si="5"/>
        <v>26.666666666666643</v>
      </c>
      <c r="D327" s="189">
        <f>IF($C327&lt;=MIN(NSE_Yield_Curve!$B$11:$B$37),0,INDEX(NSE_Yield_Curve!B:B,MATCH($C327,NSE_Yield_Curve!B:B,1)))</f>
        <v>25</v>
      </c>
      <c r="E327" s="189">
        <f>IF(C327&lt;=MIN(NSE_Yield_Curve!$B$11:$B$37),MIN(NSE_Yield_Curve!$B$11:$B$37),IF(C327&gt;=MAX(NSE_Yield_Curve!$B$11:$B$37),MAX(NSE_Yield_Curve!$B$11:$B$37),INDEX(NSE_Yield_Curve!B:B,MATCH($C327,NSE_Yield_Curve!B:B,1)+1)))</f>
        <v>25</v>
      </c>
      <c r="F327" s="190">
        <f>INDEX(NSE_Yield_Curve!$B$11:$C$37,MATCH(IF(D327&lt;=MIN(NSE_Yield_Curve!$B:$B),MIN(NSE_Yield_Curve!$B:$B),D327),NSE_Yield_Curve!$B$11:$B$37,0),MATCH($B$4,NSE_Yield_Curve!$B$10:$C$10,0))</f>
        <v>0</v>
      </c>
      <c r="G327" s="190">
        <f>INDEX(NSE_Yield_Curve!$B$11:$C$37,MATCH(IF(E327&lt;=MIN(NSE_Yield_Curve!B:B),MIN(NSE_Yield_Curve!B:B),E327),NSE_Yield_Curve!$B$11:$B$37,0),MATCH($B$4,NSE_Yield_Curve!$B$10:$C$10,0))</f>
        <v>0</v>
      </c>
      <c r="H327" s="191">
        <f t="shared" si="4"/>
        <v>0</v>
      </c>
    </row>
    <row r="328" spans="3:8">
      <c r="C328" s="188">
        <f t="shared" si="5"/>
        <v>26.749999999999975</v>
      </c>
      <c r="D328" s="189">
        <f>IF($C328&lt;=MIN(NSE_Yield_Curve!$B$11:$B$37),0,INDEX(NSE_Yield_Curve!B:B,MATCH($C328,NSE_Yield_Curve!B:B,1)))</f>
        <v>25</v>
      </c>
      <c r="E328" s="189">
        <f>IF(C328&lt;=MIN(NSE_Yield_Curve!$B$11:$B$37),MIN(NSE_Yield_Curve!$B$11:$B$37),IF(C328&gt;=MAX(NSE_Yield_Curve!$B$11:$B$37),MAX(NSE_Yield_Curve!$B$11:$B$37),INDEX(NSE_Yield_Curve!B:B,MATCH($C328,NSE_Yield_Curve!B:B,1)+1)))</f>
        <v>25</v>
      </c>
      <c r="F328" s="190">
        <f>INDEX(NSE_Yield_Curve!$B$11:$C$37,MATCH(IF(D328&lt;=MIN(NSE_Yield_Curve!$B:$B),MIN(NSE_Yield_Curve!$B:$B),D328),NSE_Yield_Curve!$B$11:$B$37,0),MATCH($B$4,NSE_Yield_Curve!$B$10:$C$10,0))</f>
        <v>0</v>
      </c>
      <c r="G328" s="190">
        <f>INDEX(NSE_Yield_Curve!$B$11:$C$37,MATCH(IF(E328&lt;=MIN(NSE_Yield_Curve!B:B),MIN(NSE_Yield_Curve!B:B),E328),NSE_Yield_Curve!$B$11:$B$37,0),MATCH($B$4,NSE_Yield_Curve!$B$10:$C$10,0))</f>
        <v>0</v>
      </c>
      <c r="H328" s="191">
        <f t="shared" ref="H328:H367" si="6">IF(E328=D328,G328,F328+(G328-F328)*(C328-D328)/(E328-D328))</f>
        <v>0</v>
      </c>
    </row>
    <row r="329" spans="3:8">
      <c r="C329" s="188">
        <f t="shared" si="5"/>
        <v>26.833333333333307</v>
      </c>
      <c r="D329" s="189">
        <f>IF($C329&lt;=MIN(NSE_Yield_Curve!$B$11:$B$37),0,INDEX(NSE_Yield_Curve!B:B,MATCH($C329,NSE_Yield_Curve!B:B,1)))</f>
        <v>25</v>
      </c>
      <c r="E329" s="189">
        <f>IF(C329&lt;=MIN(NSE_Yield_Curve!$B$11:$B$37),MIN(NSE_Yield_Curve!$B$11:$B$37),IF(C329&gt;=MAX(NSE_Yield_Curve!$B$11:$B$37),MAX(NSE_Yield_Curve!$B$11:$B$37),INDEX(NSE_Yield_Curve!B:B,MATCH($C329,NSE_Yield_Curve!B:B,1)+1)))</f>
        <v>25</v>
      </c>
      <c r="F329" s="190">
        <f>INDEX(NSE_Yield_Curve!$B$11:$C$37,MATCH(IF(D329&lt;=MIN(NSE_Yield_Curve!$B:$B),MIN(NSE_Yield_Curve!$B:$B),D329),NSE_Yield_Curve!$B$11:$B$37,0),MATCH($B$4,NSE_Yield_Curve!$B$10:$C$10,0))</f>
        <v>0</v>
      </c>
      <c r="G329" s="190">
        <f>INDEX(NSE_Yield_Curve!$B$11:$C$37,MATCH(IF(E329&lt;=MIN(NSE_Yield_Curve!B:B),MIN(NSE_Yield_Curve!B:B),E329),NSE_Yield_Curve!$B$11:$B$37,0),MATCH($B$4,NSE_Yield_Curve!$B$10:$C$10,0))</f>
        <v>0</v>
      </c>
      <c r="H329" s="191">
        <f t="shared" si="6"/>
        <v>0</v>
      </c>
    </row>
    <row r="330" spans="3:8">
      <c r="C330" s="188">
        <f t="shared" si="5"/>
        <v>26.916666666666639</v>
      </c>
      <c r="D330" s="189">
        <f>IF($C330&lt;=MIN(NSE_Yield_Curve!$B$11:$B$37),0,INDEX(NSE_Yield_Curve!B:B,MATCH($C330,NSE_Yield_Curve!B:B,1)))</f>
        <v>25</v>
      </c>
      <c r="E330" s="189">
        <f>IF(C330&lt;=MIN(NSE_Yield_Curve!$B$11:$B$37),MIN(NSE_Yield_Curve!$B$11:$B$37),IF(C330&gt;=MAX(NSE_Yield_Curve!$B$11:$B$37),MAX(NSE_Yield_Curve!$B$11:$B$37),INDEX(NSE_Yield_Curve!B:B,MATCH($C330,NSE_Yield_Curve!B:B,1)+1)))</f>
        <v>25</v>
      </c>
      <c r="F330" s="190">
        <f>INDEX(NSE_Yield_Curve!$B$11:$C$37,MATCH(IF(D330&lt;=MIN(NSE_Yield_Curve!$B:$B),MIN(NSE_Yield_Curve!$B:$B),D330),NSE_Yield_Curve!$B$11:$B$37,0),MATCH($B$4,NSE_Yield_Curve!$B$10:$C$10,0))</f>
        <v>0</v>
      </c>
      <c r="G330" s="190">
        <f>INDEX(NSE_Yield_Curve!$B$11:$C$37,MATCH(IF(E330&lt;=MIN(NSE_Yield_Curve!B:B),MIN(NSE_Yield_Curve!B:B),E330),NSE_Yield_Curve!$B$11:$B$37,0),MATCH($B$4,NSE_Yield_Curve!$B$10:$C$10,0))</f>
        <v>0</v>
      </c>
      <c r="H330" s="191">
        <f t="shared" si="6"/>
        <v>0</v>
      </c>
    </row>
    <row r="331" spans="3:8">
      <c r="C331" s="188">
        <f t="shared" si="5"/>
        <v>26.999999999999972</v>
      </c>
      <c r="D331" s="189">
        <f>IF($C331&lt;=MIN(NSE_Yield_Curve!$B$11:$B$37),0,INDEX(NSE_Yield_Curve!B:B,MATCH($C331,NSE_Yield_Curve!B:B,1)))</f>
        <v>25</v>
      </c>
      <c r="E331" s="189">
        <f>IF(C331&lt;=MIN(NSE_Yield_Curve!$B$11:$B$37),MIN(NSE_Yield_Curve!$B$11:$B$37),IF(C331&gt;=MAX(NSE_Yield_Curve!$B$11:$B$37),MAX(NSE_Yield_Curve!$B$11:$B$37),INDEX(NSE_Yield_Curve!B:B,MATCH($C331,NSE_Yield_Curve!B:B,1)+1)))</f>
        <v>25</v>
      </c>
      <c r="F331" s="190">
        <f>INDEX(NSE_Yield_Curve!$B$11:$C$37,MATCH(IF(D331&lt;=MIN(NSE_Yield_Curve!$B:$B),MIN(NSE_Yield_Curve!$B:$B),D331),NSE_Yield_Curve!$B$11:$B$37,0),MATCH($B$4,NSE_Yield_Curve!$B$10:$C$10,0))</f>
        <v>0</v>
      </c>
      <c r="G331" s="190">
        <f>INDEX(NSE_Yield_Curve!$B$11:$C$37,MATCH(IF(E331&lt;=MIN(NSE_Yield_Curve!B:B),MIN(NSE_Yield_Curve!B:B),E331),NSE_Yield_Curve!$B$11:$B$37,0),MATCH($B$4,NSE_Yield_Curve!$B$10:$C$10,0))</f>
        <v>0</v>
      </c>
      <c r="H331" s="191">
        <f t="shared" si="6"/>
        <v>0</v>
      </c>
    </row>
    <row r="332" spans="3:8">
      <c r="C332" s="188">
        <f t="shared" si="5"/>
        <v>27.083333333333304</v>
      </c>
      <c r="D332" s="189">
        <f>IF($C332&lt;=MIN(NSE_Yield_Curve!$B$11:$B$37),0,INDEX(NSE_Yield_Curve!B:B,MATCH($C332,NSE_Yield_Curve!B:B,1)))</f>
        <v>25</v>
      </c>
      <c r="E332" s="189">
        <f>IF(C332&lt;=MIN(NSE_Yield_Curve!$B$11:$B$37),MIN(NSE_Yield_Curve!$B$11:$B$37),IF(C332&gt;=MAX(NSE_Yield_Curve!$B$11:$B$37),MAX(NSE_Yield_Curve!$B$11:$B$37),INDEX(NSE_Yield_Curve!B:B,MATCH($C332,NSE_Yield_Curve!B:B,1)+1)))</f>
        <v>25</v>
      </c>
      <c r="F332" s="190">
        <f>INDEX(NSE_Yield_Curve!$B$11:$C$37,MATCH(IF(D332&lt;=MIN(NSE_Yield_Curve!$B:$B),MIN(NSE_Yield_Curve!$B:$B),D332),NSE_Yield_Curve!$B$11:$B$37,0),MATCH($B$4,NSE_Yield_Curve!$B$10:$C$10,0))</f>
        <v>0</v>
      </c>
      <c r="G332" s="190">
        <f>INDEX(NSE_Yield_Curve!$B$11:$C$37,MATCH(IF(E332&lt;=MIN(NSE_Yield_Curve!B:B),MIN(NSE_Yield_Curve!B:B),E332),NSE_Yield_Curve!$B$11:$B$37,0),MATCH($B$4,NSE_Yield_Curve!$B$10:$C$10,0))</f>
        <v>0</v>
      </c>
      <c r="H332" s="191">
        <f t="shared" si="6"/>
        <v>0</v>
      </c>
    </row>
    <row r="333" spans="3:8">
      <c r="C333" s="188">
        <f t="shared" si="5"/>
        <v>27.166666666666636</v>
      </c>
      <c r="D333" s="189">
        <f>IF($C333&lt;=MIN(NSE_Yield_Curve!$B$11:$B$37),0,INDEX(NSE_Yield_Curve!B:B,MATCH($C333,NSE_Yield_Curve!B:B,1)))</f>
        <v>25</v>
      </c>
      <c r="E333" s="189">
        <f>IF(C333&lt;=MIN(NSE_Yield_Curve!$B$11:$B$37),MIN(NSE_Yield_Curve!$B$11:$B$37),IF(C333&gt;=MAX(NSE_Yield_Curve!$B$11:$B$37),MAX(NSE_Yield_Curve!$B$11:$B$37),INDEX(NSE_Yield_Curve!B:B,MATCH($C333,NSE_Yield_Curve!B:B,1)+1)))</f>
        <v>25</v>
      </c>
      <c r="F333" s="190">
        <f>INDEX(NSE_Yield_Curve!$B$11:$C$37,MATCH(IF(D333&lt;=MIN(NSE_Yield_Curve!$B:$B),MIN(NSE_Yield_Curve!$B:$B),D333),NSE_Yield_Curve!$B$11:$B$37,0),MATCH($B$4,NSE_Yield_Curve!$B$10:$C$10,0))</f>
        <v>0</v>
      </c>
      <c r="G333" s="190">
        <f>INDEX(NSE_Yield_Curve!$B$11:$C$37,MATCH(IF(E333&lt;=MIN(NSE_Yield_Curve!B:B),MIN(NSE_Yield_Curve!B:B),E333),NSE_Yield_Curve!$B$11:$B$37,0),MATCH($B$4,NSE_Yield_Curve!$B$10:$C$10,0))</f>
        <v>0</v>
      </c>
      <c r="H333" s="191">
        <f t="shared" si="6"/>
        <v>0</v>
      </c>
    </row>
    <row r="334" spans="3:8">
      <c r="C334" s="188">
        <f t="shared" si="5"/>
        <v>27.249999999999968</v>
      </c>
      <c r="D334" s="189">
        <f>IF($C334&lt;=MIN(NSE_Yield_Curve!$B$11:$B$37),0,INDEX(NSE_Yield_Curve!B:B,MATCH($C334,NSE_Yield_Curve!B:B,1)))</f>
        <v>25</v>
      </c>
      <c r="E334" s="189">
        <f>IF(C334&lt;=MIN(NSE_Yield_Curve!$B$11:$B$37),MIN(NSE_Yield_Curve!$B$11:$B$37),IF(C334&gt;=MAX(NSE_Yield_Curve!$B$11:$B$37),MAX(NSE_Yield_Curve!$B$11:$B$37),INDEX(NSE_Yield_Curve!B:B,MATCH($C334,NSE_Yield_Curve!B:B,1)+1)))</f>
        <v>25</v>
      </c>
      <c r="F334" s="190">
        <f>INDEX(NSE_Yield_Curve!$B$11:$C$37,MATCH(IF(D334&lt;=MIN(NSE_Yield_Curve!$B:$B),MIN(NSE_Yield_Curve!$B:$B),D334),NSE_Yield_Curve!$B$11:$B$37,0),MATCH($B$4,NSE_Yield_Curve!$B$10:$C$10,0))</f>
        <v>0</v>
      </c>
      <c r="G334" s="190">
        <f>INDEX(NSE_Yield_Curve!$B$11:$C$37,MATCH(IF(E334&lt;=MIN(NSE_Yield_Curve!B:B),MIN(NSE_Yield_Curve!B:B),E334),NSE_Yield_Curve!$B$11:$B$37,0),MATCH($B$4,NSE_Yield_Curve!$B$10:$C$10,0))</f>
        <v>0</v>
      </c>
      <c r="H334" s="191">
        <f t="shared" si="6"/>
        <v>0</v>
      </c>
    </row>
    <row r="335" spans="3:8">
      <c r="C335" s="188">
        <f t="shared" si="5"/>
        <v>27.3333333333333</v>
      </c>
      <c r="D335" s="189">
        <f>IF($C335&lt;=MIN(NSE_Yield_Curve!$B$11:$B$37),0,INDEX(NSE_Yield_Curve!B:B,MATCH($C335,NSE_Yield_Curve!B:B,1)))</f>
        <v>25</v>
      </c>
      <c r="E335" s="189">
        <f>IF(C335&lt;=MIN(NSE_Yield_Curve!$B$11:$B$37),MIN(NSE_Yield_Curve!$B$11:$B$37),IF(C335&gt;=MAX(NSE_Yield_Curve!$B$11:$B$37),MAX(NSE_Yield_Curve!$B$11:$B$37),INDEX(NSE_Yield_Curve!B:B,MATCH($C335,NSE_Yield_Curve!B:B,1)+1)))</f>
        <v>25</v>
      </c>
      <c r="F335" s="190">
        <f>INDEX(NSE_Yield_Curve!$B$11:$C$37,MATCH(IF(D335&lt;=MIN(NSE_Yield_Curve!$B:$B),MIN(NSE_Yield_Curve!$B:$B),D335),NSE_Yield_Curve!$B$11:$B$37,0),MATCH($B$4,NSE_Yield_Curve!$B$10:$C$10,0))</f>
        <v>0</v>
      </c>
      <c r="G335" s="190">
        <f>INDEX(NSE_Yield_Curve!$B$11:$C$37,MATCH(IF(E335&lt;=MIN(NSE_Yield_Curve!B:B),MIN(NSE_Yield_Curve!B:B),E335),NSE_Yield_Curve!$B$11:$B$37,0),MATCH($B$4,NSE_Yield_Curve!$B$10:$C$10,0))</f>
        <v>0</v>
      </c>
      <c r="H335" s="191">
        <f t="shared" si="6"/>
        <v>0</v>
      </c>
    </row>
    <row r="336" spans="3:8">
      <c r="C336" s="188">
        <f t="shared" si="5"/>
        <v>27.416666666666632</v>
      </c>
      <c r="D336" s="189">
        <f>IF($C336&lt;=MIN(NSE_Yield_Curve!$B$11:$B$37),0,INDEX(NSE_Yield_Curve!B:B,MATCH($C336,NSE_Yield_Curve!B:B,1)))</f>
        <v>25</v>
      </c>
      <c r="E336" s="189">
        <f>IF(C336&lt;=MIN(NSE_Yield_Curve!$B$11:$B$37),MIN(NSE_Yield_Curve!$B$11:$B$37),IF(C336&gt;=MAX(NSE_Yield_Curve!$B$11:$B$37),MAX(NSE_Yield_Curve!$B$11:$B$37),INDEX(NSE_Yield_Curve!B:B,MATCH($C336,NSE_Yield_Curve!B:B,1)+1)))</f>
        <v>25</v>
      </c>
      <c r="F336" s="190">
        <f>INDEX(NSE_Yield_Curve!$B$11:$C$37,MATCH(IF(D336&lt;=MIN(NSE_Yield_Curve!$B:$B),MIN(NSE_Yield_Curve!$B:$B),D336),NSE_Yield_Curve!$B$11:$B$37,0),MATCH($B$4,NSE_Yield_Curve!$B$10:$C$10,0))</f>
        <v>0</v>
      </c>
      <c r="G336" s="190">
        <f>INDEX(NSE_Yield_Curve!$B$11:$C$37,MATCH(IF(E336&lt;=MIN(NSE_Yield_Curve!B:B),MIN(NSE_Yield_Curve!B:B),E336),NSE_Yield_Curve!$B$11:$B$37,0),MATCH($B$4,NSE_Yield_Curve!$B$10:$C$10,0))</f>
        <v>0</v>
      </c>
      <c r="H336" s="191">
        <f t="shared" si="6"/>
        <v>0</v>
      </c>
    </row>
    <row r="337" spans="3:8">
      <c r="C337" s="188">
        <f t="shared" si="5"/>
        <v>27.499999999999964</v>
      </c>
      <c r="D337" s="189">
        <f>IF($C337&lt;=MIN(NSE_Yield_Curve!$B$11:$B$37),0,INDEX(NSE_Yield_Curve!B:B,MATCH($C337,NSE_Yield_Curve!B:B,1)))</f>
        <v>25</v>
      </c>
      <c r="E337" s="189">
        <f>IF(C337&lt;=MIN(NSE_Yield_Curve!$B$11:$B$37),MIN(NSE_Yield_Curve!$B$11:$B$37),IF(C337&gt;=MAX(NSE_Yield_Curve!$B$11:$B$37),MAX(NSE_Yield_Curve!$B$11:$B$37),INDEX(NSE_Yield_Curve!B:B,MATCH($C337,NSE_Yield_Curve!B:B,1)+1)))</f>
        <v>25</v>
      </c>
      <c r="F337" s="190">
        <f>INDEX(NSE_Yield_Curve!$B$11:$C$37,MATCH(IF(D337&lt;=MIN(NSE_Yield_Curve!$B:$B),MIN(NSE_Yield_Curve!$B:$B),D337),NSE_Yield_Curve!$B$11:$B$37,0),MATCH($B$4,NSE_Yield_Curve!$B$10:$C$10,0))</f>
        <v>0</v>
      </c>
      <c r="G337" s="190">
        <f>INDEX(NSE_Yield_Curve!$B$11:$C$37,MATCH(IF(E337&lt;=MIN(NSE_Yield_Curve!B:B),MIN(NSE_Yield_Curve!B:B),E337),NSE_Yield_Curve!$B$11:$B$37,0),MATCH($B$4,NSE_Yield_Curve!$B$10:$C$10,0))</f>
        <v>0</v>
      </c>
      <c r="H337" s="191">
        <f t="shared" si="6"/>
        <v>0</v>
      </c>
    </row>
    <row r="338" spans="3:8">
      <c r="C338" s="188">
        <f t="shared" si="5"/>
        <v>27.583333333333297</v>
      </c>
      <c r="D338" s="189">
        <f>IF($C338&lt;=MIN(NSE_Yield_Curve!$B$11:$B$37),0,INDEX(NSE_Yield_Curve!B:B,MATCH($C338,NSE_Yield_Curve!B:B,1)))</f>
        <v>25</v>
      </c>
      <c r="E338" s="189">
        <f>IF(C338&lt;=MIN(NSE_Yield_Curve!$B$11:$B$37),MIN(NSE_Yield_Curve!$B$11:$B$37),IF(C338&gt;=MAX(NSE_Yield_Curve!$B$11:$B$37),MAX(NSE_Yield_Curve!$B$11:$B$37),INDEX(NSE_Yield_Curve!B:B,MATCH($C338,NSE_Yield_Curve!B:B,1)+1)))</f>
        <v>25</v>
      </c>
      <c r="F338" s="190">
        <f>INDEX(NSE_Yield_Curve!$B$11:$C$37,MATCH(IF(D338&lt;=MIN(NSE_Yield_Curve!$B:$B),MIN(NSE_Yield_Curve!$B:$B),D338),NSE_Yield_Curve!$B$11:$B$37,0),MATCH($B$4,NSE_Yield_Curve!$B$10:$C$10,0))</f>
        <v>0</v>
      </c>
      <c r="G338" s="190">
        <f>INDEX(NSE_Yield_Curve!$B$11:$C$37,MATCH(IF(E338&lt;=MIN(NSE_Yield_Curve!B:B),MIN(NSE_Yield_Curve!B:B),E338),NSE_Yield_Curve!$B$11:$B$37,0),MATCH($B$4,NSE_Yield_Curve!$B$10:$C$10,0))</f>
        <v>0</v>
      </c>
      <c r="H338" s="191">
        <f t="shared" si="6"/>
        <v>0</v>
      </c>
    </row>
    <row r="339" spans="3:8">
      <c r="C339" s="188">
        <f t="shared" si="5"/>
        <v>27.666666666666629</v>
      </c>
      <c r="D339" s="189">
        <f>IF($C339&lt;=MIN(NSE_Yield_Curve!$B$11:$B$37),0,INDEX(NSE_Yield_Curve!B:B,MATCH($C339,NSE_Yield_Curve!B:B,1)))</f>
        <v>25</v>
      </c>
      <c r="E339" s="189">
        <f>IF(C339&lt;=MIN(NSE_Yield_Curve!$B$11:$B$37),MIN(NSE_Yield_Curve!$B$11:$B$37),IF(C339&gt;=MAX(NSE_Yield_Curve!$B$11:$B$37),MAX(NSE_Yield_Curve!$B$11:$B$37),INDEX(NSE_Yield_Curve!B:B,MATCH($C339,NSE_Yield_Curve!B:B,1)+1)))</f>
        <v>25</v>
      </c>
      <c r="F339" s="190">
        <f>INDEX(NSE_Yield_Curve!$B$11:$C$37,MATCH(IF(D339&lt;=MIN(NSE_Yield_Curve!$B:$B),MIN(NSE_Yield_Curve!$B:$B),D339),NSE_Yield_Curve!$B$11:$B$37,0),MATCH($B$4,NSE_Yield_Curve!$B$10:$C$10,0))</f>
        <v>0</v>
      </c>
      <c r="G339" s="190">
        <f>INDEX(NSE_Yield_Curve!$B$11:$C$37,MATCH(IF(E339&lt;=MIN(NSE_Yield_Curve!B:B),MIN(NSE_Yield_Curve!B:B),E339),NSE_Yield_Curve!$B$11:$B$37,0),MATCH($B$4,NSE_Yield_Curve!$B$10:$C$10,0))</f>
        <v>0</v>
      </c>
      <c r="H339" s="191">
        <f t="shared" si="6"/>
        <v>0</v>
      </c>
    </row>
    <row r="340" spans="3:8">
      <c r="C340" s="188">
        <f t="shared" si="5"/>
        <v>27.749999999999961</v>
      </c>
      <c r="D340" s="189">
        <f>IF($C340&lt;=MIN(NSE_Yield_Curve!$B$11:$B$37),0,INDEX(NSE_Yield_Curve!B:B,MATCH($C340,NSE_Yield_Curve!B:B,1)))</f>
        <v>25</v>
      </c>
      <c r="E340" s="189">
        <f>IF(C340&lt;=MIN(NSE_Yield_Curve!$B$11:$B$37),MIN(NSE_Yield_Curve!$B$11:$B$37),IF(C340&gt;=MAX(NSE_Yield_Curve!$B$11:$B$37),MAX(NSE_Yield_Curve!$B$11:$B$37),INDEX(NSE_Yield_Curve!B:B,MATCH($C340,NSE_Yield_Curve!B:B,1)+1)))</f>
        <v>25</v>
      </c>
      <c r="F340" s="190">
        <f>INDEX(NSE_Yield_Curve!$B$11:$C$37,MATCH(IF(D340&lt;=MIN(NSE_Yield_Curve!$B:$B),MIN(NSE_Yield_Curve!$B:$B),D340),NSE_Yield_Curve!$B$11:$B$37,0),MATCH($B$4,NSE_Yield_Curve!$B$10:$C$10,0))</f>
        <v>0</v>
      </c>
      <c r="G340" s="190">
        <f>INDEX(NSE_Yield_Curve!$B$11:$C$37,MATCH(IF(E340&lt;=MIN(NSE_Yield_Curve!B:B),MIN(NSE_Yield_Curve!B:B),E340),NSE_Yield_Curve!$B$11:$B$37,0),MATCH($B$4,NSE_Yield_Curve!$B$10:$C$10,0))</f>
        <v>0</v>
      </c>
      <c r="H340" s="191">
        <f t="shared" si="6"/>
        <v>0</v>
      </c>
    </row>
    <row r="341" spans="3:8">
      <c r="C341" s="188">
        <f t="shared" si="5"/>
        <v>27.833333333333293</v>
      </c>
      <c r="D341" s="189">
        <f>IF($C341&lt;=MIN(NSE_Yield_Curve!$B$11:$B$37),0,INDEX(NSE_Yield_Curve!B:B,MATCH($C341,NSE_Yield_Curve!B:B,1)))</f>
        <v>25</v>
      </c>
      <c r="E341" s="189">
        <f>IF(C341&lt;=MIN(NSE_Yield_Curve!$B$11:$B$37),MIN(NSE_Yield_Curve!$B$11:$B$37),IF(C341&gt;=MAX(NSE_Yield_Curve!$B$11:$B$37),MAX(NSE_Yield_Curve!$B$11:$B$37),INDEX(NSE_Yield_Curve!B:B,MATCH($C341,NSE_Yield_Curve!B:B,1)+1)))</f>
        <v>25</v>
      </c>
      <c r="F341" s="190">
        <f>INDEX(NSE_Yield_Curve!$B$11:$C$37,MATCH(IF(D341&lt;=MIN(NSE_Yield_Curve!$B:$B),MIN(NSE_Yield_Curve!$B:$B),D341),NSE_Yield_Curve!$B$11:$B$37,0),MATCH($B$4,NSE_Yield_Curve!$B$10:$C$10,0))</f>
        <v>0</v>
      </c>
      <c r="G341" s="190">
        <f>INDEX(NSE_Yield_Curve!$B$11:$C$37,MATCH(IF(E341&lt;=MIN(NSE_Yield_Curve!B:B),MIN(NSE_Yield_Curve!B:B),E341),NSE_Yield_Curve!$B$11:$B$37,0),MATCH($B$4,NSE_Yield_Curve!$B$10:$C$10,0))</f>
        <v>0</v>
      </c>
      <c r="H341" s="191">
        <f t="shared" si="6"/>
        <v>0</v>
      </c>
    </row>
    <row r="342" spans="3:8">
      <c r="C342" s="188">
        <f t="shared" si="5"/>
        <v>27.916666666666625</v>
      </c>
      <c r="D342" s="189">
        <f>IF($C342&lt;=MIN(NSE_Yield_Curve!$B$11:$B$37),0,INDEX(NSE_Yield_Curve!B:B,MATCH($C342,NSE_Yield_Curve!B:B,1)))</f>
        <v>25</v>
      </c>
      <c r="E342" s="189">
        <f>IF(C342&lt;=MIN(NSE_Yield_Curve!$B$11:$B$37),MIN(NSE_Yield_Curve!$B$11:$B$37),IF(C342&gt;=MAX(NSE_Yield_Curve!$B$11:$B$37),MAX(NSE_Yield_Curve!$B$11:$B$37),INDEX(NSE_Yield_Curve!B:B,MATCH($C342,NSE_Yield_Curve!B:B,1)+1)))</f>
        <v>25</v>
      </c>
      <c r="F342" s="190">
        <f>INDEX(NSE_Yield_Curve!$B$11:$C$37,MATCH(IF(D342&lt;=MIN(NSE_Yield_Curve!$B:$B),MIN(NSE_Yield_Curve!$B:$B),D342),NSE_Yield_Curve!$B$11:$B$37,0),MATCH($B$4,NSE_Yield_Curve!$B$10:$C$10,0))</f>
        <v>0</v>
      </c>
      <c r="G342" s="190">
        <f>INDEX(NSE_Yield_Curve!$B$11:$C$37,MATCH(IF(E342&lt;=MIN(NSE_Yield_Curve!B:B),MIN(NSE_Yield_Curve!B:B),E342),NSE_Yield_Curve!$B$11:$B$37,0),MATCH($B$4,NSE_Yield_Curve!$B$10:$C$10,0))</f>
        <v>0</v>
      </c>
      <c r="H342" s="191">
        <f t="shared" si="6"/>
        <v>0</v>
      </c>
    </row>
    <row r="343" spans="3:8">
      <c r="C343" s="188">
        <f t="shared" si="5"/>
        <v>27.999999999999957</v>
      </c>
      <c r="D343" s="189">
        <f>IF($C343&lt;=MIN(NSE_Yield_Curve!$B$11:$B$37),0,INDEX(NSE_Yield_Curve!B:B,MATCH($C343,NSE_Yield_Curve!B:B,1)))</f>
        <v>25</v>
      </c>
      <c r="E343" s="189">
        <f>IF(C343&lt;=MIN(NSE_Yield_Curve!$B$11:$B$37),MIN(NSE_Yield_Curve!$B$11:$B$37),IF(C343&gt;=MAX(NSE_Yield_Curve!$B$11:$B$37),MAX(NSE_Yield_Curve!$B$11:$B$37),INDEX(NSE_Yield_Curve!B:B,MATCH($C343,NSE_Yield_Curve!B:B,1)+1)))</f>
        <v>25</v>
      </c>
      <c r="F343" s="190">
        <f>INDEX(NSE_Yield_Curve!$B$11:$C$37,MATCH(IF(D343&lt;=MIN(NSE_Yield_Curve!$B:$B),MIN(NSE_Yield_Curve!$B:$B),D343),NSE_Yield_Curve!$B$11:$B$37,0),MATCH($B$4,NSE_Yield_Curve!$B$10:$C$10,0))</f>
        <v>0</v>
      </c>
      <c r="G343" s="190">
        <f>INDEX(NSE_Yield_Curve!$B$11:$C$37,MATCH(IF(E343&lt;=MIN(NSE_Yield_Curve!B:B),MIN(NSE_Yield_Curve!B:B),E343),NSE_Yield_Curve!$B$11:$B$37,0),MATCH($B$4,NSE_Yield_Curve!$B$10:$C$10,0))</f>
        <v>0</v>
      </c>
      <c r="H343" s="191">
        <f t="shared" si="6"/>
        <v>0</v>
      </c>
    </row>
    <row r="344" spans="3:8">
      <c r="C344" s="188">
        <f t="shared" si="5"/>
        <v>28.08333333333329</v>
      </c>
      <c r="D344" s="189">
        <f>IF($C344&lt;=MIN(NSE_Yield_Curve!$B$11:$B$37),0,INDEX(NSE_Yield_Curve!B:B,MATCH($C344,NSE_Yield_Curve!B:B,1)))</f>
        <v>25</v>
      </c>
      <c r="E344" s="189">
        <f>IF(C344&lt;=MIN(NSE_Yield_Curve!$B$11:$B$37),MIN(NSE_Yield_Curve!$B$11:$B$37),IF(C344&gt;=MAX(NSE_Yield_Curve!$B$11:$B$37),MAX(NSE_Yield_Curve!$B$11:$B$37),INDEX(NSE_Yield_Curve!B:B,MATCH($C344,NSE_Yield_Curve!B:B,1)+1)))</f>
        <v>25</v>
      </c>
      <c r="F344" s="190">
        <f>INDEX(NSE_Yield_Curve!$B$11:$C$37,MATCH(IF(D344&lt;=MIN(NSE_Yield_Curve!$B:$B),MIN(NSE_Yield_Curve!$B:$B),D344),NSE_Yield_Curve!$B$11:$B$37,0),MATCH($B$4,NSE_Yield_Curve!$B$10:$C$10,0))</f>
        <v>0</v>
      </c>
      <c r="G344" s="190">
        <f>INDEX(NSE_Yield_Curve!$B$11:$C$37,MATCH(IF(E344&lt;=MIN(NSE_Yield_Curve!B:B),MIN(NSE_Yield_Curve!B:B),E344),NSE_Yield_Curve!$B$11:$B$37,0),MATCH($B$4,NSE_Yield_Curve!$B$10:$C$10,0))</f>
        <v>0</v>
      </c>
      <c r="H344" s="191">
        <f t="shared" si="6"/>
        <v>0</v>
      </c>
    </row>
    <row r="345" spans="3:8">
      <c r="C345" s="188">
        <f t="shared" si="5"/>
        <v>28.166666666666622</v>
      </c>
      <c r="D345" s="189">
        <f>IF($C345&lt;=MIN(NSE_Yield_Curve!$B$11:$B$37),0,INDEX(NSE_Yield_Curve!B:B,MATCH($C345,NSE_Yield_Curve!B:B,1)))</f>
        <v>25</v>
      </c>
      <c r="E345" s="189">
        <f>IF(C345&lt;=MIN(NSE_Yield_Curve!$B$11:$B$37),MIN(NSE_Yield_Curve!$B$11:$B$37),IF(C345&gt;=MAX(NSE_Yield_Curve!$B$11:$B$37),MAX(NSE_Yield_Curve!$B$11:$B$37),INDEX(NSE_Yield_Curve!B:B,MATCH($C345,NSE_Yield_Curve!B:B,1)+1)))</f>
        <v>25</v>
      </c>
      <c r="F345" s="190">
        <f>INDEX(NSE_Yield_Curve!$B$11:$C$37,MATCH(IF(D345&lt;=MIN(NSE_Yield_Curve!$B:$B),MIN(NSE_Yield_Curve!$B:$B),D345),NSE_Yield_Curve!$B$11:$B$37,0),MATCH($B$4,NSE_Yield_Curve!$B$10:$C$10,0))</f>
        <v>0</v>
      </c>
      <c r="G345" s="190">
        <f>INDEX(NSE_Yield_Curve!$B$11:$C$37,MATCH(IF(E345&lt;=MIN(NSE_Yield_Curve!B:B),MIN(NSE_Yield_Curve!B:B),E345),NSE_Yield_Curve!$B$11:$B$37,0),MATCH($B$4,NSE_Yield_Curve!$B$10:$C$10,0))</f>
        <v>0</v>
      </c>
      <c r="H345" s="191">
        <f t="shared" si="6"/>
        <v>0</v>
      </c>
    </row>
    <row r="346" spans="3:8">
      <c r="C346" s="188">
        <f t="shared" si="5"/>
        <v>28.249999999999954</v>
      </c>
      <c r="D346" s="189">
        <f>IF($C346&lt;=MIN(NSE_Yield_Curve!$B$11:$B$37),0,INDEX(NSE_Yield_Curve!B:B,MATCH($C346,NSE_Yield_Curve!B:B,1)))</f>
        <v>25</v>
      </c>
      <c r="E346" s="189">
        <f>IF(C346&lt;=MIN(NSE_Yield_Curve!$B$11:$B$37),MIN(NSE_Yield_Curve!$B$11:$B$37),IF(C346&gt;=MAX(NSE_Yield_Curve!$B$11:$B$37),MAX(NSE_Yield_Curve!$B$11:$B$37),INDEX(NSE_Yield_Curve!B:B,MATCH($C346,NSE_Yield_Curve!B:B,1)+1)))</f>
        <v>25</v>
      </c>
      <c r="F346" s="190">
        <f>INDEX(NSE_Yield_Curve!$B$11:$C$37,MATCH(IF(D346&lt;=MIN(NSE_Yield_Curve!$B:$B),MIN(NSE_Yield_Curve!$B:$B),D346),NSE_Yield_Curve!$B$11:$B$37,0),MATCH($B$4,NSE_Yield_Curve!$B$10:$C$10,0))</f>
        <v>0</v>
      </c>
      <c r="G346" s="190">
        <f>INDEX(NSE_Yield_Curve!$B$11:$C$37,MATCH(IF(E346&lt;=MIN(NSE_Yield_Curve!B:B),MIN(NSE_Yield_Curve!B:B),E346),NSE_Yield_Curve!$B$11:$B$37,0),MATCH($B$4,NSE_Yield_Curve!$B$10:$C$10,0))</f>
        <v>0</v>
      </c>
      <c r="H346" s="191">
        <f t="shared" si="6"/>
        <v>0</v>
      </c>
    </row>
    <row r="347" spans="3:8">
      <c r="C347" s="188">
        <f t="shared" si="5"/>
        <v>28.333333333333286</v>
      </c>
      <c r="D347" s="189">
        <f>IF($C347&lt;=MIN(NSE_Yield_Curve!$B$11:$B$37),0,INDEX(NSE_Yield_Curve!B:B,MATCH($C347,NSE_Yield_Curve!B:B,1)))</f>
        <v>25</v>
      </c>
      <c r="E347" s="189">
        <f>IF(C347&lt;=MIN(NSE_Yield_Curve!$B$11:$B$37),MIN(NSE_Yield_Curve!$B$11:$B$37),IF(C347&gt;=MAX(NSE_Yield_Curve!$B$11:$B$37),MAX(NSE_Yield_Curve!$B$11:$B$37),INDEX(NSE_Yield_Curve!B:B,MATCH($C347,NSE_Yield_Curve!B:B,1)+1)))</f>
        <v>25</v>
      </c>
      <c r="F347" s="190">
        <f>INDEX(NSE_Yield_Curve!$B$11:$C$37,MATCH(IF(D347&lt;=MIN(NSE_Yield_Curve!$B:$B),MIN(NSE_Yield_Curve!$B:$B),D347),NSE_Yield_Curve!$B$11:$B$37,0),MATCH($B$4,NSE_Yield_Curve!$B$10:$C$10,0))</f>
        <v>0</v>
      </c>
      <c r="G347" s="190">
        <f>INDEX(NSE_Yield_Curve!$B$11:$C$37,MATCH(IF(E347&lt;=MIN(NSE_Yield_Curve!B:B),MIN(NSE_Yield_Curve!B:B),E347),NSE_Yield_Curve!$B$11:$B$37,0),MATCH($B$4,NSE_Yield_Curve!$B$10:$C$10,0))</f>
        <v>0</v>
      </c>
      <c r="H347" s="191">
        <f t="shared" si="6"/>
        <v>0</v>
      </c>
    </row>
    <row r="348" spans="3:8">
      <c r="C348" s="188">
        <f t="shared" si="5"/>
        <v>28.416666666666618</v>
      </c>
      <c r="D348" s="189">
        <f>IF($C348&lt;=MIN(NSE_Yield_Curve!$B$11:$B$37),0,INDEX(NSE_Yield_Curve!B:B,MATCH($C348,NSE_Yield_Curve!B:B,1)))</f>
        <v>25</v>
      </c>
      <c r="E348" s="189">
        <f>IF(C348&lt;=MIN(NSE_Yield_Curve!$B$11:$B$37),MIN(NSE_Yield_Curve!$B$11:$B$37),IF(C348&gt;=MAX(NSE_Yield_Curve!$B$11:$B$37),MAX(NSE_Yield_Curve!$B$11:$B$37),INDEX(NSE_Yield_Curve!B:B,MATCH($C348,NSE_Yield_Curve!B:B,1)+1)))</f>
        <v>25</v>
      </c>
      <c r="F348" s="190">
        <f>INDEX(NSE_Yield_Curve!$B$11:$C$37,MATCH(IF(D348&lt;=MIN(NSE_Yield_Curve!$B:$B),MIN(NSE_Yield_Curve!$B:$B),D348),NSE_Yield_Curve!$B$11:$B$37,0),MATCH($B$4,NSE_Yield_Curve!$B$10:$C$10,0))</f>
        <v>0</v>
      </c>
      <c r="G348" s="190">
        <f>INDEX(NSE_Yield_Curve!$B$11:$C$37,MATCH(IF(E348&lt;=MIN(NSE_Yield_Curve!B:B),MIN(NSE_Yield_Curve!B:B),E348),NSE_Yield_Curve!$B$11:$B$37,0),MATCH($B$4,NSE_Yield_Curve!$B$10:$C$10,0))</f>
        <v>0</v>
      </c>
      <c r="H348" s="191">
        <f t="shared" si="6"/>
        <v>0</v>
      </c>
    </row>
    <row r="349" spans="3:8">
      <c r="C349" s="188">
        <f t="shared" si="5"/>
        <v>28.49999999999995</v>
      </c>
      <c r="D349" s="189">
        <f>IF($C349&lt;=MIN(NSE_Yield_Curve!$B$11:$B$37),0,INDEX(NSE_Yield_Curve!B:B,MATCH($C349,NSE_Yield_Curve!B:B,1)))</f>
        <v>25</v>
      </c>
      <c r="E349" s="189">
        <f>IF(C349&lt;=MIN(NSE_Yield_Curve!$B$11:$B$37),MIN(NSE_Yield_Curve!$B$11:$B$37),IF(C349&gt;=MAX(NSE_Yield_Curve!$B$11:$B$37),MAX(NSE_Yield_Curve!$B$11:$B$37),INDEX(NSE_Yield_Curve!B:B,MATCH($C349,NSE_Yield_Curve!B:B,1)+1)))</f>
        <v>25</v>
      </c>
      <c r="F349" s="190">
        <f>INDEX(NSE_Yield_Curve!$B$11:$C$37,MATCH(IF(D349&lt;=MIN(NSE_Yield_Curve!$B:$B),MIN(NSE_Yield_Curve!$B:$B),D349),NSE_Yield_Curve!$B$11:$B$37,0),MATCH($B$4,NSE_Yield_Curve!$B$10:$C$10,0))</f>
        <v>0</v>
      </c>
      <c r="G349" s="190">
        <f>INDEX(NSE_Yield_Curve!$B$11:$C$37,MATCH(IF(E349&lt;=MIN(NSE_Yield_Curve!B:B),MIN(NSE_Yield_Curve!B:B),E349),NSE_Yield_Curve!$B$11:$B$37,0),MATCH($B$4,NSE_Yield_Curve!$B$10:$C$10,0))</f>
        <v>0</v>
      </c>
      <c r="H349" s="191">
        <f t="shared" si="6"/>
        <v>0</v>
      </c>
    </row>
    <row r="350" spans="3:8">
      <c r="C350" s="188">
        <f t="shared" si="5"/>
        <v>28.583333333333282</v>
      </c>
      <c r="D350" s="189">
        <f>IF($C350&lt;=MIN(NSE_Yield_Curve!$B$11:$B$37),0,INDEX(NSE_Yield_Curve!B:B,MATCH($C350,NSE_Yield_Curve!B:B,1)))</f>
        <v>25</v>
      </c>
      <c r="E350" s="189">
        <f>IF(C350&lt;=MIN(NSE_Yield_Curve!$B$11:$B$37),MIN(NSE_Yield_Curve!$B$11:$B$37),IF(C350&gt;=MAX(NSE_Yield_Curve!$B$11:$B$37),MAX(NSE_Yield_Curve!$B$11:$B$37),INDEX(NSE_Yield_Curve!B:B,MATCH($C350,NSE_Yield_Curve!B:B,1)+1)))</f>
        <v>25</v>
      </c>
      <c r="F350" s="190">
        <f>INDEX(NSE_Yield_Curve!$B$11:$C$37,MATCH(IF(D350&lt;=MIN(NSE_Yield_Curve!$B:$B),MIN(NSE_Yield_Curve!$B:$B),D350),NSE_Yield_Curve!$B$11:$B$37,0),MATCH($B$4,NSE_Yield_Curve!$B$10:$C$10,0))</f>
        <v>0</v>
      </c>
      <c r="G350" s="190">
        <f>INDEX(NSE_Yield_Curve!$B$11:$C$37,MATCH(IF(E350&lt;=MIN(NSE_Yield_Curve!B:B),MIN(NSE_Yield_Curve!B:B),E350),NSE_Yield_Curve!$B$11:$B$37,0),MATCH($B$4,NSE_Yield_Curve!$B$10:$C$10,0))</f>
        <v>0</v>
      </c>
      <c r="H350" s="191">
        <f t="shared" si="6"/>
        <v>0</v>
      </c>
    </row>
    <row r="351" spans="3:8">
      <c r="C351" s="188">
        <f t="shared" si="5"/>
        <v>28.666666666666615</v>
      </c>
      <c r="D351" s="189">
        <f>IF($C351&lt;=MIN(NSE_Yield_Curve!$B$11:$B$37),0,INDEX(NSE_Yield_Curve!B:B,MATCH($C351,NSE_Yield_Curve!B:B,1)))</f>
        <v>25</v>
      </c>
      <c r="E351" s="189">
        <f>IF(C351&lt;=MIN(NSE_Yield_Curve!$B$11:$B$37),MIN(NSE_Yield_Curve!$B$11:$B$37),IF(C351&gt;=MAX(NSE_Yield_Curve!$B$11:$B$37),MAX(NSE_Yield_Curve!$B$11:$B$37),INDEX(NSE_Yield_Curve!B:B,MATCH($C351,NSE_Yield_Curve!B:B,1)+1)))</f>
        <v>25</v>
      </c>
      <c r="F351" s="190">
        <f>INDEX(NSE_Yield_Curve!$B$11:$C$37,MATCH(IF(D351&lt;=MIN(NSE_Yield_Curve!$B:$B),MIN(NSE_Yield_Curve!$B:$B),D351),NSE_Yield_Curve!$B$11:$B$37,0),MATCH($B$4,NSE_Yield_Curve!$B$10:$C$10,0))</f>
        <v>0</v>
      </c>
      <c r="G351" s="190">
        <f>INDEX(NSE_Yield_Curve!$B$11:$C$37,MATCH(IF(E351&lt;=MIN(NSE_Yield_Curve!B:B),MIN(NSE_Yield_Curve!B:B),E351),NSE_Yield_Curve!$B$11:$B$37,0),MATCH($B$4,NSE_Yield_Curve!$B$10:$C$10,0))</f>
        <v>0</v>
      </c>
      <c r="H351" s="191">
        <f t="shared" si="6"/>
        <v>0</v>
      </c>
    </row>
    <row r="352" spans="3:8">
      <c r="C352" s="188">
        <f t="shared" si="5"/>
        <v>28.749999999999947</v>
      </c>
      <c r="D352" s="189">
        <f>IF($C352&lt;=MIN(NSE_Yield_Curve!$B$11:$B$37),0,INDEX(NSE_Yield_Curve!B:B,MATCH($C352,NSE_Yield_Curve!B:B,1)))</f>
        <v>25</v>
      </c>
      <c r="E352" s="189">
        <f>IF(C352&lt;=MIN(NSE_Yield_Curve!$B$11:$B$37),MIN(NSE_Yield_Curve!$B$11:$B$37),IF(C352&gt;=MAX(NSE_Yield_Curve!$B$11:$B$37),MAX(NSE_Yield_Curve!$B$11:$B$37),INDEX(NSE_Yield_Curve!B:B,MATCH($C352,NSE_Yield_Curve!B:B,1)+1)))</f>
        <v>25</v>
      </c>
      <c r="F352" s="190">
        <f>INDEX(NSE_Yield_Curve!$B$11:$C$37,MATCH(IF(D352&lt;=MIN(NSE_Yield_Curve!$B:$B),MIN(NSE_Yield_Curve!$B:$B),D352),NSE_Yield_Curve!$B$11:$B$37,0),MATCH($B$4,NSE_Yield_Curve!$B$10:$C$10,0))</f>
        <v>0</v>
      </c>
      <c r="G352" s="190">
        <f>INDEX(NSE_Yield_Curve!$B$11:$C$37,MATCH(IF(E352&lt;=MIN(NSE_Yield_Curve!B:B),MIN(NSE_Yield_Curve!B:B),E352),NSE_Yield_Curve!$B$11:$B$37,0),MATCH($B$4,NSE_Yield_Curve!$B$10:$C$10,0))</f>
        <v>0</v>
      </c>
      <c r="H352" s="191">
        <f t="shared" si="6"/>
        <v>0</v>
      </c>
    </row>
    <row r="353" spans="3:8">
      <c r="C353" s="188">
        <f t="shared" si="5"/>
        <v>28.833333333333279</v>
      </c>
      <c r="D353" s="189">
        <f>IF($C353&lt;=MIN(NSE_Yield_Curve!$B$11:$B$37),0,INDEX(NSE_Yield_Curve!B:B,MATCH($C353,NSE_Yield_Curve!B:B,1)))</f>
        <v>25</v>
      </c>
      <c r="E353" s="189">
        <f>IF(C353&lt;=MIN(NSE_Yield_Curve!$B$11:$B$37),MIN(NSE_Yield_Curve!$B$11:$B$37),IF(C353&gt;=MAX(NSE_Yield_Curve!$B$11:$B$37),MAX(NSE_Yield_Curve!$B$11:$B$37),INDEX(NSE_Yield_Curve!B:B,MATCH($C353,NSE_Yield_Curve!B:B,1)+1)))</f>
        <v>25</v>
      </c>
      <c r="F353" s="190">
        <f>INDEX(NSE_Yield_Curve!$B$11:$C$37,MATCH(IF(D353&lt;=MIN(NSE_Yield_Curve!$B:$B),MIN(NSE_Yield_Curve!$B:$B),D353),NSE_Yield_Curve!$B$11:$B$37,0),MATCH($B$4,NSE_Yield_Curve!$B$10:$C$10,0))</f>
        <v>0</v>
      </c>
      <c r="G353" s="190">
        <f>INDEX(NSE_Yield_Curve!$B$11:$C$37,MATCH(IF(E353&lt;=MIN(NSE_Yield_Curve!B:B),MIN(NSE_Yield_Curve!B:B),E353),NSE_Yield_Curve!$B$11:$B$37,0),MATCH($B$4,NSE_Yield_Curve!$B$10:$C$10,0))</f>
        <v>0</v>
      </c>
      <c r="H353" s="191">
        <f t="shared" si="6"/>
        <v>0</v>
      </c>
    </row>
    <row r="354" spans="3:8">
      <c r="C354" s="188">
        <f t="shared" si="5"/>
        <v>28.916666666666611</v>
      </c>
      <c r="D354" s="189">
        <f>IF($C354&lt;=MIN(NSE_Yield_Curve!$B$11:$B$37),0,INDEX(NSE_Yield_Curve!B:B,MATCH($C354,NSE_Yield_Curve!B:B,1)))</f>
        <v>25</v>
      </c>
      <c r="E354" s="189">
        <f>IF(C354&lt;=MIN(NSE_Yield_Curve!$B$11:$B$37),MIN(NSE_Yield_Curve!$B$11:$B$37),IF(C354&gt;=MAX(NSE_Yield_Curve!$B$11:$B$37),MAX(NSE_Yield_Curve!$B$11:$B$37),INDEX(NSE_Yield_Curve!B:B,MATCH($C354,NSE_Yield_Curve!B:B,1)+1)))</f>
        <v>25</v>
      </c>
      <c r="F354" s="190">
        <f>INDEX(NSE_Yield_Curve!$B$11:$C$37,MATCH(IF(D354&lt;=MIN(NSE_Yield_Curve!$B:$B),MIN(NSE_Yield_Curve!$B:$B),D354),NSE_Yield_Curve!$B$11:$B$37,0),MATCH($B$4,NSE_Yield_Curve!$B$10:$C$10,0))</f>
        <v>0</v>
      </c>
      <c r="G354" s="190">
        <f>INDEX(NSE_Yield_Curve!$B$11:$C$37,MATCH(IF(E354&lt;=MIN(NSE_Yield_Curve!B:B),MIN(NSE_Yield_Curve!B:B),E354),NSE_Yield_Curve!$B$11:$B$37,0),MATCH($B$4,NSE_Yield_Curve!$B$10:$C$10,0))</f>
        <v>0</v>
      </c>
      <c r="H354" s="191">
        <f t="shared" si="6"/>
        <v>0</v>
      </c>
    </row>
    <row r="355" spans="3:8">
      <c r="C355" s="188">
        <f t="shared" si="5"/>
        <v>28.999999999999943</v>
      </c>
      <c r="D355" s="189">
        <f>IF($C355&lt;=MIN(NSE_Yield_Curve!$B$11:$B$37),0,INDEX(NSE_Yield_Curve!B:B,MATCH($C355,NSE_Yield_Curve!B:B,1)))</f>
        <v>25</v>
      </c>
      <c r="E355" s="189">
        <f>IF(C355&lt;=MIN(NSE_Yield_Curve!$B$11:$B$37),MIN(NSE_Yield_Curve!$B$11:$B$37),IF(C355&gt;=MAX(NSE_Yield_Curve!$B$11:$B$37),MAX(NSE_Yield_Curve!$B$11:$B$37),INDEX(NSE_Yield_Curve!B:B,MATCH($C355,NSE_Yield_Curve!B:B,1)+1)))</f>
        <v>25</v>
      </c>
      <c r="F355" s="190">
        <f>INDEX(NSE_Yield_Curve!$B$11:$C$37,MATCH(IF(D355&lt;=MIN(NSE_Yield_Curve!$B:$B),MIN(NSE_Yield_Curve!$B:$B),D355),NSE_Yield_Curve!$B$11:$B$37,0),MATCH($B$4,NSE_Yield_Curve!$B$10:$C$10,0))</f>
        <v>0</v>
      </c>
      <c r="G355" s="190">
        <f>INDEX(NSE_Yield_Curve!$B$11:$C$37,MATCH(IF(E355&lt;=MIN(NSE_Yield_Curve!B:B),MIN(NSE_Yield_Curve!B:B),E355),NSE_Yield_Curve!$B$11:$B$37,0),MATCH($B$4,NSE_Yield_Curve!$B$10:$C$10,0))</f>
        <v>0</v>
      </c>
      <c r="H355" s="191">
        <f t="shared" si="6"/>
        <v>0</v>
      </c>
    </row>
    <row r="356" spans="3:8">
      <c r="C356" s="188">
        <f t="shared" si="5"/>
        <v>29.083333333333275</v>
      </c>
      <c r="D356" s="189">
        <f>IF($C356&lt;=MIN(NSE_Yield_Curve!$B$11:$B$37),0,INDEX(NSE_Yield_Curve!B:B,MATCH($C356,NSE_Yield_Curve!B:B,1)))</f>
        <v>25</v>
      </c>
      <c r="E356" s="189">
        <f>IF(C356&lt;=MIN(NSE_Yield_Curve!$B$11:$B$37),MIN(NSE_Yield_Curve!$B$11:$B$37),IF(C356&gt;=MAX(NSE_Yield_Curve!$B$11:$B$37),MAX(NSE_Yield_Curve!$B$11:$B$37),INDEX(NSE_Yield_Curve!B:B,MATCH($C356,NSE_Yield_Curve!B:B,1)+1)))</f>
        <v>25</v>
      </c>
      <c r="F356" s="190">
        <f>INDEX(NSE_Yield_Curve!$B$11:$C$37,MATCH(IF(D356&lt;=MIN(NSE_Yield_Curve!$B:$B),MIN(NSE_Yield_Curve!$B:$B),D356),NSE_Yield_Curve!$B$11:$B$37,0),MATCH($B$4,NSE_Yield_Curve!$B$10:$C$10,0))</f>
        <v>0</v>
      </c>
      <c r="G356" s="190">
        <f>INDEX(NSE_Yield_Curve!$B$11:$C$37,MATCH(IF(E356&lt;=MIN(NSE_Yield_Curve!B:B),MIN(NSE_Yield_Curve!B:B),E356),NSE_Yield_Curve!$B$11:$B$37,0),MATCH($B$4,NSE_Yield_Curve!$B$10:$C$10,0))</f>
        <v>0</v>
      </c>
      <c r="H356" s="191">
        <f t="shared" si="6"/>
        <v>0</v>
      </c>
    </row>
    <row r="357" spans="3:8">
      <c r="C357" s="188">
        <f t="shared" si="5"/>
        <v>29.166666666666607</v>
      </c>
      <c r="D357" s="189">
        <f>IF($C357&lt;=MIN(NSE_Yield_Curve!$B$11:$B$37),0,INDEX(NSE_Yield_Curve!B:B,MATCH($C357,NSE_Yield_Curve!B:B,1)))</f>
        <v>25</v>
      </c>
      <c r="E357" s="189">
        <f>IF(C357&lt;=MIN(NSE_Yield_Curve!$B$11:$B$37),MIN(NSE_Yield_Curve!$B$11:$B$37),IF(C357&gt;=MAX(NSE_Yield_Curve!$B$11:$B$37),MAX(NSE_Yield_Curve!$B$11:$B$37),INDEX(NSE_Yield_Curve!B:B,MATCH($C357,NSE_Yield_Curve!B:B,1)+1)))</f>
        <v>25</v>
      </c>
      <c r="F357" s="190">
        <f>INDEX(NSE_Yield_Curve!$B$11:$C$37,MATCH(IF(D357&lt;=MIN(NSE_Yield_Curve!$B:$B),MIN(NSE_Yield_Curve!$B:$B),D357),NSE_Yield_Curve!$B$11:$B$37,0),MATCH($B$4,NSE_Yield_Curve!$B$10:$C$10,0))</f>
        <v>0</v>
      </c>
      <c r="G357" s="190">
        <f>INDEX(NSE_Yield_Curve!$B$11:$C$37,MATCH(IF(E357&lt;=MIN(NSE_Yield_Curve!B:B),MIN(NSE_Yield_Curve!B:B),E357),NSE_Yield_Curve!$B$11:$B$37,0),MATCH($B$4,NSE_Yield_Curve!$B$10:$C$10,0))</f>
        <v>0</v>
      </c>
      <c r="H357" s="191">
        <f t="shared" si="6"/>
        <v>0</v>
      </c>
    </row>
    <row r="358" spans="3:8">
      <c r="C358" s="188">
        <f t="shared" si="5"/>
        <v>29.24999999999994</v>
      </c>
      <c r="D358" s="189">
        <f>IF($C358&lt;=MIN(NSE_Yield_Curve!$B$11:$B$37),0,INDEX(NSE_Yield_Curve!B:B,MATCH($C358,NSE_Yield_Curve!B:B,1)))</f>
        <v>25</v>
      </c>
      <c r="E358" s="189">
        <f>IF(C358&lt;=MIN(NSE_Yield_Curve!$B$11:$B$37),MIN(NSE_Yield_Curve!$B$11:$B$37),IF(C358&gt;=MAX(NSE_Yield_Curve!$B$11:$B$37),MAX(NSE_Yield_Curve!$B$11:$B$37),INDEX(NSE_Yield_Curve!B:B,MATCH($C358,NSE_Yield_Curve!B:B,1)+1)))</f>
        <v>25</v>
      </c>
      <c r="F358" s="190">
        <f>INDEX(NSE_Yield_Curve!$B$11:$C$37,MATCH(IF(D358&lt;=MIN(NSE_Yield_Curve!$B:$B),MIN(NSE_Yield_Curve!$B:$B),D358),NSE_Yield_Curve!$B$11:$B$37,0),MATCH($B$4,NSE_Yield_Curve!$B$10:$C$10,0))</f>
        <v>0</v>
      </c>
      <c r="G358" s="190">
        <f>INDEX(NSE_Yield_Curve!$B$11:$C$37,MATCH(IF(E358&lt;=MIN(NSE_Yield_Curve!B:B),MIN(NSE_Yield_Curve!B:B),E358),NSE_Yield_Curve!$B$11:$B$37,0),MATCH($B$4,NSE_Yield_Curve!$B$10:$C$10,0))</f>
        <v>0</v>
      </c>
      <c r="H358" s="191">
        <f t="shared" si="6"/>
        <v>0</v>
      </c>
    </row>
    <row r="359" spans="3:8">
      <c r="C359" s="188">
        <f t="shared" si="5"/>
        <v>29.333333333333272</v>
      </c>
      <c r="D359" s="189">
        <f>IF($C359&lt;=MIN(NSE_Yield_Curve!$B$11:$B$37),0,INDEX(NSE_Yield_Curve!B:B,MATCH($C359,NSE_Yield_Curve!B:B,1)))</f>
        <v>25</v>
      </c>
      <c r="E359" s="189">
        <f>IF(C359&lt;=MIN(NSE_Yield_Curve!$B$11:$B$37),MIN(NSE_Yield_Curve!$B$11:$B$37),IF(C359&gt;=MAX(NSE_Yield_Curve!$B$11:$B$37),MAX(NSE_Yield_Curve!$B$11:$B$37),INDEX(NSE_Yield_Curve!B:B,MATCH($C359,NSE_Yield_Curve!B:B,1)+1)))</f>
        <v>25</v>
      </c>
      <c r="F359" s="190">
        <f>INDEX(NSE_Yield_Curve!$B$11:$C$37,MATCH(IF(D359&lt;=MIN(NSE_Yield_Curve!$B:$B),MIN(NSE_Yield_Curve!$B:$B),D359),NSE_Yield_Curve!$B$11:$B$37,0),MATCH($B$4,NSE_Yield_Curve!$B$10:$C$10,0))</f>
        <v>0</v>
      </c>
      <c r="G359" s="190">
        <f>INDEX(NSE_Yield_Curve!$B$11:$C$37,MATCH(IF(E359&lt;=MIN(NSE_Yield_Curve!B:B),MIN(NSE_Yield_Curve!B:B),E359),NSE_Yield_Curve!$B$11:$B$37,0),MATCH($B$4,NSE_Yield_Curve!$B$10:$C$10,0))</f>
        <v>0</v>
      </c>
      <c r="H359" s="191">
        <f t="shared" si="6"/>
        <v>0</v>
      </c>
    </row>
    <row r="360" spans="3:8">
      <c r="C360" s="188">
        <f t="shared" si="5"/>
        <v>29.416666666666604</v>
      </c>
      <c r="D360" s="189">
        <f>IF($C360&lt;=MIN(NSE_Yield_Curve!$B$11:$B$37),0,INDEX(NSE_Yield_Curve!B:B,MATCH($C360,NSE_Yield_Curve!B:B,1)))</f>
        <v>25</v>
      </c>
      <c r="E360" s="189">
        <f>IF(C360&lt;=MIN(NSE_Yield_Curve!$B$11:$B$37),MIN(NSE_Yield_Curve!$B$11:$B$37),IF(C360&gt;=MAX(NSE_Yield_Curve!$B$11:$B$37),MAX(NSE_Yield_Curve!$B$11:$B$37),INDEX(NSE_Yield_Curve!B:B,MATCH($C360,NSE_Yield_Curve!B:B,1)+1)))</f>
        <v>25</v>
      </c>
      <c r="F360" s="190">
        <f>INDEX(NSE_Yield_Curve!$B$11:$C$37,MATCH(IF(D360&lt;=MIN(NSE_Yield_Curve!$B:$B),MIN(NSE_Yield_Curve!$B:$B),D360),NSE_Yield_Curve!$B$11:$B$37,0),MATCH($B$4,NSE_Yield_Curve!$B$10:$C$10,0))</f>
        <v>0</v>
      </c>
      <c r="G360" s="190">
        <f>INDEX(NSE_Yield_Curve!$B$11:$C$37,MATCH(IF(E360&lt;=MIN(NSE_Yield_Curve!B:B),MIN(NSE_Yield_Curve!B:B),E360),NSE_Yield_Curve!$B$11:$B$37,0),MATCH($B$4,NSE_Yield_Curve!$B$10:$C$10,0))</f>
        <v>0</v>
      </c>
      <c r="H360" s="191">
        <f t="shared" si="6"/>
        <v>0</v>
      </c>
    </row>
    <row r="361" spans="3:8">
      <c r="C361" s="188">
        <f t="shared" si="5"/>
        <v>29.499999999999936</v>
      </c>
      <c r="D361" s="189">
        <f>IF($C361&lt;=MIN(NSE_Yield_Curve!$B$11:$B$37),0,INDEX(NSE_Yield_Curve!B:B,MATCH($C361,NSE_Yield_Curve!B:B,1)))</f>
        <v>25</v>
      </c>
      <c r="E361" s="189">
        <f>IF(C361&lt;=MIN(NSE_Yield_Curve!$B$11:$B$37),MIN(NSE_Yield_Curve!$B$11:$B$37),IF(C361&gt;=MAX(NSE_Yield_Curve!$B$11:$B$37),MAX(NSE_Yield_Curve!$B$11:$B$37),INDEX(NSE_Yield_Curve!B:B,MATCH($C361,NSE_Yield_Curve!B:B,1)+1)))</f>
        <v>25</v>
      </c>
      <c r="F361" s="190">
        <f>INDEX(NSE_Yield_Curve!$B$11:$C$37,MATCH(IF(D361&lt;=MIN(NSE_Yield_Curve!$B:$B),MIN(NSE_Yield_Curve!$B:$B),D361),NSE_Yield_Curve!$B$11:$B$37,0),MATCH($B$4,NSE_Yield_Curve!$B$10:$C$10,0))</f>
        <v>0</v>
      </c>
      <c r="G361" s="190">
        <f>INDEX(NSE_Yield_Curve!$B$11:$C$37,MATCH(IF(E361&lt;=MIN(NSE_Yield_Curve!B:B),MIN(NSE_Yield_Curve!B:B),E361),NSE_Yield_Curve!$B$11:$B$37,0),MATCH($B$4,NSE_Yield_Curve!$B$10:$C$10,0))</f>
        <v>0</v>
      </c>
      <c r="H361" s="191">
        <f t="shared" si="6"/>
        <v>0</v>
      </c>
    </row>
    <row r="362" spans="3:8">
      <c r="C362" s="188">
        <f t="shared" si="5"/>
        <v>29.583333333333268</v>
      </c>
      <c r="D362" s="189">
        <f>IF($C362&lt;=MIN(NSE_Yield_Curve!$B$11:$B$37),0,INDEX(NSE_Yield_Curve!B:B,MATCH($C362,NSE_Yield_Curve!B:B,1)))</f>
        <v>25</v>
      </c>
      <c r="E362" s="189">
        <f>IF(C362&lt;=MIN(NSE_Yield_Curve!$B$11:$B$37),MIN(NSE_Yield_Curve!$B$11:$B$37),IF(C362&gt;=MAX(NSE_Yield_Curve!$B$11:$B$37),MAX(NSE_Yield_Curve!$B$11:$B$37),INDEX(NSE_Yield_Curve!B:B,MATCH($C362,NSE_Yield_Curve!B:B,1)+1)))</f>
        <v>25</v>
      </c>
      <c r="F362" s="190">
        <f>INDEX(NSE_Yield_Curve!$B$11:$C$37,MATCH(IF(D362&lt;=MIN(NSE_Yield_Curve!$B:$B),MIN(NSE_Yield_Curve!$B:$B),D362),NSE_Yield_Curve!$B$11:$B$37,0),MATCH($B$4,NSE_Yield_Curve!$B$10:$C$10,0))</f>
        <v>0</v>
      </c>
      <c r="G362" s="190">
        <f>INDEX(NSE_Yield_Curve!$B$11:$C$37,MATCH(IF(E362&lt;=MIN(NSE_Yield_Curve!B:B),MIN(NSE_Yield_Curve!B:B),E362),NSE_Yield_Curve!$B$11:$B$37,0),MATCH($B$4,NSE_Yield_Curve!$B$10:$C$10,0))</f>
        <v>0</v>
      </c>
      <c r="H362" s="191">
        <f t="shared" si="6"/>
        <v>0</v>
      </c>
    </row>
    <row r="363" spans="3:8">
      <c r="C363" s="188">
        <f t="shared" si="5"/>
        <v>29.6666666666666</v>
      </c>
      <c r="D363" s="189">
        <f>IF($C363&lt;=MIN(NSE_Yield_Curve!$B$11:$B$37),0,INDEX(NSE_Yield_Curve!B:B,MATCH($C363,NSE_Yield_Curve!B:B,1)))</f>
        <v>25</v>
      </c>
      <c r="E363" s="189">
        <f>IF(C363&lt;=MIN(NSE_Yield_Curve!$B$11:$B$37),MIN(NSE_Yield_Curve!$B$11:$B$37),IF(C363&gt;=MAX(NSE_Yield_Curve!$B$11:$B$37),MAX(NSE_Yield_Curve!$B$11:$B$37),INDEX(NSE_Yield_Curve!B:B,MATCH($C363,NSE_Yield_Curve!B:B,1)+1)))</f>
        <v>25</v>
      </c>
      <c r="F363" s="190">
        <f>INDEX(NSE_Yield_Curve!$B$11:$C$37,MATCH(IF(D363&lt;=MIN(NSE_Yield_Curve!$B:$B),MIN(NSE_Yield_Curve!$B:$B),D363),NSE_Yield_Curve!$B$11:$B$37,0),MATCH($B$4,NSE_Yield_Curve!$B$10:$C$10,0))</f>
        <v>0</v>
      </c>
      <c r="G363" s="190">
        <f>INDEX(NSE_Yield_Curve!$B$11:$C$37,MATCH(IF(E363&lt;=MIN(NSE_Yield_Curve!B:B),MIN(NSE_Yield_Curve!B:B),E363),NSE_Yield_Curve!$B$11:$B$37,0),MATCH($B$4,NSE_Yield_Curve!$B$10:$C$10,0))</f>
        <v>0</v>
      </c>
      <c r="H363" s="191">
        <f t="shared" si="6"/>
        <v>0</v>
      </c>
    </row>
    <row r="364" spans="3:8">
      <c r="C364" s="188">
        <f t="shared" si="5"/>
        <v>29.749999999999932</v>
      </c>
      <c r="D364" s="189">
        <f>IF($C364&lt;=MIN(NSE_Yield_Curve!$B$11:$B$37),0,INDEX(NSE_Yield_Curve!B:B,MATCH($C364,NSE_Yield_Curve!B:B,1)))</f>
        <v>25</v>
      </c>
      <c r="E364" s="189">
        <f>IF(C364&lt;=MIN(NSE_Yield_Curve!$B$11:$B$37),MIN(NSE_Yield_Curve!$B$11:$B$37),IF(C364&gt;=MAX(NSE_Yield_Curve!$B$11:$B$37),MAX(NSE_Yield_Curve!$B$11:$B$37),INDEX(NSE_Yield_Curve!B:B,MATCH($C364,NSE_Yield_Curve!B:B,1)+1)))</f>
        <v>25</v>
      </c>
      <c r="F364" s="190">
        <f>INDEX(NSE_Yield_Curve!$B$11:$C$37,MATCH(IF(D364&lt;=MIN(NSE_Yield_Curve!$B:$B),MIN(NSE_Yield_Curve!$B:$B),D364),NSE_Yield_Curve!$B$11:$B$37,0),MATCH($B$4,NSE_Yield_Curve!$B$10:$C$10,0))</f>
        <v>0</v>
      </c>
      <c r="G364" s="190">
        <f>INDEX(NSE_Yield_Curve!$B$11:$C$37,MATCH(IF(E364&lt;=MIN(NSE_Yield_Curve!B:B),MIN(NSE_Yield_Curve!B:B),E364),NSE_Yield_Curve!$B$11:$B$37,0),MATCH($B$4,NSE_Yield_Curve!$B$10:$C$10,0))</f>
        <v>0</v>
      </c>
      <c r="H364" s="191">
        <f t="shared" si="6"/>
        <v>0</v>
      </c>
    </row>
    <row r="365" spans="3:8">
      <c r="C365" s="188">
        <f t="shared" si="5"/>
        <v>29.833333333333265</v>
      </c>
      <c r="D365" s="189">
        <f>IF($C365&lt;=MIN(NSE_Yield_Curve!$B$11:$B$37),0,INDEX(NSE_Yield_Curve!B:B,MATCH($C365,NSE_Yield_Curve!B:B,1)))</f>
        <v>25</v>
      </c>
      <c r="E365" s="189">
        <f>IF(C365&lt;=MIN(NSE_Yield_Curve!$B$11:$B$37),MIN(NSE_Yield_Curve!$B$11:$B$37),IF(C365&gt;=MAX(NSE_Yield_Curve!$B$11:$B$37),MAX(NSE_Yield_Curve!$B$11:$B$37),INDEX(NSE_Yield_Curve!B:B,MATCH($C365,NSE_Yield_Curve!B:B,1)+1)))</f>
        <v>25</v>
      </c>
      <c r="F365" s="190">
        <f>INDEX(NSE_Yield_Curve!$B$11:$C$37,MATCH(IF(D365&lt;=MIN(NSE_Yield_Curve!$B:$B),MIN(NSE_Yield_Curve!$B:$B),D365),NSE_Yield_Curve!$B$11:$B$37,0),MATCH($B$4,NSE_Yield_Curve!$B$10:$C$10,0))</f>
        <v>0</v>
      </c>
      <c r="G365" s="190">
        <f>INDEX(NSE_Yield_Curve!$B$11:$C$37,MATCH(IF(E365&lt;=MIN(NSE_Yield_Curve!B:B),MIN(NSE_Yield_Curve!B:B),E365),NSE_Yield_Curve!$B$11:$B$37,0),MATCH($B$4,NSE_Yield_Curve!$B$10:$C$10,0))</f>
        <v>0</v>
      </c>
      <c r="H365" s="191">
        <f t="shared" si="6"/>
        <v>0</v>
      </c>
    </row>
    <row r="366" spans="3:8">
      <c r="C366" s="188">
        <f t="shared" si="5"/>
        <v>29.916666666666597</v>
      </c>
      <c r="D366" s="189">
        <f>IF($C366&lt;=MIN(NSE_Yield_Curve!$B$11:$B$37),0,INDEX(NSE_Yield_Curve!B:B,MATCH($C366,NSE_Yield_Curve!B:B,1)))</f>
        <v>25</v>
      </c>
      <c r="E366" s="189">
        <f>IF(C366&lt;=MIN(NSE_Yield_Curve!$B$11:$B$37),MIN(NSE_Yield_Curve!$B$11:$B$37),IF(C366&gt;=MAX(NSE_Yield_Curve!$B$11:$B$37),MAX(NSE_Yield_Curve!$B$11:$B$37),INDEX(NSE_Yield_Curve!B:B,MATCH($C366,NSE_Yield_Curve!B:B,1)+1)))</f>
        <v>25</v>
      </c>
      <c r="F366" s="190">
        <f>INDEX(NSE_Yield_Curve!$B$11:$C$37,MATCH(IF(D366&lt;=MIN(NSE_Yield_Curve!$B:$B),MIN(NSE_Yield_Curve!$B:$B),D366),NSE_Yield_Curve!$B$11:$B$37,0),MATCH($B$4,NSE_Yield_Curve!$B$10:$C$10,0))</f>
        <v>0</v>
      </c>
      <c r="G366" s="190">
        <f>INDEX(NSE_Yield_Curve!$B$11:$C$37,MATCH(IF(E366&lt;=MIN(NSE_Yield_Curve!B:B),MIN(NSE_Yield_Curve!B:B),E366),NSE_Yield_Curve!$B$11:$B$37,0),MATCH($B$4,NSE_Yield_Curve!$B$10:$C$10,0))</f>
        <v>0</v>
      </c>
      <c r="H366" s="191">
        <f t="shared" si="6"/>
        <v>0</v>
      </c>
    </row>
    <row r="367" spans="3:8">
      <c r="C367" s="192">
        <f t="shared" si="5"/>
        <v>29.999999999999929</v>
      </c>
      <c r="D367" s="193">
        <f>IF($C367&lt;=MIN(NSE_Yield_Curve!$B$11:$B$37),0,INDEX(NSE_Yield_Curve!B:B,MATCH($C367,NSE_Yield_Curve!B:B,1)))</f>
        <v>25</v>
      </c>
      <c r="E367" s="193">
        <f>IF(C367&lt;=MIN(NSE_Yield_Curve!$B$11:$B$37),MIN(NSE_Yield_Curve!$B$11:$B$37),IF(C367&gt;=MAX(NSE_Yield_Curve!$B$11:$B$37),MAX(NSE_Yield_Curve!$B$11:$B$37),INDEX(NSE_Yield_Curve!B:B,MATCH($C367,NSE_Yield_Curve!B:B,1)+1)))</f>
        <v>25</v>
      </c>
      <c r="F367" s="194">
        <f>INDEX(NSE_Yield_Curve!$B$11:$C$37,MATCH(IF(D367&lt;=MIN(NSE_Yield_Curve!$B:$B),MIN(NSE_Yield_Curve!$B:$B),D367),NSE_Yield_Curve!$B$11:$B$37,0),MATCH($B$4,NSE_Yield_Curve!$B$10:$C$10,0))</f>
        <v>0</v>
      </c>
      <c r="G367" s="194">
        <f>INDEX(NSE_Yield_Curve!$B$11:$C$37,MATCH(IF(E367&lt;=MIN(NSE_Yield_Curve!B:B),MIN(NSE_Yield_Curve!B:B),E367),NSE_Yield_Curve!$B$11:$B$37,0),MATCH($B$4,NSE_Yield_Curve!$B$10:$C$10,0))</f>
        <v>0</v>
      </c>
      <c r="H367" s="195">
        <f t="shared" si="6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A746-F7D0-439D-9A68-2C0E2C5833BB}">
  <sheetPr>
    <tabColor rgb="FF92D050"/>
  </sheetPr>
  <dimension ref="E3:S34"/>
  <sheetViews>
    <sheetView showGridLines="0" topLeftCell="A6" zoomScale="85" zoomScaleNormal="85" workbookViewId="0">
      <selection activeCell="H7" sqref="H7:S34"/>
    </sheetView>
  </sheetViews>
  <sheetFormatPr defaultColWidth="9.140625" defaultRowHeight="16.7"/>
  <cols>
    <col min="1" max="6" width="9.140625" style="196"/>
    <col min="7" max="19" width="13.140625" style="196" customWidth="1"/>
    <col min="20" max="16384" width="9.140625" style="196"/>
  </cols>
  <sheetData>
    <row r="3" spans="5:19">
      <c r="G3" s="433" t="s">
        <v>150</v>
      </c>
      <c r="H3" s="434"/>
      <c r="I3" s="434"/>
      <c r="J3" s="434"/>
      <c r="K3" s="434"/>
      <c r="L3" s="434"/>
      <c r="M3" s="434"/>
      <c r="N3" s="434"/>
      <c r="O3" s="434"/>
      <c r="P3" s="434"/>
      <c r="Q3" s="434"/>
      <c r="R3" s="434"/>
      <c r="S3" s="435"/>
    </row>
    <row r="4" spans="5:19">
      <c r="G4" s="436"/>
      <c r="H4" s="437"/>
      <c r="I4" s="437"/>
      <c r="J4" s="437"/>
      <c r="K4" s="437"/>
      <c r="L4" s="437"/>
      <c r="M4" s="437"/>
      <c r="N4" s="437"/>
      <c r="O4" s="437"/>
      <c r="P4" s="437"/>
      <c r="Q4" s="437"/>
      <c r="R4" s="437"/>
      <c r="S4" s="438"/>
    </row>
    <row r="5" spans="5:19">
      <c r="G5" s="197" t="s">
        <v>17</v>
      </c>
      <c r="H5" s="197" t="s">
        <v>22</v>
      </c>
      <c r="I5" s="198" t="s">
        <v>27</v>
      </c>
      <c r="J5" s="197" t="s">
        <v>32</v>
      </c>
      <c r="K5" s="197" t="s">
        <v>37</v>
      </c>
      <c r="L5" s="197" t="s">
        <v>42</v>
      </c>
      <c r="M5" s="197" t="s">
        <v>47</v>
      </c>
      <c r="N5" s="197" t="s">
        <v>52</v>
      </c>
      <c r="O5" s="197" t="s">
        <v>86</v>
      </c>
      <c r="P5" s="197" t="s">
        <v>62</v>
      </c>
      <c r="Q5" s="197" t="s">
        <v>67</v>
      </c>
      <c r="R5" s="197" t="s">
        <v>72</v>
      </c>
      <c r="S5" s="199" t="s">
        <v>87</v>
      </c>
    </row>
    <row r="6" spans="5:19" ht="82.35">
      <c r="E6" s="200"/>
      <c r="F6" s="201" t="s">
        <v>151</v>
      </c>
      <c r="G6" s="201" t="s">
        <v>89</v>
      </c>
      <c r="H6" s="201" t="s">
        <v>90</v>
      </c>
      <c r="I6" s="201" t="s">
        <v>91</v>
      </c>
      <c r="J6" s="201" t="s">
        <v>92</v>
      </c>
      <c r="K6" s="201" t="s">
        <v>93</v>
      </c>
      <c r="L6" s="201" t="s">
        <v>94</v>
      </c>
      <c r="M6" s="201" t="s">
        <v>95</v>
      </c>
      <c r="N6" s="201" t="s">
        <v>96</v>
      </c>
      <c r="O6" s="201" t="s">
        <v>97</v>
      </c>
      <c r="P6" s="201" t="s">
        <v>98</v>
      </c>
      <c r="Q6" s="202" t="s">
        <v>99</v>
      </c>
      <c r="R6" s="202" t="s">
        <v>100</v>
      </c>
      <c r="S6" s="202" t="s">
        <v>101</v>
      </c>
    </row>
    <row r="7" spans="5:19">
      <c r="E7" s="203" t="s">
        <v>102</v>
      </c>
      <c r="F7" s="207">
        <f t="shared" ref="F7:F32" si="0">F8+1</f>
        <v>27</v>
      </c>
      <c r="G7" s="204"/>
      <c r="H7" s="204">
        <v>1</v>
      </c>
      <c r="I7" s="204">
        <v>1</v>
      </c>
      <c r="J7" s="204">
        <v>1</v>
      </c>
      <c r="K7" s="204">
        <v>1</v>
      </c>
      <c r="L7" s="205">
        <v>1</v>
      </c>
      <c r="M7" s="204">
        <v>1</v>
      </c>
      <c r="N7" s="205">
        <v>1</v>
      </c>
      <c r="O7" s="204">
        <v>1</v>
      </c>
      <c r="P7" s="204">
        <v>1</v>
      </c>
      <c r="Q7" s="204">
        <v>1</v>
      </c>
      <c r="R7" s="204">
        <v>1</v>
      </c>
      <c r="S7" s="205">
        <v>1</v>
      </c>
    </row>
    <row r="8" spans="5:19">
      <c r="E8" s="206" t="s">
        <v>103</v>
      </c>
      <c r="F8" s="207">
        <f t="shared" si="0"/>
        <v>26</v>
      </c>
      <c r="G8" s="204"/>
      <c r="H8" s="204">
        <v>1</v>
      </c>
      <c r="I8" s="204">
        <v>1</v>
      </c>
      <c r="J8" s="204">
        <v>1</v>
      </c>
      <c r="K8" s="204">
        <v>1</v>
      </c>
      <c r="L8" s="204">
        <v>1</v>
      </c>
      <c r="M8" s="204">
        <v>1</v>
      </c>
      <c r="N8" s="204">
        <v>1.0003308323146014</v>
      </c>
      <c r="O8" s="204">
        <v>1</v>
      </c>
      <c r="P8" s="204">
        <v>1</v>
      </c>
      <c r="Q8" s="208">
        <v>1</v>
      </c>
      <c r="R8" s="208">
        <v>1</v>
      </c>
      <c r="S8" s="208">
        <v>1.0018217061013703</v>
      </c>
    </row>
    <row r="9" spans="5:19">
      <c r="E9" s="206" t="s">
        <v>104</v>
      </c>
      <c r="F9" s="207">
        <f t="shared" si="0"/>
        <v>25</v>
      </c>
      <c r="G9" s="204"/>
      <c r="H9" s="204">
        <v>1</v>
      </c>
      <c r="I9" s="204">
        <v>1</v>
      </c>
      <c r="J9" s="204">
        <v>1</v>
      </c>
      <c r="K9" s="204">
        <v>1</v>
      </c>
      <c r="L9" s="204">
        <v>1</v>
      </c>
      <c r="M9" s="204">
        <v>1</v>
      </c>
      <c r="N9" s="204">
        <v>1.0012834015408532</v>
      </c>
      <c r="O9" s="204">
        <v>1</v>
      </c>
      <c r="P9" s="204">
        <v>1</v>
      </c>
      <c r="Q9" s="208">
        <v>1</v>
      </c>
      <c r="R9" s="208">
        <v>1</v>
      </c>
      <c r="S9" s="208">
        <v>1</v>
      </c>
    </row>
    <row r="10" spans="5:19">
      <c r="E10" s="206" t="s">
        <v>105</v>
      </c>
      <c r="F10" s="207">
        <f t="shared" si="0"/>
        <v>24</v>
      </c>
      <c r="G10" s="204"/>
      <c r="H10" s="204">
        <v>1</v>
      </c>
      <c r="I10" s="204">
        <v>1</v>
      </c>
      <c r="J10" s="204">
        <v>1</v>
      </c>
      <c r="K10" s="204">
        <v>1</v>
      </c>
      <c r="L10" s="204">
        <v>1</v>
      </c>
      <c r="M10" s="204">
        <v>1</v>
      </c>
      <c r="N10" s="204">
        <v>1.0007959612572197</v>
      </c>
      <c r="O10" s="204">
        <v>1</v>
      </c>
      <c r="P10" s="204">
        <v>1.0008949272899856</v>
      </c>
      <c r="Q10" s="208">
        <v>1</v>
      </c>
      <c r="R10" s="208">
        <v>1</v>
      </c>
      <c r="S10" s="208">
        <v>1</v>
      </c>
    </row>
    <row r="11" spans="5:19">
      <c r="E11" s="206" t="s">
        <v>106</v>
      </c>
      <c r="F11" s="207">
        <f t="shared" si="0"/>
        <v>23</v>
      </c>
      <c r="G11" s="204"/>
      <c r="H11" s="204">
        <v>1</v>
      </c>
      <c r="I11" s="204">
        <v>1</v>
      </c>
      <c r="J11" s="204">
        <v>1</v>
      </c>
      <c r="K11" s="204">
        <v>1</v>
      </c>
      <c r="L11" s="204">
        <v>1.0000000000000002</v>
      </c>
      <c r="M11" s="204">
        <v>1</v>
      </c>
      <c r="N11" s="204">
        <v>1.0004636618651221</v>
      </c>
      <c r="O11" s="204">
        <v>1</v>
      </c>
      <c r="P11" s="204">
        <v>1</v>
      </c>
      <c r="Q11" s="208">
        <v>1</v>
      </c>
      <c r="R11" s="208">
        <v>1</v>
      </c>
      <c r="S11" s="208">
        <v>1</v>
      </c>
    </row>
    <row r="12" spans="5:19">
      <c r="E12" s="206" t="s">
        <v>107</v>
      </c>
      <c r="F12" s="207">
        <f t="shared" si="0"/>
        <v>22</v>
      </c>
      <c r="G12" s="204"/>
      <c r="H12" s="204">
        <v>1</v>
      </c>
      <c r="I12" s="204">
        <v>1</v>
      </c>
      <c r="J12" s="204">
        <v>1</v>
      </c>
      <c r="K12" s="204">
        <v>1</v>
      </c>
      <c r="L12" s="204">
        <v>1</v>
      </c>
      <c r="M12" s="204">
        <v>1</v>
      </c>
      <c r="N12" s="204">
        <v>1.0002221056791021</v>
      </c>
      <c r="O12" s="204">
        <v>1</v>
      </c>
      <c r="P12" s="204">
        <v>1</v>
      </c>
      <c r="Q12" s="208">
        <v>1</v>
      </c>
      <c r="R12" s="208">
        <v>1</v>
      </c>
      <c r="S12" s="208">
        <v>1.0000000000000002</v>
      </c>
    </row>
    <row r="13" spans="5:19">
      <c r="E13" s="206" t="s">
        <v>108</v>
      </c>
      <c r="F13" s="207">
        <f t="shared" si="0"/>
        <v>21</v>
      </c>
      <c r="G13" s="204"/>
      <c r="H13" s="204">
        <v>1</v>
      </c>
      <c r="I13" s="204">
        <v>1</v>
      </c>
      <c r="J13" s="204">
        <v>1</v>
      </c>
      <c r="K13" s="204">
        <v>1</v>
      </c>
      <c r="L13" s="204">
        <v>1</v>
      </c>
      <c r="M13" s="204">
        <v>1</v>
      </c>
      <c r="N13" s="204">
        <v>1.0000211417805356</v>
      </c>
      <c r="O13" s="204">
        <v>1</v>
      </c>
      <c r="P13" s="204">
        <v>1</v>
      </c>
      <c r="Q13" s="208">
        <v>1</v>
      </c>
      <c r="R13" s="208">
        <v>1</v>
      </c>
      <c r="S13" s="208">
        <v>1.0000924986107838</v>
      </c>
    </row>
    <row r="14" spans="5:19">
      <c r="E14" s="206" t="s">
        <v>109</v>
      </c>
      <c r="F14" s="207">
        <f t="shared" si="0"/>
        <v>20</v>
      </c>
      <c r="G14" s="204"/>
      <c r="H14" s="204">
        <v>1</v>
      </c>
      <c r="I14" s="204">
        <v>1</v>
      </c>
      <c r="J14" s="204">
        <v>1</v>
      </c>
      <c r="K14" s="204">
        <v>1</v>
      </c>
      <c r="L14" s="204">
        <v>1</v>
      </c>
      <c r="M14" s="204">
        <v>1</v>
      </c>
      <c r="N14" s="204">
        <v>1.0000183599121277</v>
      </c>
      <c r="O14" s="204">
        <v>1</v>
      </c>
      <c r="P14" s="204">
        <v>1</v>
      </c>
      <c r="Q14" s="208">
        <v>1</v>
      </c>
      <c r="R14" s="208">
        <v>1</v>
      </c>
      <c r="S14" s="208">
        <v>1.0003907532760807</v>
      </c>
    </row>
    <row r="15" spans="5:19">
      <c r="E15" s="206" t="s">
        <v>110</v>
      </c>
      <c r="F15" s="207">
        <f t="shared" si="0"/>
        <v>19</v>
      </c>
      <c r="G15" s="204"/>
      <c r="H15" s="204">
        <v>1</v>
      </c>
      <c r="I15" s="204">
        <v>1</v>
      </c>
      <c r="J15" s="204">
        <v>1</v>
      </c>
      <c r="K15" s="204">
        <v>1</v>
      </c>
      <c r="L15" s="204">
        <v>1</v>
      </c>
      <c r="M15" s="204">
        <v>1</v>
      </c>
      <c r="N15" s="204">
        <v>1.0000069532752267</v>
      </c>
      <c r="O15" s="204">
        <v>1</v>
      </c>
      <c r="P15" s="204">
        <v>1</v>
      </c>
      <c r="Q15" s="208">
        <v>1</v>
      </c>
      <c r="R15" s="208">
        <v>1</v>
      </c>
      <c r="S15" s="208">
        <v>1.0006327144007616</v>
      </c>
    </row>
    <row r="16" spans="5:19">
      <c r="E16" s="206" t="s">
        <v>111</v>
      </c>
      <c r="F16" s="207">
        <f t="shared" si="0"/>
        <v>18</v>
      </c>
      <c r="G16" s="204"/>
      <c r="H16" s="204">
        <v>1</v>
      </c>
      <c r="I16" s="204">
        <v>1</v>
      </c>
      <c r="J16" s="204">
        <v>1</v>
      </c>
      <c r="K16" s="204">
        <v>1</v>
      </c>
      <c r="L16" s="204">
        <v>1</v>
      </c>
      <c r="M16" s="204">
        <v>1</v>
      </c>
      <c r="N16" s="204">
        <v>1.0007687304352986</v>
      </c>
      <c r="O16" s="204">
        <v>1</v>
      </c>
      <c r="P16" s="204">
        <v>1</v>
      </c>
      <c r="Q16" s="208">
        <v>1</v>
      </c>
      <c r="R16" s="208">
        <v>1</v>
      </c>
      <c r="S16" s="208">
        <v>1.0001138035290587</v>
      </c>
    </row>
    <row r="17" spans="5:19">
      <c r="E17" s="206" t="s">
        <v>112</v>
      </c>
      <c r="F17" s="207">
        <f t="shared" si="0"/>
        <v>17</v>
      </c>
      <c r="G17" s="204"/>
      <c r="H17" s="204">
        <v>1</v>
      </c>
      <c r="I17" s="204">
        <v>1</v>
      </c>
      <c r="J17" s="204">
        <v>1</v>
      </c>
      <c r="K17" s="204">
        <v>1.0081988052864912</v>
      </c>
      <c r="L17" s="204">
        <v>1</v>
      </c>
      <c r="M17" s="204">
        <v>1</v>
      </c>
      <c r="N17" s="204">
        <v>1</v>
      </c>
      <c r="O17" s="204">
        <v>1</v>
      </c>
      <c r="P17" s="204">
        <v>1.0001816621421156</v>
      </c>
      <c r="Q17" s="208">
        <v>1</v>
      </c>
      <c r="R17" s="208">
        <v>1</v>
      </c>
      <c r="S17" s="208">
        <v>1.0002864583806981</v>
      </c>
    </row>
    <row r="18" spans="5:19">
      <c r="E18" s="206" t="s">
        <v>113</v>
      </c>
      <c r="F18" s="207">
        <f t="shared" si="0"/>
        <v>16</v>
      </c>
      <c r="G18" s="204"/>
      <c r="H18" s="204">
        <v>1</v>
      </c>
      <c r="I18" s="204">
        <v>1</v>
      </c>
      <c r="J18" s="204">
        <v>1</v>
      </c>
      <c r="K18" s="204">
        <v>1</v>
      </c>
      <c r="L18" s="204">
        <v>1</v>
      </c>
      <c r="M18" s="204">
        <v>1</v>
      </c>
      <c r="N18" s="204">
        <v>1.0007334974340947</v>
      </c>
      <c r="O18" s="204">
        <v>1</v>
      </c>
      <c r="P18" s="204">
        <v>1</v>
      </c>
      <c r="Q18" s="208">
        <v>1.000518766767619</v>
      </c>
      <c r="R18" s="208">
        <v>1</v>
      </c>
      <c r="S18" s="208">
        <v>1.0011234523188628</v>
      </c>
    </row>
    <row r="19" spans="5:19">
      <c r="E19" s="206" t="s">
        <v>114</v>
      </c>
      <c r="F19" s="207">
        <f t="shared" si="0"/>
        <v>15</v>
      </c>
      <c r="G19" s="204"/>
      <c r="H19" s="204">
        <v>1</v>
      </c>
      <c r="I19" s="204">
        <v>1</v>
      </c>
      <c r="J19" s="204">
        <v>1</v>
      </c>
      <c r="K19" s="204">
        <v>1</v>
      </c>
      <c r="L19" s="204">
        <v>1</v>
      </c>
      <c r="M19" s="204">
        <v>1</v>
      </c>
      <c r="N19" s="204">
        <v>1</v>
      </c>
      <c r="O19" s="204">
        <v>1</v>
      </c>
      <c r="P19" s="204">
        <v>1.0000994139899251</v>
      </c>
      <c r="Q19" s="208">
        <v>1</v>
      </c>
      <c r="R19" s="208">
        <v>1</v>
      </c>
      <c r="S19" s="208">
        <v>1.0032664038435302</v>
      </c>
    </row>
    <row r="20" spans="5:19">
      <c r="E20" s="206" t="s">
        <v>115</v>
      </c>
      <c r="F20" s="207">
        <f t="shared" si="0"/>
        <v>14</v>
      </c>
      <c r="G20" s="204"/>
      <c r="H20" s="204">
        <v>1</v>
      </c>
      <c r="I20" s="204">
        <v>1</v>
      </c>
      <c r="J20" s="204">
        <v>1</v>
      </c>
      <c r="K20" s="204">
        <v>1</v>
      </c>
      <c r="L20" s="204">
        <v>1</v>
      </c>
      <c r="M20" s="204">
        <v>1</v>
      </c>
      <c r="N20" s="204">
        <v>1.0017374503287055</v>
      </c>
      <c r="O20" s="204">
        <v>1</v>
      </c>
      <c r="P20" s="204">
        <v>1.001564836396424</v>
      </c>
      <c r="Q20" s="208">
        <v>1</v>
      </c>
      <c r="R20" s="208">
        <v>1.0000414097668344</v>
      </c>
      <c r="S20" s="208">
        <v>1.0034442091731781</v>
      </c>
    </row>
    <row r="21" spans="5:19">
      <c r="E21" s="206" t="s">
        <v>116</v>
      </c>
      <c r="F21" s="207">
        <f t="shared" si="0"/>
        <v>13</v>
      </c>
      <c r="G21" s="204"/>
      <c r="H21" s="204">
        <v>1</v>
      </c>
      <c r="I21" s="204">
        <v>1</v>
      </c>
      <c r="J21" s="204">
        <v>1</v>
      </c>
      <c r="K21" s="204">
        <v>1</v>
      </c>
      <c r="L21" s="204">
        <v>1</v>
      </c>
      <c r="M21" s="204">
        <v>1</v>
      </c>
      <c r="N21" s="204">
        <v>1.0003758076115525</v>
      </c>
      <c r="O21" s="204">
        <v>1</v>
      </c>
      <c r="P21" s="204">
        <v>1.0002944536069556</v>
      </c>
      <c r="Q21" s="208">
        <v>1</v>
      </c>
      <c r="R21" s="208">
        <v>1</v>
      </c>
      <c r="S21" s="208">
        <v>1.001750503086934</v>
      </c>
    </row>
    <row r="22" spans="5:19">
      <c r="E22" s="206" t="s">
        <v>117</v>
      </c>
      <c r="F22" s="207">
        <f t="shared" si="0"/>
        <v>12</v>
      </c>
      <c r="G22" s="204"/>
      <c r="H22" s="204">
        <v>1</v>
      </c>
      <c r="I22" s="204">
        <v>1</v>
      </c>
      <c r="J22" s="204">
        <v>1</v>
      </c>
      <c r="K22" s="204">
        <v>1</v>
      </c>
      <c r="L22" s="204">
        <v>1</v>
      </c>
      <c r="M22" s="204">
        <v>1</v>
      </c>
      <c r="N22" s="204">
        <v>1.0009322653510093</v>
      </c>
      <c r="O22" s="204">
        <v>1.0040322608991981</v>
      </c>
      <c r="P22" s="204">
        <v>1.0003513617736497</v>
      </c>
      <c r="Q22" s="208">
        <v>1</v>
      </c>
      <c r="R22" s="208">
        <v>1.0000846377628148</v>
      </c>
      <c r="S22" s="208">
        <v>1.0003100999883403</v>
      </c>
    </row>
    <row r="23" spans="5:19">
      <c r="E23" s="206" t="s">
        <v>118</v>
      </c>
      <c r="F23" s="207">
        <f t="shared" si="0"/>
        <v>11</v>
      </c>
      <c r="G23" s="204"/>
      <c r="H23" s="204">
        <v>1</v>
      </c>
      <c r="I23" s="204">
        <v>1</v>
      </c>
      <c r="J23" s="204">
        <v>1</v>
      </c>
      <c r="K23" s="204">
        <v>1</v>
      </c>
      <c r="L23" s="204">
        <v>1.0103587018581857</v>
      </c>
      <c r="M23" s="204">
        <v>1</v>
      </c>
      <c r="N23" s="204">
        <v>1.0021682599665698</v>
      </c>
      <c r="O23" s="204">
        <v>1.0037377943524266</v>
      </c>
      <c r="P23" s="204">
        <v>1.0009916804741597</v>
      </c>
      <c r="Q23" s="208">
        <v>1</v>
      </c>
      <c r="R23" s="208">
        <v>1</v>
      </c>
      <c r="S23" s="208">
        <v>1.0143251200902883</v>
      </c>
    </row>
    <row r="24" spans="5:19">
      <c r="E24" s="206" t="s">
        <v>119</v>
      </c>
      <c r="F24" s="207">
        <f t="shared" si="0"/>
        <v>10</v>
      </c>
      <c r="G24" s="204"/>
      <c r="H24" s="204">
        <v>1.005664763766775</v>
      </c>
      <c r="I24" s="204">
        <v>1</v>
      </c>
      <c r="J24" s="204">
        <v>1</v>
      </c>
      <c r="K24" s="204">
        <v>1</v>
      </c>
      <c r="L24" s="204">
        <v>1</v>
      </c>
      <c r="M24" s="204">
        <v>1</v>
      </c>
      <c r="N24" s="204">
        <v>1.0006242413923889</v>
      </c>
      <c r="O24" s="204">
        <v>1</v>
      </c>
      <c r="P24" s="204">
        <v>1.0007021469086328</v>
      </c>
      <c r="Q24" s="208">
        <v>1</v>
      </c>
      <c r="R24" s="208">
        <v>1.0005534210843747</v>
      </c>
      <c r="S24" s="208">
        <v>1.0020492721649963</v>
      </c>
    </row>
    <row r="25" spans="5:19">
      <c r="E25" s="206" t="s">
        <v>120</v>
      </c>
      <c r="F25" s="207">
        <f t="shared" si="0"/>
        <v>9</v>
      </c>
      <c r="G25" s="204"/>
      <c r="H25" s="204">
        <v>1</v>
      </c>
      <c r="I25" s="204">
        <v>1</v>
      </c>
      <c r="J25" s="204">
        <v>1</v>
      </c>
      <c r="K25" s="204">
        <v>1</v>
      </c>
      <c r="L25" s="204">
        <v>1</v>
      </c>
      <c r="M25" s="204">
        <v>1</v>
      </c>
      <c r="N25" s="204">
        <v>1.0016655713560509</v>
      </c>
      <c r="O25" s="204">
        <v>1</v>
      </c>
      <c r="P25" s="204">
        <v>1.0016266342065712</v>
      </c>
      <c r="Q25" s="208">
        <v>1</v>
      </c>
      <c r="R25" s="208">
        <v>1</v>
      </c>
      <c r="S25" s="208">
        <v>1.0053842166642744</v>
      </c>
    </row>
    <row r="26" spans="5:19">
      <c r="E26" s="206" t="s">
        <v>121</v>
      </c>
      <c r="F26" s="207">
        <f t="shared" si="0"/>
        <v>8</v>
      </c>
      <c r="G26" s="204"/>
      <c r="H26" s="204">
        <v>1</v>
      </c>
      <c r="I26" s="204">
        <v>1</v>
      </c>
      <c r="J26" s="204">
        <v>1</v>
      </c>
      <c r="K26" s="204">
        <v>1</v>
      </c>
      <c r="L26" s="204">
        <v>1.0032069398360779</v>
      </c>
      <c r="M26" s="204">
        <v>1</v>
      </c>
      <c r="N26" s="204">
        <v>1.0031018758537114</v>
      </c>
      <c r="O26" s="204">
        <v>1.0004805511569315</v>
      </c>
      <c r="P26" s="204">
        <v>1.0004682859039571</v>
      </c>
      <c r="Q26" s="208">
        <v>1.003480360942079</v>
      </c>
      <c r="R26" s="208">
        <v>1.0009216193594423</v>
      </c>
      <c r="S26" s="208">
        <v>1.0092836262163263</v>
      </c>
    </row>
    <row r="27" spans="5:19">
      <c r="E27" s="206" t="s">
        <v>122</v>
      </c>
      <c r="F27" s="207">
        <f t="shared" si="0"/>
        <v>7</v>
      </c>
      <c r="G27" s="204"/>
      <c r="H27" s="204">
        <v>1</v>
      </c>
      <c r="I27" s="204">
        <v>1.0494490203593554</v>
      </c>
      <c r="J27" s="204">
        <v>1.0000170737682494</v>
      </c>
      <c r="K27" s="204">
        <v>1.0062120494235827</v>
      </c>
      <c r="L27" s="204">
        <v>1</v>
      </c>
      <c r="M27" s="204">
        <v>1</v>
      </c>
      <c r="N27" s="204">
        <v>1.00204532288929</v>
      </c>
      <c r="O27" s="204">
        <v>1</v>
      </c>
      <c r="P27" s="204">
        <v>1.0004434307810512</v>
      </c>
      <c r="Q27" s="208">
        <v>1</v>
      </c>
      <c r="R27" s="208">
        <v>1</v>
      </c>
      <c r="S27" s="208">
        <v>1.0101549358483444</v>
      </c>
    </row>
    <row r="28" spans="5:19">
      <c r="E28" s="206" t="s">
        <v>123</v>
      </c>
      <c r="F28" s="207">
        <f t="shared" si="0"/>
        <v>6</v>
      </c>
      <c r="G28" s="204"/>
      <c r="H28" s="204">
        <v>1.0014995747912219</v>
      </c>
      <c r="I28" s="204">
        <v>1</v>
      </c>
      <c r="J28" s="204">
        <v>1.0000110959828359</v>
      </c>
      <c r="K28" s="204">
        <v>1</v>
      </c>
      <c r="L28" s="204">
        <v>1</v>
      </c>
      <c r="M28" s="204">
        <v>1</v>
      </c>
      <c r="N28" s="204">
        <v>1.004313864767201</v>
      </c>
      <c r="O28" s="204">
        <v>1.0010833421546899</v>
      </c>
      <c r="P28" s="204">
        <v>1.0014044813978726</v>
      </c>
      <c r="Q28" s="208">
        <v>1</v>
      </c>
      <c r="R28" s="208">
        <v>1.0001542463944282</v>
      </c>
      <c r="S28" s="208">
        <v>1.0109261533287823</v>
      </c>
    </row>
    <row r="29" spans="5:19">
      <c r="E29" s="206" t="s">
        <v>124</v>
      </c>
      <c r="F29" s="207">
        <f t="shared" si="0"/>
        <v>5</v>
      </c>
      <c r="G29" s="204"/>
      <c r="H29" s="204">
        <v>1.0544934631600442</v>
      </c>
      <c r="I29" s="204">
        <v>1</v>
      </c>
      <c r="J29" s="204">
        <v>1.0000360129904637</v>
      </c>
      <c r="K29" s="204">
        <v>1.0016750406549151</v>
      </c>
      <c r="L29" s="204">
        <v>1</v>
      </c>
      <c r="M29" s="204">
        <v>1</v>
      </c>
      <c r="N29" s="204">
        <v>1.0002093347571834</v>
      </c>
      <c r="O29" s="204">
        <v>1.000022742163273</v>
      </c>
      <c r="P29" s="204">
        <v>1.0006678853553614</v>
      </c>
      <c r="Q29" s="208">
        <v>1</v>
      </c>
      <c r="R29" s="208">
        <v>1.0000347744951441</v>
      </c>
      <c r="S29" s="208">
        <v>1.0156837076659173</v>
      </c>
    </row>
    <row r="30" spans="5:19">
      <c r="E30" s="206" t="s">
        <v>125</v>
      </c>
      <c r="F30" s="207">
        <f t="shared" si="0"/>
        <v>4</v>
      </c>
      <c r="G30" s="204"/>
      <c r="H30" s="204">
        <v>1.0106394632942899</v>
      </c>
      <c r="I30" s="204">
        <v>1.0007601989375459</v>
      </c>
      <c r="J30" s="204">
        <v>1.0007408796330284</v>
      </c>
      <c r="K30" s="204">
        <v>1.0001581048443844</v>
      </c>
      <c r="L30" s="204">
        <v>1.0000761273594618</v>
      </c>
      <c r="M30" s="204">
        <v>1</v>
      </c>
      <c r="N30" s="204">
        <v>1.0027101999420052</v>
      </c>
      <c r="O30" s="204">
        <v>1</v>
      </c>
      <c r="P30" s="204">
        <v>1.0014109556097928</v>
      </c>
      <c r="Q30" s="208">
        <v>1</v>
      </c>
      <c r="R30" s="208">
        <v>1.0288312670526307</v>
      </c>
      <c r="S30" s="208">
        <v>1.0213452706881336</v>
      </c>
    </row>
    <row r="31" spans="5:19">
      <c r="E31" s="206" t="s">
        <v>126</v>
      </c>
      <c r="F31" s="207">
        <f t="shared" si="0"/>
        <v>3</v>
      </c>
      <c r="G31" s="204"/>
      <c r="H31" s="204">
        <v>1.0105453923536032</v>
      </c>
      <c r="I31" s="204">
        <v>1.0002340532616618</v>
      </c>
      <c r="J31" s="204">
        <v>1.0021385634259334</v>
      </c>
      <c r="K31" s="204">
        <v>1.0012003131721543</v>
      </c>
      <c r="L31" s="204">
        <v>1</v>
      </c>
      <c r="M31" s="204">
        <v>1</v>
      </c>
      <c r="N31" s="204">
        <v>1.0084932330295457</v>
      </c>
      <c r="O31" s="204">
        <v>1.0001133545565002</v>
      </c>
      <c r="P31" s="204">
        <v>1.0031681563112527</v>
      </c>
      <c r="Q31" s="204">
        <v>1.0099574578071446</v>
      </c>
      <c r="R31" s="204">
        <v>1.0141848495667489</v>
      </c>
      <c r="S31" s="204">
        <v>1.028863850747991</v>
      </c>
    </row>
    <row r="32" spans="5:19">
      <c r="E32" s="206" t="s">
        <v>127</v>
      </c>
      <c r="F32" s="207">
        <f t="shared" si="0"/>
        <v>2</v>
      </c>
      <c r="G32" s="204"/>
      <c r="H32" s="204">
        <v>1.0068383574248867</v>
      </c>
      <c r="I32" s="204">
        <v>1.0004383995715653</v>
      </c>
      <c r="J32" s="204">
        <v>1.0007803355142257</v>
      </c>
      <c r="K32" s="204">
        <v>1.0064189709176434</v>
      </c>
      <c r="L32" s="204">
        <v>1.0036232484826688</v>
      </c>
      <c r="M32" s="204">
        <v>1.0628318621620669</v>
      </c>
      <c r="N32" s="204">
        <v>1.0064985705763632</v>
      </c>
      <c r="O32" s="204">
        <v>1.0076537216405952</v>
      </c>
      <c r="P32" s="204">
        <v>1.0040753303628258</v>
      </c>
      <c r="Q32" s="204">
        <v>1.0879372817300925</v>
      </c>
      <c r="R32" s="204">
        <v>1.0172470416191133</v>
      </c>
      <c r="S32" s="204">
        <v>1.0490231190564994</v>
      </c>
    </row>
    <row r="33" spans="5:19">
      <c r="E33" s="206" t="s">
        <v>128</v>
      </c>
      <c r="F33" s="207">
        <f>F34+1</f>
        <v>1</v>
      </c>
      <c r="G33" s="204"/>
      <c r="H33" s="204">
        <v>1.0056290771511329</v>
      </c>
      <c r="I33" s="204">
        <v>1.0241707146436825</v>
      </c>
      <c r="J33" s="204">
        <v>1.0033145400502586</v>
      </c>
      <c r="K33" s="204">
        <v>1.0057809746075133</v>
      </c>
      <c r="L33" s="204">
        <v>1.0492058956102517</v>
      </c>
      <c r="M33" s="204">
        <v>1.2919189471602364</v>
      </c>
      <c r="N33" s="204">
        <v>1.0118416035579785</v>
      </c>
      <c r="O33" s="204">
        <v>1.0032900845607629</v>
      </c>
      <c r="P33" s="204">
        <v>1.0037945968088156</v>
      </c>
      <c r="Q33" s="204">
        <v>1.0150012718989827</v>
      </c>
      <c r="R33" s="204">
        <v>1.0272385753374664</v>
      </c>
      <c r="S33" s="204">
        <v>1.0677743405124047</v>
      </c>
    </row>
    <row r="34" spans="5:19">
      <c r="E34" s="209" t="s">
        <v>129</v>
      </c>
      <c r="F34" s="210">
        <v>0</v>
      </c>
      <c r="G34" s="375"/>
      <c r="H34" s="375">
        <v>1.0517447311811883</v>
      </c>
      <c r="I34" s="375">
        <v>1.0341014337059913</v>
      </c>
      <c r="J34" s="375">
        <v>1.0286034146597007</v>
      </c>
      <c r="K34" s="375">
        <v>1.0606112447913876</v>
      </c>
      <c r="L34" s="375">
        <v>1.0730024086985224</v>
      </c>
      <c r="M34" s="375">
        <v>1.2119760702944118</v>
      </c>
      <c r="N34" s="375">
        <v>1.0326239906895605</v>
      </c>
      <c r="O34" s="375">
        <v>1.0107305954642467</v>
      </c>
      <c r="P34" s="375">
        <v>1.0137997196241926</v>
      </c>
      <c r="Q34" s="375">
        <v>1.1465719209942324</v>
      </c>
      <c r="R34" s="375">
        <v>1.0815449118273353</v>
      </c>
      <c r="S34" s="375">
        <v>1.174073313001373</v>
      </c>
    </row>
  </sheetData>
  <mergeCells count="1">
    <mergeCell ref="G3:S4"/>
  </mergeCells>
  <phoneticPr fontId="14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6BCF-9791-4A17-B6DA-53C9807B632F}">
  <sheetPr>
    <tabColor rgb="FF0137A6"/>
  </sheetPr>
  <dimension ref="B3:AK80"/>
  <sheetViews>
    <sheetView showGridLines="0" zoomScale="55" zoomScaleNormal="55" workbookViewId="0">
      <selection activeCell="G29" sqref="G29"/>
    </sheetView>
  </sheetViews>
  <sheetFormatPr defaultColWidth="9" defaultRowHeight="13.7"/>
  <cols>
    <col min="1" max="1" width="9" style="154"/>
    <col min="2" max="2" width="17" style="154" customWidth="1"/>
    <col min="3" max="3" width="15.28515625" style="154" bestFit="1" customWidth="1"/>
    <col min="4" max="4" width="15.140625" style="154" bestFit="1" customWidth="1"/>
    <col min="5" max="5" width="19.140625" style="154" customWidth="1"/>
    <col min="6" max="7" width="14.7109375" style="154" customWidth="1"/>
    <col min="8" max="8" width="16" style="154" bestFit="1" customWidth="1"/>
    <col min="9" max="9" width="16" style="154" customWidth="1"/>
    <col min="10" max="37" width="15.28515625" style="154" customWidth="1"/>
    <col min="38" max="16384" width="9" style="154"/>
  </cols>
  <sheetData>
    <row r="3" spans="2:37">
      <c r="J3" s="154">
        <v>2025</v>
      </c>
      <c r="K3" s="154">
        <v>2025</v>
      </c>
      <c r="L3" s="154">
        <v>2025</v>
      </c>
      <c r="M3" s="154">
        <v>2025</v>
      </c>
      <c r="N3" s="154">
        <f>J3+1</f>
        <v>2026</v>
      </c>
      <c r="O3" s="154">
        <f t="shared" ref="O3:Q3" si="0">K3+1</f>
        <v>2026</v>
      </c>
      <c r="P3" s="154">
        <f t="shared" si="0"/>
        <v>2026</v>
      </c>
      <c r="Q3" s="154">
        <f t="shared" si="0"/>
        <v>2026</v>
      </c>
      <c r="R3" s="154">
        <f t="shared" ref="R3:AB3" si="1">N3+1</f>
        <v>2027</v>
      </c>
      <c r="S3" s="154">
        <f t="shared" si="1"/>
        <v>2027</v>
      </c>
      <c r="T3" s="154">
        <f t="shared" si="1"/>
        <v>2027</v>
      </c>
      <c r="U3" s="154">
        <f t="shared" si="1"/>
        <v>2027</v>
      </c>
      <c r="V3" s="154">
        <f t="shared" si="1"/>
        <v>2028</v>
      </c>
      <c r="W3" s="154">
        <f t="shared" si="1"/>
        <v>2028</v>
      </c>
      <c r="X3" s="154">
        <f t="shared" si="1"/>
        <v>2028</v>
      </c>
      <c r="Y3" s="154">
        <f t="shared" si="1"/>
        <v>2028</v>
      </c>
      <c r="Z3" s="154">
        <f t="shared" si="1"/>
        <v>2029</v>
      </c>
      <c r="AA3" s="154">
        <f t="shared" si="1"/>
        <v>2029</v>
      </c>
      <c r="AB3" s="154">
        <f t="shared" si="1"/>
        <v>2029</v>
      </c>
      <c r="AC3" s="154">
        <f t="shared" ref="AC3:AH3" si="2">Y3+1</f>
        <v>2029</v>
      </c>
      <c r="AD3" s="154">
        <f t="shared" si="2"/>
        <v>2030</v>
      </c>
      <c r="AE3" s="154">
        <f t="shared" si="2"/>
        <v>2030</v>
      </c>
      <c r="AF3" s="154">
        <f t="shared" si="2"/>
        <v>2030</v>
      </c>
      <c r="AG3" s="154">
        <f t="shared" si="2"/>
        <v>2030</v>
      </c>
      <c r="AH3" s="154">
        <f t="shared" si="2"/>
        <v>2031</v>
      </c>
      <c r="AI3" s="154">
        <f t="shared" ref="AI3:AK3" si="3">AE3+1</f>
        <v>2031</v>
      </c>
      <c r="AJ3" s="154">
        <f t="shared" si="3"/>
        <v>2031</v>
      </c>
      <c r="AK3" s="154">
        <f t="shared" si="3"/>
        <v>2031</v>
      </c>
    </row>
    <row r="4" spans="2:37">
      <c r="J4" s="154" t="s">
        <v>152</v>
      </c>
      <c r="K4" s="154" t="s">
        <v>153</v>
      </c>
      <c r="L4" s="154" t="s">
        <v>154</v>
      </c>
      <c r="M4" s="154" t="s">
        <v>155</v>
      </c>
      <c r="N4" s="154" t="s">
        <v>152</v>
      </c>
      <c r="O4" s="154" t="s">
        <v>153</v>
      </c>
      <c r="P4" s="154" t="s">
        <v>154</v>
      </c>
      <c r="Q4" s="154" t="s">
        <v>155</v>
      </c>
      <c r="R4" s="154" t="s">
        <v>152</v>
      </c>
      <c r="S4" s="154" t="s">
        <v>153</v>
      </c>
      <c r="T4" s="154" t="s">
        <v>154</v>
      </c>
      <c r="U4" s="154" t="s">
        <v>155</v>
      </c>
      <c r="V4" s="154" t="s">
        <v>152</v>
      </c>
      <c r="W4" s="154" t="s">
        <v>153</v>
      </c>
      <c r="X4" s="154" t="s">
        <v>154</v>
      </c>
      <c r="Y4" s="154" t="s">
        <v>155</v>
      </c>
      <c r="Z4" s="154" t="s">
        <v>152</v>
      </c>
      <c r="AA4" s="154" t="s">
        <v>153</v>
      </c>
      <c r="AB4" s="154" t="s">
        <v>154</v>
      </c>
      <c r="AC4" s="154" t="s">
        <v>155</v>
      </c>
      <c r="AD4" s="154" t="s">
        <v>152</v>
      </c>
      <c r="AE4" s="154" t="s">
        <v>153</v>
      </c>
      <c r="AF4" s="154" t="s">
        <v>154</v>
      </c>
      <c r="AG4" s="154" t="s">
        <v>155</v>
      </c>
      <c r="AH4" s="154" t="s">
        <v>152</v>
      </c>
      <c r="AI4" s="154" t="s">
        <v>153</v>
      </c>
      <c r="AJ4" s="154" t="s">
        <v>154</v>
      </c>
      <c r="AK4" s="154" t="s">
        <v>155</v>
      </c>
    </row>
    <row r="5" spans="2:37">
      <c r="J5" s="154" t="str">
        <f>J4&amp;"-"&amp;J3</f>
        <v>Q1-2025</v>
      </c>
      <c r="K5" s="154" t="str">
        <f t="shared" ref="K5:AK5" si="4">K4&amp;"-"&amp;K3</f>
        <v>Q2-2025</v>
      </c>
      <c r="L5" s="154" t="str">
        <f t="shared" si="4"/>
        <v>Q3-2025</v>
      </c>
      <c r="M5" s="154" t="str">
        <f t="shared" si="4"/>
        <v>Q4-2025</v>
      </c>
      <c r="N5" s="154" t="str">
        <f t="shared" si="4"/>
        <v>Q1-2026</v>
      </c>
      <c r="O5" s="154" t="str">
        <f t="shared" si="4"/>
        <v>Q2-2026</v>
      </c>
      <c r="P5" s="154" t="str">
        <f t="shared" si="4"/>
        <v>Q3-2026</v>
      </c>
      <c r="Q5" s="154" t="str">
        <f t="shared" si="4"/>
        <v>Q4-2026</v>
      </c>
      <c r="R5" s="154" t="str">
        <f t="shared" si="4"/>
        <v>Q1-2027</v>
      </c>
      <c r="S5" s="154" t="str">
        <f t="shared" si="4"/>
        <v>Q2-2027</v>
      </c>
      <c r="T5" s="154" t="str">
        <f t="shared" si="4"/>
        <v>Q3-2027</v>
      </c>
      <c r="U5" s="154" t="str">
        <f t="shared" si="4"/>
        <v>Q4-2027</v>
      </c>
      <c r="V5" s="154" t="str">
        <f t="shared" si="4"/>
        <v>Q1-2028</v>
      </c>
      <c r="W5" s="154" t="str">
        <f t="shared" si="4"/>
        <v>Q2-2028</v>
      </c>
      <c r="X5" s="154" t="str">
        <f t="shared" si="4"/>
        <v>Q3-2028</v>
      </c>
      <c r="Y5" s="154" t="str">
        <f t="shared" si="4"/>
        <v>Q4-2028</v>
      </c>
      <c r="Z5" s="154" t="str">
        <f t="shared" si="4"/>
        <v>Q1-2029</v>
      </c>
      <c r="AA5" s="154" t="str">
        <f t="shared" si="4"/>
        <v>Q2-2029</v>
      </c>
      <c r="AB5" s="154" t="str">
        <f t="shared" si="4"/>
        <v>Q3-2029</v>
      </c>
      <c r="AC5" s="154" t="str">
        <f t="shared" si="4"/>
        <v>Q4-2029</v>
      </c>
      <c r="AD5" s="154" t="str">
        <f t="shared" si="4"/>
        <v>Q1-2030</v>
      </c>
      <c r="AE5" s="154" t="str">
        <f>AE4&amp;"-"&amp;AE3</f>
        <v>Q2-2030</v>
      </c>
      <c r="AF5" s="154" t="str">
        <f t="shared" si="4"/>
        <v>Q3-2030</v>
      </c>
      <c r="AG5" s="154" t="str">
        <f t="shared" si="4"/>
        <v>Q4-2030</v>
      </c>
      <c r="AH5" s="154" t="str">
        <f t="shared" si="4"/>
        <v>Q1-2031</v>
      </c>
      <c r="AI5" s="154" t="str">
        <f t="shared" si="4"/>
        <v>Q2-2031</v>
      </c>
      <c r="AJ5" s="154" t="str">
        <f t="shared" si="4"/>
        <v>Q3-2031</v>
      </c>
      <c r="AK5" s="154" t="str">
        <f t="shared" si="4"/>
        <v>Q4-2031</v>
      </c>
    </row>
    <row r="6" spans="2:37">
      <c r="H6" s="154" t="s">
        <v>156</v>
      </c>
      <c r="J6" s="154">
        <v>3</v>
      </c>
      <c r="K6" s="154">
        <f>J6+3</f>
        <v>6</v>
      </c>
      <c r="L6" s="154">
        <f t="shared" ref="L6:AD6" si="5">K6+3</f>
        <v>9</v>
      </c>
      <c r="M6" s="154">
        <f t="shared" si="5"/>
        <v>12</v>
      </c>
      <c r="N6" s="154">
        <f t="shared" si="5"/>
        <v>15</v>
      </c>
      <c r="O6" s="154">
        <f t="shared" si="5"/>
        <v>18</v>
      </c>
      <c r="P6" s="154">
        <f t="shared" si="5"/>
        <v>21</v>
      </c>
      <c r="Q6" s="154">
        <f t="shared" si="5"/>
        <v>24</v>
      </c>
      <c r="R6" s="154">
        <f t="shared" si="5"/>
        <v>27</v>
      </c>
      <c r="S6" s="154">
        <f t="shared" si="5"/>
        <v>30</v>
      </c>
      <c r="T6" s="154">
        <f t="shared" si="5"/>
        <v>33</v>
      </c>
      <c r="U6" s="154">
        <f t="shared" si="5"/>
        <v>36</v>
      </c>
      <c r="V6" s="154">
        <f t="shared" si="5"/>
        <v>39</v>
      </c>
      <c r="W6" s="154">
        <f t="shared" si="5"/>
        <v>42</v>
      </c>
      <c r="X6" s="154">
        <f t="shared" si="5"/>
        <v>45</v>
      </c>
      <c r="Y6" s="154">
        <f t="shared" si="5"/>
        <v>48</v>
      </c>
      <c r="Z6" s="154">
        <f t="shared" si="5"/>
        <v>51</v>
      </c>
      <c r="AA6" s="154">
        <f t="shared" si="5"/>
        <v>54</v>
      </c>
      <c r="AB6" s="154">
        <f t="shared" si="5"/>
        <v>57</v>
      </c>
      <c r="AC6" s="154">
        <f t="shared" si="5"/>
        <v>60</v>
      </c>
      <c r="AD6" s="154">
        <f t="shared" si="5"/>
        <v>63</v>
      </c>
      <c r="AE6" s="154">
        <f t="shared" ref="AE6" si="6">AD6+3</f>
        <v>66</v>
      </c>
      <c r="AF6" s="154">
        <f>AE6+3</f>
        <v>69</v>
      </c>
      <c r="AG6" s="154">
        <f t="shared" ref="AG6:AK6" si="7">AF6+3</f>
        <v>72</v>
      </c>
      <c r="AH6" s="154">
        <f t="shared" si="7"/>
        <v>75</v>
      </c>
      <c r="AI6" s="154">
        <f t="shared" si="7"/>
        <v>78</v>
      </c>
      <c r="AJ6" s="154">
        <f t="shared" si="7"/>
        <v>81</v>
      </c>
      <c r="AK6" s="154">
        <f t="shared" si="7"/>
        <v>84</v>
      </c>
    </row>
    <row r="7" spans="2:37">
      <c r="K7" s="373">
        <f>K10-J10</f>
        <v>0.26</v>
      </c>
      <c r="L7" s="373">
        <f t="shared" ref="L7:AK7" si="8">L10-K10</f>
        <v>0.24</v>
      </c>
      <c r="M7" s="373">
        <f t="shared" si="8"/>
        <v>0.26</v>
      </c>
      <c r="N7" s="373">
        <f t="shared" si="8"/>
        <v>0.2400000000000001</v>
      </c>
      <c r="O7" s="373">
        <f t="shared" si="8"/>
        <v>0.25999999999999979</v>
      </c>
      <c r="P7" s="373">
        <f t="shared" si="8"/>
        <v>0.24000000000000021</v>
      </c>
      <c r="Q7" s="373">
        <f t="shared" si="8"/>
        <v>0.25999999999999979</v>
      </c>
      <c r="R7" s="373">
        <f t="shared" si="8"/>
        <v>0.24000000000000021</v>
      </c>
      <c r="S7" s="373">
        <f t="shared" si="8"/>
        <v>0.25999999999999979</v>
      </c>
      <c r="T7" s="373">
        <f t="shared" si="8"/>
        <v>0.24000000000000021</v>
      </c>
      <c r="U7" s="373">
        <f t="shared" si="8"/>
        <v>0.25999999999999979</v>
      </c>
      <c r="V7" s="373">
        <f t="shared" si="8"/>
        <v>0.24000000000000021</v>
      </c>
      <c r="W7" s="373">
        <f t="shared" si="8"/>
        <v>0.25999999999999979</v>
      </c>
      <c r="X7" s="373">
        <f t="shared" si="8"/>
        <v>0.24000000000000021</v>
      </c>
      <c r="Y7" s="373">
        <f t="shared" si="8"/>
        <v>0.25999999999999979</v>
      </c>
      <c r="Z7" s="373">
        <f t="shared" si="8"/>
        <v>0.24000000000000021</v>
      </c>
      <c r="AA7" s="373">
        <f t="shared" si="8"/>
        <v>0.25999999999999979</v>
      </c>
      <c r="AB7" s="373">
        <f t="shared" si="8"/>
        <v>0.24000000000000021</v>
      </c>
      <c r="AC7" s="373">
        <f t="shared" si="8"/>
        <v>0.25999999999999979</v>
      </c>
      <c r="AD7" s="373">
        <f t="shared" si="8"/>
        <v>0.24000000000000021</v>
      </c>
      <c r="AE7" s="373">
        <f>AE10-AD10</f>
        <v>0.25999999999999979</v>
      </c>
      <c r="AF7" s="373">
        <f t="shared" si="8"/>
        <v>0.24000000000000021</v>
      </c>
      <c r="AG7" s="373">
        <f t="shared" si="8"/>
        <v>0.25999999999999979</v>
      </c>
      <c r="AH7" s="373">
        <f t="shared" si="8"/>
        <v>0.24000000000000021</v>
      </c>
      <c r="AI7" s="373">
        <f t="shared" si="8"/>
        <v>0.25999999999999979</v>
      </c>
      <c r="AJ7" s="373">
        <f t="shared" si="8"/>
        <v>0.24000000000000021</v>
      </c>
      <c r="AK7" s="373">
        <f t="shared" si="8"/>
        <v>0.25999999999999979</v>
      </c>
    </row>
    <row r="8" spans="2:37" ht="14.1" thickBot="1">
      <c r="B8" s="211" t="s">
        <v>22</v>
      </c>
      <c r="K8" s="373">
        <f>SUM(J10:K10)</f>
        <v>0.5</v>
      </c>
      <c r="L8" s="373">
        <f>SUM(K10:L10)</f>
        <v>1</v>
      </c>
      <c r="M8" s="373">
        <f t="shared" ref="M8:AK8" si="9">SUM(L10:M10)</f>
        <v>1.5</v>
      </c>
      <c r="N8" s="373">
        <f t="shared" si="9"/>
        <v>2</v>
      </c>
      <c r="O8" s="373">
        <f t="shared" si="9"/>
        <v>2.5</v>
      </c>
      <c r="P8" s="373">
        <f t="shared" si="9"/>
        <v>3</v>
      </c>
      <c r="Q8" s="373">
        <f t="shared" si="9"/>
        <v>3.5</v>
      </c>
      <c r="R8" s="373">
        <f t="shared" si="9"/>
        <v>4</v>
      </c>
      <c r="S8" s="373">
        <f t="shared" si="9"/>
        <v>4.5</v>
      </c>
      <c r="T8" s="373">
        <f t="shared" si="9"/>
        <v>5</v>
      </c>
      <c r="U8" s="373">
        <f t="shared" si="9"/>
        <v>5.5</v>
      </c>
      <c r="V8" s="373">
        <f t="shared" si="9"/>
        <v>6</v>
      </c>
      <c r="W8" s="373">
        <f t="shared" si="9"/>
        <v>6.5</v>
      </c>
      <c r="X8" s="373">
        <f t="shared" si="9"/>
        <v>7</v>
      </c>
      <c r="Y8" s="373">
        <f t="shared" si="9"/>
        <v>7.5</v>
      </c>
      <c r="Z8" s="373">
        <f t="shared" si="9"/>
        <v>8</v>
      </c>
      <c r="AA8" s="373">
        <f t="shared" si="9"/>
        <v>8.5</v>
      </c>
      <c r="AB8" s="373">
        <f t="shared" si="9"/>
        <v>9</v>
      </c>
      <c r="AC8" s="373">
        <f t="shared" si="9"/>
        <v>9.5</v>
      </c>
      <c r="AD8" s="373">
        <f t="shared" si="9"/>
        <v>10</v>
      </c>
      <c r="AE8" s="373">
        <f t="shared" si="9"/>
        <v>10.5</v>
      </c>
      <c r="AF8" s="373">
        <f t="shared" si="9"/>
        <v>11</v>
      </c>
      <c r="AG8" s="373">
        <f t="shared" si="9"/>
        <v>11.5</v>
      </c>
      <c r="AH8" s="373">
        <f t="shared" si="9"/>
        <v>12</v>
      </c>
      <c r="AI8" s="373">
        <f t="shared" si="9"/>
        <v>12.5</v>
      </c>
      <c r="AJ8" s="373">
        <f t="shared" si="9"/>
        <v>13</v>
      </c>
      <c r="AK8" s="373">
        <f t="shared" si="9"/>
        <v>13.5</v>
      </c>
    </row>
    <row r="9" spans="2:37" ht="15.75" customHeight="1" thickBot="1">
      <c r="J9" s="212" t="s">
        <v>157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spans="2:37" s="219" customFormat="1" ht="29.65" customHeight="1" thickBot="1">
      <c r="B10" s="214" t="s">
        <v>158</v>
      </c>
      <c r="C10" s="215" t="s">
        <v>159</v>
      </c>
      <c r="D10" s="216" t="s">
        <v>160</v>
      </c>
      <c r="E10" s="216" t="s">
        <v>161</v>
      </c>
      <c r="F10" s="216" t="s">
        <v>162</v>
      </c>
      <c r="G10" s="216" t="s">
        <v>163</v>
      </c>
      <c r="H10" s="216" t="s">
        <v>164</v>
      </c>
      <c r="I10" s="217" t="s">
        <v>165</v>
      </c>
      <c r="J10" s="218">
        <v>0.12</v>
      </c>
      <c r="K10" s="218">
        <v>0.38</v>
      </c>
      <c r="L10" s="218">
        <v>0.62</v>
      </c>
      <c r="M10" s="218">
        <v>0.88</v>
      </c>
      <c r="N10" s="218">
        <v>1.1200000000000001</v>
      </c>
      <c r="O10" s="218">
        <v>1.38</v>
      </c>
      <c r="P10" s="218">
        <v>1.62</v>
      </c>
      <c r="Q10" s="218">
        <v>1.88</v>
      </c>
      <c r="R10" s="218">
        <v>2.12</v>
      </c>
      <c r="S10" s="218">
        <v>2.38</v>
      </c>
      <c r="T10" s="218">
        <v>2.62</v>
      </c>
      <c r="U10" s="218">
        <v>2.88</v>
      </c>
      <c r="V10" s="218">
        <v>3.12</v>
      </c>
      <c r="W10" s="218">
        <v>3.38</v>
      </c>
      <c r="X10" s="218">
        <v>3.62</v>
      </c>
      <c r="Y10" s="218">
        <v>3.88</v>
      </c>
      <c r="Z10" s="218">
        <v>4.12</v>
      </c>
      <c r="AA10" s="218">
        <v>4.38</v>
      </c>
      <c r="AB10" s="218">
        <v>4.62</v>
      </c>
      <c r="AC10" s="218">
        <v>4.88</v>
      </c>
      <c r="AD10" s="218">
        <v>5.12</v>
      </c>
      <c r="AE10" s="218">
        <v>5.38</v>
      </c>
      <c r="AF10" s="218">
        <v>5.62</v>
      </c>
      <c r="AG10" s="218">
        <v>5.88</v>
      </c>
      <c r="AH10" s="218">
        <v>6.12</v>
      </c>
      <c r="AI10" s="218">
        <v>6.38</v>
      </c>
      <c r="AJ10" s="218">
        <v>6.62</v>
      </c>
      <c r="AK10" s="218">
        <v>6.88</v>
      </c>
    </row>
    <row r="11" spans="2:37">
      <c r="B11" s="220" t="str">
        <f>IBNR!F7</f>
        <v>2018Q1</v>
      </c>
      <c r="C11" s="221">
        <f>C12+3</f>
        <v>84</v>
      </c>
      <c r="D11" s="222">
        <f>_xlfn.XLOOKUP($B$8,Paid_DFs!$G$5:$S$5,Paid_DFs!$G7:$S7)</f>
        <v>1</v>
      </c>
      <c r="E11" s="223">
        <f>PRODUCT($D$11:$D11)</f>
        <v>1</v>
      </c>
      <c r="F11" s="224">
        <f t="shared" ref="F11:F38" si="10">G11-G12</f>
        <v>0</v>
      </c>
      <c r="G11" s="225">
        <f>1/E11</f>
        <v>1</v>
      </c>
      <c r="H11" s="226">
        <f>1-G11</f>
        <v>0</v>
      </c>
      <c r="I11" s="227">
        <f t="shared" ref="I11:I38" si="11">SUM(J11:AK11)</f>
        <v>1</v>
      </c>
      <c r="J11" s="228">
        <f t="shared" ref="J11:J38" si="12">IF($H11=0%,100%,IFERROR(VLOOKUP($C11+J$6,$C$11:$AK$38,4,FALSE)/$H11,0))</f>
        <v>1</v>
      </c>
      <c r="K11" s="228">
        <f t="shared" ref="K11:Z11" si="13">IFERROR(VLOOKUP($C11+K$6,$C$11:$AK$38,4,FALSE)/$H11,0)</f>
        <v>0</v>
      </c>
      <c r="L11" s="228">
        <f t="shared" si="13"/>
        <v>0</v>
      </c>
      <c r="M11" s="228">
        <f t="shared" si="13"/>
        <v>0</v>
      </c>
      <c r="N11" s="228">
        <f t="shared" si="13"/>
        <v>0</v>
      </c>
      <c r="O11" s="228">
        <f t="shared" si="13"/>
        <v>0</v>
      </c>
      <c r="P11" s="228">
        <f t="shared" si="13"/>
        <v>0</v>
      </c>
      <c r="Q11" s="228">
        <f t="shared" si="13"/>
        <v>0</v>
      </c>
      <c r="R11" s="228">
        <f t="shared" si="13"/>
        <v>0</v>
      </c>
      <c r="S11" s="228">
        <f t="shared" si="13"/>
        <v>0</v>
      </c>
      <c r="T11" s="228">
        <f t="shared" si="13"/>
        <v>0</v>
      </c>
      <c r="U11" s="228">
        <f t="shared" si="13"/>
        <v>0</v>
      </c>
      <c r="V11" s="228">
        <f t="shared" si="13"/>
        <v>0</v>
      </c>
      <c r="W11" s="228">
        <f t="shared" si="13"/>
        <v>0</v>
      </c>
      <c r="X11" s="228">
        <f t="shared" si="13"/>
        <v>0</v>
      </c>
      <c r="Y11" s="228">
        <f t="shared" si="13"/>
        <v>0</v>
      </c>
      <c r="Z11" s="228">
        <f t="shared" si="13"/>
        <v>0</v>
      </c>
      <c r="AA11" s="228">
        <f t="shared" ref="AA11:AK11" si="14">IFERROR(VLOOKUP($C11+AA$6,$C$11:$AK$38,4,FALSE)/$H11,0)</f>
        <v>0</v>
      </c>
      <c r="AB11" s="228">
        <f t="shared" si="14"/>
        <v>0</v>
      </c>
      <c r="AC11" s="228">
        <f t="shared" si="14"/>
        <v>0</v>
      </c>
      <c r="AD11" s="228">
        <f t="shared" si="14"/>
        <v>0</v>
      </c>
      <c r="AE11" s="228">
        <f t="shared" si="14"/>
        <v>0</v>
      </c>
      <c r="AF11" s="228">
        <f t="shared" si="14"/>
        <v>0</v>
      </c>
      <c r="AG11" s="228">
        <f t="shared" si="14"/>
        <v>0</v>
      </c>
      <c r="AH11" s="228">
        <f t="shared" si="14"/>
        <v>0</v>
      </c>
      <c r="AI11" s="228">
        <f t="shared" si="14"/>
        <v>0</v>
      </c>
      <c r="AJ11" s="228">
        <f t="shared" si="14"/>
        <v>0</v>
      </c>
      <c r="AK11" s="228">
        <f t="shared" si="14"/>
        <v>0</v>
      </c>
    </row>
    <row r="12" spans="2:37">
      <c r="B12" s="220" t="str">
        <f>IBNR!F8</f>
        <v>2018Q2</v>
      </c>
      <c r="C12" s="221">
        <f>C13+3</f>
        <v>81</v>
      </c>
      <c r="D12" s="222">
        <f>_xlfn.XLOOKUP($B$8,Paid_DFs!$G$5:$S$5,Paid_DFs!$G8:$S8)</f>
        <v>1</v>
      </c>
      <c r="E12" s="223">
        <f>PRODUCT($D$11:$D12)</f>
        <v>1</v>
      </c>
      <c r="F12" s="224">
        <f t="shared" si="10"/>
        <v>0</v>
      </c>
      <c r="G12" s="225">
        <f t="shared" ref="G12:G38" si="15">1/E12</f>
        <v>1</v>
      </c>
      <c r="H12" s="226">
        <f>1-G12</f>
        <v>0</v>
      </c>
      <c r="I12" s="227">
        <f t="shared" si="11"/>
        <v>1</v>
      </c>
      <c r="J12" s="228">
        <f t="shared" si="12"/>
        <v>1</v>
      </c>
      <c r="K12" s="228">
        <f t="shared" ref="K12:AK21" si="16">IFERROR(VLOOKUP($C12+K$6,$C$11:$AK$38,4,FALSE)/$H12,0)</f>
        <v>0</v>
      </c>
      <c r="L12" s="228">
        <f t="shared" si="16"/>
        <v>0</v>
      </c>
      <c r="M12" s="228">
        <f t="shared" si="16"/>
        <v>0</v>
      </c>
      <c r="N12" s="228">
        <f t="shared" si="16"/>
        <v>0</v>
      </c>
      <c r="O12" s="228">
        <f t="shared" si="16"/>
        <v>0</v>
      </c>
      <c r="P12" s="228">
        <f t="shared" si="16"/>
        <v>0</v>
      </c>
      <c r="Q12" s="228">
        <f t="shared" si="16"/>
        <v>0</v>
      </c>
      <c r="R12" s="228">
        <f t="shared" si="16"/>
        <v>0</v>
      </c>
      <c r="S12" s="228">
        <f t="shared" si="16"/>
        <v>0</v>
      </c>
      <c r="T12" s="228">
        <f t="shared" si="16"/>
        <v>0</v>
      </c>
      <c r="U12" s="228">
        <f t="shared" si="16"/>
        <v>0</v>
      </c>
      <c r="V12" s="228">
        <f t="shared" si="16"/>
        <v>0</v>
      </c>
      <c r="W12" s="228">
        <f t="shared" si="16"/>
        <v>0</v>
      </c>
      <c r="X12" s="228">
        <f t="shared" si="16"/>
        <v>0</v>
      </c>
      <c r="Y12" s="228">
        <f t="shared" si="16"/>
        <v>0</v>
      </c>
      <c r="Z12" s="228">
        <f t="shared" si="16"/>
        <v>0</v>
      </c>
      <c r="AA12" s="228">
        <f t="shared" si="16"/>
        <v>0</v>
      </c>
      <c r="AB12" s="228">
        <f t="shared" si="16"/>
        <v>0</v>
      </c>
      <c r="AC12" s="228">
        <f t="shared" si="16"/>
        <v>0</v>
      </c>
      <c r="AD12" s="228">
        <f t="shared" si="16"/>
        <v>0</v>
      </c>
      <c r="AE12" s="228">
        <f t="shared" si="16"/>
        <v>0</v>
      </c>
      <c r="AF12" s="228">
        <f t="shared" si="16"/>
        <v>0</v>
      </c>
      <c r="AG12" s="228">
        <f t="shared" si="16"/>
        <v>0</v>
      </c>
      <c r="AH12" s="228">
        <f t="shared" si="16"/>
        <v>0</v>
      </c>
      <c r="AI12" s="228">
        <f t="shared" si="16"/>
        <v>0</v>
      </c>
      <c r="AJ12" s="228">
        <f t="shared" si="16"/>
        <v>0</v>
      </c>
      <c r="AK12" s="228">
        <f t="shared" si="16"/>
        <v>0</v>
      </c>
    </row>
    <row r="13" spans="2:37">
      <c r="B13" s="220" t="str">
        <f>IBNR!F9</f>
        <v>2018Q3</v>
      </c>
      <c r="C13" s="221">
        <f t="shared" ref="C13:C36" si="17">C14+3</f>
        <v>78</v>
      </c>
      <c r="D13" s="222">
        <f>_xlfn.XLOOKUP($B$8,Paid_DFs!$G$5:$S$5,Paid_DFs!$G9:$S9)</f>
        <v>1</v>
      </c>
      <c r="E13" s="223">
        <f>PRODUCT($D$11:$D13)</f>
        <v>1</v>
      </c>
      <c r="F13" s="224">
        <f t="shared" si="10"/>
        <v>0</v>
      </c>
      <c r="G13" s="225">
        <f t="shared" si="15"/>
        <v>1</v>
      </c>
      <c r="H13" s="226">
        <f>1-G13</f>
        <v>0</v>
      </c>
      <c r="I13" s="227">
        <f t="shared" si="11"/>
        <v>1</v>
      </c>
      <c r="J13" s="228">
        <f t="shared" si="12"/>
        <v>1</v>
      </c>
      <c r="K13" s="228">
        <f t="shared" si="16"/>
        <v>0</v>
      </c>
      <c r="L13" s="228">
        <f t="shared" si="16"/>
        <v>0</v>
      </c>
      <c r="M13" s="228">
        <f t="shared" si="16"/>
        <v>0</v>
      </c>
      <c r="N13" s="228">
        <f t="shared" si="16"/>
        <v>0</v>
      </c>
      <c r="O13" s="228">
        <f t="shared" si="16"/>
        <v>0</v>
      </c>
      <c r="P13" s="228">
        <f t="shared" si="16"/>
        <v>0</v>
      </c>
      <c r="Q13" s="228">
        <f t="shared" si="16"/>
        <v>0</v>
      </c>
      <c r="R13" s="228">
        <f t="shared" si="16"/>
        <v>0</v>
      </c>
      <c r="S13" s="228">
        <f t="shared" si="16"/>
        <v>0</v>
      </c>
      <c r="T13" s="228">
        <f t="shared" si="16"/>
        <v>0</v>
      </c>
      <c r="U13" s="228">
        <f t="shared" si="16"/>
        <v>0</v>
      </c>
      <c r="V13" s="228">
        <f t="shared" si="16"/>
        <v>0</v>
      </c>
      <c r="W13" s="228">
        <f t="shared" si="16"/>
        <v>0</v>
      </c>
      <c r="X13" s="228">
        <f t="shared" si="16"/>
        <v>0</v>
      </c>
      <c r="Y13" s="228">
        <f t="shared" si="16"/>
        <v>0</v>
      </c>
      <c r="Z13" s="228">
        <f t="shared" si="16"/>
        <v>0</v>
      </c>
      <c r="AA13" s="228">
        <f t="shared" si="16"/>
        <v>0</v>
      </c>
      <c r="AB13" s="228">
        <f t="shared" si="16"/>
        <v>0</v>
      </c>
      <c r="AC13" s="228">
        <f t="shared" si="16"/>
        <v>0</v>
      </c>
      <c r="AD13" s="228">
        <f t="shared" si="16"/>
        <v>0</v>
      </c>
      <c r="AE13" s="228">
        <f t="shared" si="16"/>
        <v>0</v>
      </c>
      <c r="AF13" s="228">
        <f t="shared" si="16"/>
        <v>0</v>
      </c>
      <c r="AG13" s="228">
        <f t="shared" si="16"/>
        <v>0</v>
      </c>
      <c r="AH13" s="228">
        <f t="shared" si="16"/>
        <v>0</v>
      </c>
      <c r="AI13" s="228">
        <f t="shared" si="16"/>
        <v>0</v>
      </c>
      <c r="AJ13" s="228">
        <f t="shared" si="16"/>
        <v>0</v>
      </c>
      <c r="AK13" s="228">
        <f t="shared" si="16"/>
        <v>0</v>
      </c>
    </row>
    <row r="14" spans="2:37">
      <c r="B14" s="220" t="str">
        <f>IBNR!F10</f>
        <v>2018Q4</v>
      </c>
      <c r="C14" s="221">
        <f t="shared" si="17"/>
        <v>75</v>
      </c>
      <c r="D14" s="222">
        <f>_xlfn.XLOOKUP($B$8,Paid_DFs!$G$5:$S$5,Paid_DFs!$G10:$S10)</f>
        <v>1</v>
      </c>
      <c r="E14" s="223">
        <f>PRODUCT($D$11:$D14)</f>
        <v>1</v>
      </c>
      <c r="F14" s="224">
        <f t="shared" si="10"/>
        <v>0</v>
      </c>
      <c r="G14" s="225">
        <f t="shared" si="15"/>
        <v>1</v>
      </c>
      <c r="H14" s="226">
        <f t="shared" ref="H14:H38" si="18">1-G14</f>
        <v>0</v>
      </c>
      <c r="I14" s="227">
        <f t="shared" si="11"/>
        <v>1</v>
      </c>
      <c r="J14" s="228">
        <f t="shared" si="12"/>
        <v>1</v>
      </c>
      <c r="K14" s="228">
        <f t="shared" si="16"/>
        <v>0</v>
      </c>
      <c r="L14" s="228">
        <f t="shared" si="16"/>
        <v>0</v>
      </c>
      <c r="M14" s="228">
        <f t="shared" si="16"/>
        <v>0</v>
      </c>
      <c r="N14" s="228">
        <f t="shared" si="16"/>
        <v>0</v>
      </c>
      <c r="O14" s="228">
        <f t="shared" si="16"/>
        <v>0</v>
      </c>
      <c r="P14" s="228">
        <f t="shared" si="16"/>
        <v>0</v>
      </c>
      <c r="Q14" s="228">
        <f t="shared" si="16"/>
        <v>0</v>
      </c>
      <c r="R14" s="228">
        <f t="shared" si="16"/>
        <v>0</v>
      </c>
      <c r="S14" s="228">
        <f t="shared" si="16"/>
        <v>0</v>
      </c>
      <c r="T14" s="228">
        <f t="shared" si="16"/>
        <v>0</v>
      </c>
      <c r="U14" s="228">
        <f t="shared" si="16"/>
        <v>0</v>
      </c>
      <c r="V14" s="228">
        <f t="shared" si="16"/>
        <v>0</v>
      </c>
      <c r="W14" s="228">
        <f t="shared" si="16"/>
        <v>0</v>
      </c>
      <c r="X14" s="228">
        <f t="shared" si="16"/>
        <v>0</v>
      </c>
      <c r="Y14" s="228">
        <f t="shared" si="16"/>
        <v>0</v>
      </c>
      <c r="Z14" s="228">
        <f t="shared" si="16"/>
        <v>0</v>
      </c>
      <c r="AA14" s="228">
        <f t="shared" si="16"/>
        <v>0</v>
      </c>
      <c r="AB14" s="228">
        <f t="shared" si="16"/>
        <v>0</v>
      </c>
      <c r="AC14" s="228">
        <f t="shared" si="16"/>
        <v>0</v>
      </c>
      <c r="AD14" s="228">
        <f t="shared" si="16"/>
        <v>0</v>
      </c>
      <c r="AE14" s="228">
        <f t="shared" si="16"/>
        <v>0</v>
      </c>
      <c r="AF14" s="228">
        <f t="shared" si="16"/>
        <v>0</v>
      </c>
      <c r="AG14" s="228">
        <f t="shared" si="16"/>
        <v>0</v>
      </c>
      <c r="AH14" s="228">
        <f t="shared" si="16"/>
        <v>0</v>
      </c>
      <c r="AI14" s="228">
        <f t="shared" si="16"/>
        <v>0</v>
      </c>
      <c r="AJ14" s="228">
        <f t="shared" si="16"/>
        <v>0</v>
      </c>
      <c r="AK14" s="228">
        <f t="shared" si="16"/>
        <v>0</v>
      </c>
    </row>
    <row r="15" spans="2:37">
      <c r="B15" s="220" t="str">
        <f>IBNR!F11</f>
        <v>2019Q1</v>
      </c>
      <c r="C15" s="221">
        <f t="shared" si="17"/>
        <v>72</v>
      </c>
      <c r="D15" s="222">
        <f>_xlfn.XLOOKUP($B$8,Paid_DFs!$G$5:$S$5,Paid_DFs!$G11:$S11)</f>
        <v>1</v>
      </c>
      <c r="E15" s="223">
        <f>PRODUCT($D$11:$D15)</f>
        <v>1</v>
      </c>
      <c r="F15" s="224">
        <f t="shared" si="10"/>
        <v>0</v>
      </c>
      <c r="G15" s="225">
        <f t="shared" si="15"/>
        <v>1</v>
      </c>
      <c r="H15" s="226">
        <f t="shared" si="18"/>
        <v>0</v>
      </c>
      <c r="I15" s="227">
        <f t="shared" si="11"/>
        <v>1</v>
      </c>
      <c r="J15" s="228">
        <f t="shared" si="12"/>
        <v>1</v>
      </c>
      <c r="K15" s="228">
        <f t="shared" si="16"/>
        <v>0</v>
      </c>
      <c r="L15" s="228">
        <f t="shared" si="16"/>
        <v>0</v>
      </c>
      <c r="M15" s="228">
        <f t="shared" si="16"/>
        <v>0</v>
      </c>
      <c r="N15" s="228">
        <f t="shared" si="16"/>
        <v>0</v>
      </c>
      <c r="O15" s="228">
        <f t="shared" si="16"/>
        <v>0</v>
      </c>
      <c r="P15" s="228">
        <f t="shared" si="16"/>
        <v>0</v>
      </c>
      <c r="Q15" s="228">
        <f t="shared" si="16"/>
        <v>0</v>
      </c>
      <c r="R15" s="228">
        <f t="shared" si="16"/>
        <v>0</v>
      </c>
      <c r="S15" s="228">
        <f t="shared" si="16"/>
        <v>0</v>
      </c>
      <c r="T15" s="228">
        <f t="shared" si="16"/>
        <v>0</v>
      </c>
      <c r="U15" s="228">
        <f t="shared" si="16"/>
        <v>0</v>
      </c>
      <c r="V15" s="228">
        <f t="shared" si="16"/>
        <v>0</v>
      </c>
      <c r="W15" s="228">
        <f t="shared" si="16"/>
        <v>0</v>
      </c>
      <c r="X15" s="228">
        <f t="shared" si="16"/>
        <v>0</v>
      </c>
      <c r="Y15" s="228">
        <f t="shared" si="16"/>
        <v>0</v>
      </c>
      <c r="Z15" s="228">
        <f t="shared" si="16"/>
        <v>0</v>
      </c>
      <c r="AA15" s="228">
        <f t="shared" si="16"/>
        <v>0</v>
      </c>
      <c r="AB15" s="228">
        <f t="shared" si="16"/>
        <v>0</v>
      </c>
      <c r="AC15" s="228">
        <f t="shared" si="16"/>
        <v>0</v>
      </c>
      <c r="AD15" s="228">
        <f t="shared" si="16"/>
        <v>0</v>
      </c>
      <c r="AE15" s="228">
        <f t="shared" si="16"/>
        <v>0</v>
      </c>
      <c r="AF15" s="228">
        <f t="shared" si="16"/>
        <v>0</v>
      </c>
      <c r="AG15" s="228">
        <f t="shared" si="16"/>
        <v>0</v>
      </c>
      <c r="AH15" s="228">
        <f t="shared" si="16"/>
        <v>0</v>
      </c>
      <c r="AI15" s="228">
        <f t="shared" si="16"/>
        <v>0</v>
      </c>
      <c r="AJ15" s="228">
        <f t="shared" si="16"/>
        <v>0</v>
      </c>
      <c r="AK15" s="228">
        <f t="shared" si="16"/>
        <v>0</v>
      </c>
    </row>
    <row r="16" spans="2:37">
      <c r="B16" s="220" t="str">
        <f>IBNR!F12</f>
        <v>2019Q2</v>
      </c>
      <c r="C16" s="221">
        <f t="shared" si="17"/>
        <v>69</v>
      </c>
      <c r="D16" s="222">
        <f>_xlfn.XLOOKUP($B$8,Paid_DFs!$G$5:$S$5,Paid_DFs!$G12:$S12)</f>
        <v>1</v>
      </c>
      <c r="E16" s="223">
        <f>PRODUCT($D$11:$D16)</f>
        <v>1</v>
      </c>
      <c r="F16" s="224">
        <f t="shared" si="10"/>
        <v>0</v>
      </c>
      <c r="G16" s="225">
        <f t="shared" si="15"/>
        <v>1</v>
      </c>
      <c r="H16" s="226">
        <f t="shared" si="18"/>
        <v>0</v>
      </c>
      <c r="I16" s="227">
        <f t="shared" si="11"/>
        <v>1</v>
      </c>
      <c r="J16" s="228">
        <f t="shared" si="12"/>
        <v>1</v>
      </c>
      <c r="K16" s="228">
        <f t="shared" si="16"/>
        <v>0</v>
      </c>
      <c r="L16" s="228">
        <f t="shared" si="16"/>
        <v>0</v>
      </c>
      <c r="M16" s="228">
        <f t="shared" si="16"/>
        <v>0</v>
      </c>
      <c r="N16" s="228">
        <f t="shared" si="16"/>
        <v>0</v>
      </c>
      <c r="O16" s="228">
        <f t="shared" si="16"/>
        <v>0</v>
      </c>
      <c r="P16" s="228">
        <f t="shared" si="16"/>
        <v>0</v>
      </c>
      <c r="Q16" s="228">
        <f t="shared" si="16"/>
        <v>0</v>
      </c>
      <c r="R16" s="228">
        <f t="shared" si="16"/>
        <v>0</v>
      </c>
      <c r="S16" s="228">
        <f t="shared" si="16"/>
        <v>0</v>
      </c>
      <c r="T16" s="228">
        <f t="shared" si="16"/>
        <v>0</v>
      </c>
      <c r="U16" s="228">
        <f t="shared" si="16"/>
        <v>0</v>
      </c>
      <c r="V16" s="228">
        <f t="shared" si="16"/>
        <v>0</v>
      </c>
      <c r="W16" s="228">
        <f t="shared" si="16"/>
        <v>0</v>
      </c>
      <c r="X16" s="228">
        <f t="shared" si="16"/>
        <v>0</v>
      </c>
      <c r="Y16" s="228">
        <f t="shared" si="16"/>
        <v>0</v>
      </c>
      <c r="Z16" s="228">
        <f t="shared" si="16"/>
        <v>0</v>
      </c>
      <c r="AA16" s="228">
        <f t="shared" si="16"/>
        <v>0</v>
      </c>
      <c r="AB16" s="228">
        <f t="shared" si="16"/>
        <v>0</v>
      </c>
      <c r="AC16" s="228">
        <f t="shared" si="16"/>
        <v>0</v>
      </c>
      <c r="AD16" s="228">
        <f t="shared" si="16"/>
        <v>0</v>
      </c>
      <c r="AE16" s="228">
        <f t="shared" si="16"/>
        <v>0</v>
      </c>
      <c r="AF16" s="228">
        <f t="shared" si="16"/>
        <v>0</v>
      </c>
      <c r="AG16" s="228">
        <f t="shared" si="16"/>
        <v>0</v>
      </c>
      <c r="AH16" s="228">
        <f t="shared" si="16"/>
        <v>0</v>
      </c>
      <c r="AI16" s="228">
        <f t="shared" si="16"/>
        <v>0</v>
      </c>
      <c r="AJ16" s="228">
        <f t="shared" si="16"/>
        <v>0</v>
      </c>
      <c r="AK16" s="228">
        <f t="shared" si="16"/>
        <v>0</v>
      </c>
    </row>
    <row r="17" spans="2:37">
      <c r="B17" s="220" t="str">
        <f>IBNR!F13</f>
        <v>2019Q3</v>
      </c>
      <c r="C17" s="221">
        <f>C18+3</f>
        <v>66</v>
      </c>
      <c r="D17" s="222">
        <f>_xlfn.XLOOKUP($B$8,Paid_DFs!$G$5:$S$5,Paid_DFs!$G13:$S13)</f>
        <v>1</v>
      </c>
      <c r="E17" s="223">
        <f>PRODUCT($D$11:$D17)</f>
        <v>1</v>
      </c>
      <c r="F17" s="224">
        <f t="shared" si="10"/>
        <v>0</v>
      </c>
      <c r="G17" s="225">
        <f t="shared" si="15"/>
        <v>1</v>
      </c>
      <c r="H17" s="226">
        <f t="shared" si="18"/>
        <v>0</v>
      </c>
      <c r="I17" s="227">
        <f t="shared" si="11"/>
        <v>1</v>
      </c>
      <c r="J17" s="228">
        <f t="shared" si="12"/>
        <v>1</v>
      </c>
      <c r="K17" s="228">
        <f t="shared" si="16"/>
        <v>0</v>
      </c>
      <c r="L17" s="228">
        <f t="shared" si="16"/>
        <v>0</v>
      </c>
      <c r="M17" s="228">
        <f t="shared" si="16"/>
        <v>0</v>
      </c>
      <c r="N17" s="228">
        <f t="shared" si="16"/>
        <v>0</v>
      </c>
      <c r="O17" s="228">
        <f t="shared" si="16"/>
        <v>0</v>
      </c>
      <c r="P17" s="228">
        <f t="shared" si="16"/>
        <v>0</v>
      </c>
      <c r="Q17" s="228">
        <f t="shared" si="16"/>
        <v>0</v>
      </c>
      <c r="R17" s="228">
        <f t="shared" si="16"/>
        <v>0</v>
      </c>
      <c r="S17" s="228">
        <f t="shared" si="16"/>
        <v>0</v>
      </c>
      <c r="T17" s="228">
        <f t="shared" si="16"/>
        <v>0</v>
      </c>
      <c r="U17" s="228">
        <f t="shared" si="16"/>
        <v>0</v>
      </c>
      <c r="V17" s="228">
        <f t="shared" si="16"/>
        <v>0</v>
      </c>
      <c r="W17" s="228">
        <f t="shared" si="16"/>
        <v>0</v>
      </c>
      <c r="X17" s="228">
        <f t="shared" si="16"/>
        <v>0</v>
      </c>
      <c r="Y17" s="228">
        <f t="shared" si="16"/>
        <v>0</v>
      </c>
      <c r="Z17" s="228">
        <f t="shared" si="16"/>
        <v>0</v>
      </c>
      <c r="AA17" s="228">
        <f t="shared" si="16"/>
        <v>0</v>
      </c>
      <c r="AB17" s="228">
        <f t="shared" si="16"/>
        <v>0</v>
      </c>
      <c r="AC17" s="228">
        <f t="shared" si="16"/>
        <v>0</v>
      </c>
      <c r="AD17" s="228">
        <f t="shared" si="16"/>
        <v>0</v>
      </c>
      <c r="AE17" s="228">
        <f t="shared" si="16"/>
        <v>0</v>
      </c>
      <c r="AF17" s="228">
        <f t="shared" si="16"/>
        <v>0</v>
      </c>
      <c r="AG17" s="228">
        <f t="shared" si="16"/>
        <v>0</v>
      </c>
      <c r="AH17" s="228">
        <f t="shared" si="16"/>
        <v>0</v>
      </c>
      <c r="AI17" s="228">
        <f t="shared" si="16"/>
        <v>0</v>
      </c>
      <c r="AJ17" s="228">
        <f t="shared" si="16"/>
        <v>0</v>
      </c>
      <c r="AK17" s="228">
        <f t="shared" si="16"/>
        <v>0</v>
      </c>
    </row>
    <row r="18" spans="2:37">
      <c r="B18" s="220" t="str">
        <f>IBNR!F14</f>
        <v>2019Q4</v>
      </c>
      <c r="C18" s="221">
        <f t="shared" si="17"/>
        <v>63</v>
      </c>
      <c r="D18" s="222">
        <f>_xlfn.XLOOKUP($B$8,Paid_DFs!$G$5:$S$5,Paid_DFs!$G14:$S14)</f>
        <v>1</v>
      </c>
      <c r="E18" s="223">
        <f>PRODUCT($D$11:$D18)</f>
        <v>1</v>
      </c>
      <c r="F18" s="224">
        <f t="shared" si="10"/>
        <v>0</v>
      </c>
      <c r="G18" s="225">
        <f t="shared" si="15"/>
        <v>1</v>
      </c>
      <c r="H18" s="226">
        <f t="shared" si="18"/>
        <v>0</v>
      </c>
      <c r="I18" s="227">
        <f t="shared" si="11"/>
        <v>1</v>
      </c>
      <c r="J18" s="228">
        <f t="shared" si="12"/>
        <v>1</v>
      </c>
      <c r="K18" s="228">
        <f t="shared" si="16"/>
        <v>0</v>
      </c>
      <c r="L18" s="228">
        <f t="shared" si="16"/>
        <v>0</v>
      </c>
      <c r="M18" s="228">
        <f t="shared" si="16"/>
        <v>0</v>
      </c>
      <c r="N18" s="228">
        <f t="shared" si="16"/>
        <v>0</v>
      </c>
      <c r="O18" s="228">
        <f t="shared" si="16"/>
        <v>0</v>
      </c>
      <c r="P18" s="228">
        <f t="shared" si="16"/>
        <v>0</v>
      </c>
      <c r="Q18" s="228">
        <f t="shared" si="16"/>
        <v>0</v>
      </c>
      <c r="R18" s="228">
        <f t="shared" si="16"/>
        <v>0</v>
      </c>
      <c r="S18" s="228">
        <f t="shared" si="16"/>
        <v>0</v>
      </c>
      <c r="T18" s="228">
        <f t="shared" si="16"/>
        <v>0</v>
      </c>
      <c r="U18" s="228">
        <f t="shared" si="16"/>
        <v>0</v>
      </c>
      <c r="V18" s="228">
        <f t="shared" si="16"/>
        <v>0</v>
      </c>
      <c r="W18" s="228">
        <f t="shared" si="16"/>
        <v>0</v>
      </c>
      <c r="X18" s="228">
        <f t="shared" si="16"/>
        <v>0</v>
      </c>
      <c r="Y18" s="228">
        <f t="shared" si="16"/>
        <v>0</v>
      </c>
      <c r="Z18" s="228">
        <f t="shared" si="16"/>
        <v>0</v>
      </c>
      <c r="AA18" s="228">
        <f t="shared" si="16"/>
        <v>0</v>
      </c>
      <c r="AB18" s="228">
        <f t="shared" si="16"/>
        <v>0</v>
      </c>
      <c r="AC18" s="228">
        <f t="shared" si="16"/>
        <v>0</v>
      </c>
      <c r="AD18" s="228">
        <f t="shared" si="16"/>
        <v>0</v>
      </c>
      <c r="AE18" s="228">
        <f t="shared" si="16"/>
        <v>0</v>
      </c>
      <c r="AF18" s="228">
        <f t="shared" si="16"/>
        <v>0</v>
      </c>
      <c r="AG18" s="228">
        <f t="shared" si="16"/>
        <v>0</v>
      </c>
      <c r="AH18" s="228">
        <f t="shared" si="16"/>
        <v>0</v>
      </c>
      <c r="AI18" s="228">
        <f t="shared" si="16"/>
        <v>0</v>
      </c>
      <c r="AJ18" s="228">
        <f t="shared" si="16"/>
        <v>0</v>
      </c>
      <c r="AK18" s="228">
        <f t="shared" si="16"/>
        <v>0</v>
      </c>
    </row>
    <row r="19" spans="2:37">
      <c r="B19" s="220" t="str">
        <f>IBNR!F15</f>
        <v>2020Q1</v>
      </c>
      <c r="C19" s="221">
        <f t="shared" si="17"/>
        <v>60</v>
      </c>
      <c r="D19" s="222">
        <f>_xlfn.XLOOKUP($B$8,Paid_DFs!$G$5:$S$5,Paid_DFs!$G15:$S15)</f>
        <v>1</v>
      </c>
      <c r="E19" s="223">
        <f>PRODUCT($D$11:$D19)</f>
        <v>1</v>
      </c>
      <c r="F19" s="224">
        <f t="shared" si="10"/>
        <v>0</v>
      </c>
      <c r="G19" s="225">
        <f t="shared" si="15"/>
        <v>1</v>
      </c>
      <c r="H19" s="226">
        <f t="shared" si="18"/>
        <v>0</v>
      </c>
      <c r="I19" s="227">
        <f t="shared" si="11"/>
        <v>1</v>
      </c>
      <c r="J19" s="228">
        <f t="shared" si="12"/>
        <v>1</v>
      </c>
      <c r="K19" s="228">
        <f t="shared" si="16"/>
        <v>0</v>
      </c>
      <c r="L19" s="228">
        <f t="shared" si="16"/>
        <v>0</v>
      </c>
      <c r="M19" s="228">
        <f t="shared" si="16"/>
        <v>0</v>
      </c>
      <c r="N19" s="228">
        <f t="shared" si="16"/>
        <v>0</v>
      </c>
      <c r="O19" s="228">
        <f t="shared" si="16"/>
        <v>0</v>
      </c>
      <c r="P19" s="228">
        <f t="shared" si="16"/>
        <v>0</v>
      </c>
      <c r="Q19" s="228">
        <f t="shared" si="16"/>
        <v>0</v>
      </c>
      <c r="R19" s="228">
        <f t="shared" si="16"/>
        <v>0</v>
      </c>
      <c r="S19" s="228">
        <f t="shared" si="16"/>
        <v>0</v>
      </c>
      <c r="T19" s="228">
        <f t="shared" si="16"/>
        <v>0</v>
      </c>
      <c r="U19" s="228">
        <f t="shared" si="16"/>
        <v>0</v>
      </c>
      <c r="V19" s="228">
        <f t="shared" si="16"/>
        <v>0</v>
      </c>
      <c r="W19" s="228">
        <f t="shared" si="16"/>
        <v>0</v>
      </c>
      <c r="X19" s="228">
        <f t="shared" si="16"/>
        <v>0</v>
      </c>
      <c r="Y19" s="228">
        <f t="shared" si="16"/>
        <v>0</v>
      </c>
      <c r="Z19" s="228">
        <f t="shared" si="16"/>
        <v>0</v>
      </c>
      <c r="AA19" s="228">
        <f t="shared" si="16"/>
        <v>0</v>
      </c>
      <c r="AB19" s="228">
        <f t="shared" si="16"/>
        <v>0</v>
      </c>
      <c r="AC19" s="228">
        <f t="shared" si="16"/>
        <v>0</v>
      </c>
      <c r="AD19" s="228">
        <f t="shared" si="16"/>
        <v>0</v>
      </c>
      <c r="AE19" s="228">
        <f t="shared" si="16"/>
        <v>0</v>
      </c>
      <c r="AF19" s="228">
        <f t="shared" si="16"/>
        <v>0</v>
      </c>
      <c r="AG19" s="228">
        <f t="shared" si="16"/>
        <v>0</v>
      </c>
      <c r="AH19" s="228">
        <f t="shared" si="16"/>
        <v>0</v>
      </c>
      <c r="AI19" s="228">
        <f t="shared" si="16"/>
        <v>0</v>
      </c>
      <c r="AJ19" s="228">
        <f t="shared" si="16"/>
        <v>0</v>
      </c>
      <c r="AK19" s="228">
        <f t="shared" si="16"/>
        <v>0</v>
      </c>
    </row>
    <row r="20" spans="2:37">
      <c r="B20" s="220" t="str">
        <f>IBNR!F16</f>
        <v>2020Q2</v>
      </c>
      <c r="C20" s="221">
        <f t="shared" si="17"/>
        <v>57</v>
      </c>
      <c r="D20" s="222">
        <f>_xlfn.XLOOKUP($B$8,Paid_DFs!$G$5:$S$5,Paid_DFs!$G16:$S16)</f>
        <v>1</v>
      </c>
      <c r="E20" s="223">
        <f>PRODUCT($D$11:$D20)</f>
        <v>1</v>
      </c>
      <c r="F20" s="224">
        <f t="shared" si="10"/>
        <v>0</v>
      </c>
      <c r="G20" s="225">
        <f t="shared" si="15"/>
        <v>1</v>
      </c>
      <c r="H20" s="226">
        <f t="shared" si="18"/>
        <v>0</v>
      </c>
      <c r="I20" s="227">
        <f t="shared" si="11"/>
        <v>1</v>
      </c>
      <c r="J20" s="228">
        <f t="shared" si="12"/>
        <v>1</v>
      </c>
      <c r="K20" s="228">
        <f t="shared" si="16"/>
        <v>0</v>
      </c>
      <c r="L20" s="228">
        <f t="shared" si="16"/>
        <v>0</v>
      </c>
      <c r="M20" s="228">
        <f t="shared" si="16"/>
        <v>0</v>
      </c>
      <c r="N20" s="228">
        <f t="shared" si="16"/>
        <v>0</v>
      </c>
      <c r="O20" s="228">
        <f t="shared" si="16"/>
        <v>0</v>
      </c>
      <c r="P20" s="228">
        <f t="shared" si="16"/>
        <v>0</v>
      </c>
      <c r="Q20" s="228">
        <f t="shared" si="16"/>
        <v>0</v>
      </c>
      <c r="R20" s="228">
        <f t="shared" si="16"/>
        <v>0</v>
      </c>
      <c r="S20" s="228">
        <f t="shared" si="16"/>
        <v>0</v>
      </c>
      <c r="T20" s="228">
        <f t="shared" si="16"/>
        <v>0</v>
      </c>
      <c r="U20" s="228">
        <f t="shared" si="16"/>
        <v>0</v>
      </c>
      <c r="V20" s="228">
        <f t="shared" si="16"/>
        <v>0</v>
      </c>
      <c r="W20" s="228">
        <f t="shared" si="16"/>
        <v>0</v>
      </c>
      <c r="X20" s="228">
        <f t="shared" si="16"/>
        <v>0</v>
      </c>
      <c r="Y20" s="228">
        <f t="shared" si="16"/>
        <v>0</v>
      </c>
      <c r="Z20" s="228">
        <f t="shared" si="16"/>
        <v>0</v>
      </c>
      <c r="AA20" s="228">
        <f t="shared" si="16"/>
        <v>0</v>
      </c>
      <c r="AB20" s="228">
        <f t="shared" si="16"/>
        <v>0</v>
      </c>
      <c r="AC20" s="228">
        <f t="shared" si="16"/>
        <v>0</v>
      </c>
      <c r="AD20" s="228">
        <f t="shared" si="16"/>
        <v>0</v>
      </c>
      <c r="AE20" s="228">
        <f t="shared" si="16"/>
        <v>0</v>
      </c>
      <c r="AF20" s="228">
        <f t="shared" si="16"/>
        <v>0</v>
      </c>
      <c r="AG20" s="228">
        <f t="shared" si="16"/>
        <v>0</v>
      </c>
      <c r="AH20" s="228">
        <f t="shared" si="16"/>
        <v>0</v>
      </c>
      <c r="AI20" s="228">
        <f t="shared" si="16"/>
        <v>0</v>
      </c>
      <c r="AJ20" s="228">
        <f t="shared" si="16"/>
        <v>0</v>
      </c>
      <c r="AK20" s="228">
        <f t="shared" si="16"/>
        <v>0</v>
      </c>
    </row>
    <row r="21" spans="2:37">
      <c r="B21" s="220" t="str">
        <f>IBNR!F17</f>
        <v>2020Q3</v>
      </c>
      <c r="C21" s="221">
        <f t="shared" si="17"/>
        <v>54</v>
      </c>
      <c r="D21" s="222">
        <f>_xlfn.XLOOKUP($B$8,Paid_DFs!$G$5:$S$5,Paid_DFs!$G17:$S17)</f>
        <v>1</v>
      </c>
      <c r="E21" s="223">
        <f>PRODUCT($D$11:$D21)</f>
        <v>1</v>
      </c>
      <c r="F21" s="224">
        <f t="shared" si="10"/>
        <v>0</v>
      </c>
      <c r="G21" s="225">
        <f t="shared" si="15"/>
        <v>1</v>
      </c>
      <c r="H21" s="226">
        <f t="shared" si="18"/>
        <v>0</v>
      </c>
      <c r="I21" s="227">
        <f t="shared" si="11"/>
        <v>1</v>
      </c>
      <c r="J21" s="228">
        <f t="shared" si="12"/>
        <v>1</v>
      </c>
      <c r="K21" s="228">
        <f t="shared" si="16"/>
        <v>0</v>
      </c>
      <c r="L21" s="228">
        <f t="shared" si="16"/>
        <v>0</v>
      </c>
      <c r="M21" s="228">
        <f t="shared" si="16"/>
        <v>0</v>
      </c>
      <c r="N21" s="228">
        <f t="shared" si="16"/>
        <v>0</v>
      </c>
      <c r="O21" s="228">
        <f t="shared" si="16"/>
        <v>0</v>
      </c>
      <c r="P21" s="228">
        <f t="shared" si="16"/>
        <v>0</v>
      </c>
      <c r="Q21" s="228">
        <f t="shared" si="16"/>
        <v>0</v>
      </c>
      <c r="R21" s="228">
        <f t="shared" si="16"/>
        <v>0</v>
      </c>
      <c r="S21" s="228">
        <f t="shared" si="16"/>
        <v>0</v>
      </c>
      <c r="T21" s="228">
        <f t="shared" si="16"/>
        <v>0</v>
      </c>
      <c r="U21" s="228">
        <f t="shared" si="16"/>
        <v>0</v>
      </c>
      <c r="V21" s="228">
        <f t="shared" si="16"/>
        <v>0</v>
      </c>
      <c r="W21" s="228">
        <f t="shared" ref="W21:AK21" si="19">IFERROR(VLOOKUP($C21+W$6,$C$11:$AK$38,4,FALSE)/$H21,0)</f>
        <v>0</v>
      </c>
      <c r="X21" s="228">
        <f t="shared" si="19"/>
        <v>0</v>
      </c>
      <c r="Y21" s="228">
        <f t="shared" si="19"/>
        <v>0</v>
      </c>
      <c r="Z21" s="228">
        <f t="shared" si="19"/>
        <v>0</v>
      </c>
      <c r="AA21" s="228">
        <f t="shared" si="19"/>
        <v>0</v>
      </c>
      <c r="AB21" s="228">
        <f t="shared" si="19"/>
        <v>0</v>
      </c>
      <c r="AC21" s="228">
        <f t="shared" si="19"/>
        <v>0</v>
      </c>
      <c r="AD21" s="228">
        <f t="shared" si="19"/>
        <v>0</v>
      </c>
      <c r="AE21" s="228">
        <f t="shared" si="19"/>
        <v>0</v>
      </c>
      <c r="AF21" s="228">
        <f t="shared" si="19"/>
        <v>0</v>
      </c>
      <c r="AG21" s="228">
        <f t="shared" si="19"/>
        <v>0</v>
      </c>
      <c r="AH21" s="228">
        <f t="shared" si="19"/>
        <v>0</v>
      </c>
      <c r="AI21" s="228">
        <f t="shared" si="19"/>
        <v>0</v>
      </c>
      <c r="AJ21" s="228">
        <f t="shared" si="19"/>
        <v>0</v>
      </c>
      <c r="AK21" s="228">
        <f t="shared" si="19"/>
        <v>0</v>
      </c>
    </row>
    <row r="22" spans="2:37">
      <c r="B22" s="220" t="str">
        <f>IBNR!F18</f>
        <v>2020Q4</v>
      </c>
      <c r="C22" s="221">
        <f t="shared" si="17"/>
        <v>51</v>
      </c>
      <c r="D22" s="222">
        <f>_xlfn.XLOOKUP($B$8,Paid_DFs!$G$5:$S$5,Paid_DFs!$G18:$S18)</f>
        <v>1</v>
      </c>
      <c r="E22" s="223">
        <f>PRODUCT($D$11:$D22)</f>
        <v>1</v>
      </c>
      <c r="F22" s="224">
        <f t="shared" si="10"/>
        <v>0</v>
      </c>
      <c r="G22" s="225">
        <f t="shared" si="15"/>
        <v>1</v>
      </c>
      <c r="H22" s="226">
        <f t="shared" si="18"/>
        <v>0</v>
      </c>
      <c r="I22" s="227">
        <f t="shared" si="11"/>
        <v>1</v>
      </c>
      <c r="J22" s="228">
        <f t="shared" si="12"/>
        <v>1</v>
      </c>
      <c r="K22" s="228">
        <f t="shared" ref="K22:AK31" si="20">IFERROR(VLOOKUP($C22+K$6,$C$11:$AK$38,4,FALSE)/$H22,0)</f>
        <v>0</v>
      </c>
      <c r="L22" s="228">
        <f t="shared" si="20"/>
        <v>0</v>
      </c>
      <c r="M22" s="228">
        <f t="shared" si="20"/>
        <v>0</v>
      </c>
      <c r="N22" s="228">
        <f t="shared" si="20"/>
        <v>0</v>
      </c>
      <c r="O22" s="228">
        <f t="shared" si="20"/>
        <v>0</v>
      </c>
      <c r="P22" s="228">
        <f t="shared" si="20"/>
        <v>0</v>
      </c>
      <c r="Q22" s="228">
        <f t="shared" si="20"/>
        <v>0</v>
      </c>
      <c r="R22" s="228">
        <f t="shared" si="20"/>
        <v>0</v>
      </c>
      <c r="S22" s="228">
        <f t="shared" si="20"/>
        <v>0</v>
      </c>
      <c r="T22" s="228">
        <f t="shared" si="20"/>
        <v>0</v>
      </c>
      <c r="U22" s="228">
        <f t="shared" si="20"/>
        <v>0</v>
      </c>
      <c r="V22" s="228">
        <f t="shared" si="20"/>
        <v>0</v>
      </c>
      <c r="W22" s="228">
        <f t="shared" si="20"/>
        <v>0</v>
      </c>
      <c r="X22" s="228">
        <f t="shared" si="20"/>
        <v>0</v>
      </c>
      <c r="Y22" s="228">
        <f t="shared" si="20"/>
        <v>0</v>
      </c>
      <c r="Z22" s="228">
        <f t="shared" si="20"/>
        <v>0</v>
      </c>
      <c r="AA22" s="228">
        <f t="shared" si="20"/>
        <v>0</v>
      </c>
      <c r="AB22" s="228">
        <f t="shared" si="20"/>
        <v>0</v>
      </c>
      <c r="AC22" s="228">
        <f t="shared" si="20"/>
        <v>0</v>
      </c>
      <c r="AD22" s="228">
        <f t="shared" si="20"/>
        <v>0</v>
      </c>
      <c r="AE22" s="228">
        <f t="shared" si="20"/>
        <v>0</v>
      </c>
      <c r="AF22" s="228">
        <f t="shared" si="20"/>
        <v>0</v>
      </c>
      <c r="AG22" s="228">
        <f t="shared" si="20"/>
        <v>0</v>
      </c>
      <c r="AH22" s="228">
        <f t="shared" si="20"/>
        <v>0</v>
      </c>
      <c r="AI22" s="228">
        <f t="shared" si="20"/>
        <v>0</v>
      </c>
      <c r="AJ22" s="228">
        <f t="shared" si="20"/>
        <v>0</v>
      </c>
      <c r="AK22" s="228">
        <f t="shared" si="20"/>
        <v>0</v>
      </c>
    </row>
    <row r="23" spans="2:37">
      <c r="B23" s="220" t="str">
        <f>IBNR!F19</f>
        <v>2021Q1</v>
      </c>
      <c r="C23" s="221">
        <f t="shared" si="17"/>
        <v>48</v>
      </c>
      <c r="D23" s="222">
        <f>_xlfn.XLOOKUP($B$8,Paid_DFs!$G$5:$S$5,Paid_DFs!$G19:$S19)</f>
        <v>1</v>
      </c>
      <c r="E23" s="223">
        <f>PRODUCT($D$11:$D23)</f>
        <v>1</v>
      </c>
      <c r="F23" s="224">
        <f t="shared" si="10"/>
        <v>0</v>
      </c>
      <c r="G23" s="225">
        <f t="shared" si="15"/>
        <v>1</v>
      </c>
      <c r="H23" s="226">
        <f t="shared" si="18"/>
        <v>0</v>
      </c>
      <c r="I23" s="227">
        <f t="shared" si="11"/>
        <v>1</v>
      </c>
      <c r="J23" s="228">
        <f t="shared" si="12"/>
        <v>1</v>
      </c>
      <c r="K23" s="228">
        <f t="shared" si="20"/>
        <v>0</v>
      </c>
      <c r="L23" s="228">
        <f t="shared" si="20"/>
        <v>0</v>
      </c>
      <c r="M23" s="228">
        <f t="shared" si="20"/>
        <v>0</v>
      </c>
      <c r="N23" s="228">
        <f t="shared" si="20"/>
        <v>0</v>
      </c>
      <c r="O23" s="228">
        <f t="shared" si="20"/>
        <v>0</v>
      </c>
      <c r="P23" s="228">
        <f t="shared" si="20"/>
        <v>0</v>
      </c>
      <c r="Q23" s="228">
        <f t="shared" si="20"/>
        <v>0</v>
      </c>
      <c r="R23" s="228">
        <f t="shared" si="20"/>
        <v>0</v>
      </c>
      <c r="S23" s="228">
        <f t="shared" si="20"/>
        <v>0</v>
      </c>
      <c r="T23" s="228">
        <f t="shared" si="20"/>
        <v>0</v>
      </c>
      <c r="U23" s="228">
        <f t="shared" si="20"/>
        <v>0</v>
      </c>
      <c r="V23" s="228">
        <f t="shared" si="20"/>
        <v>0</v>
      </c>
      <c r="W23" s="228">
        <f t="shared" si="20"/>
        <v>0</v>
      </c>
      <c r="X23" s="228">
        <f t="shared" si="20"/>
        <v>0</v>
      </c>
      <c r="Y23" s="228">
        <f t="shared" si="20"/>
        <v>0</v>
      </c>
      <c r="Z23" s="228">
        <f t="shared" si="20"/>
        <v>0</v>
      </c>
      <c r="AA23" s="228">
        <f t="shared" si="20"/>
        <v>0</v>
      </c>
      <c r="AB23" s="228">
        <f t="shared" si="20"/>
        <v>0</v>
      </c>
      <c r="AC23" s="228">
        <f t="shared" si="20"/>
        <v>0</v>
      </c>
      <c r="AD23" s="228">
        <f t="shared" si="20"/>
        <v>0</v>
      </c>
      <c r="AE23" s="228">
        <f t="shared" si="20"/>
        <v>0</v>
      </c>
      <c r="AF23" s="228">
        <f t="shared" si="20"/>
        <v>0</v>
      </c>
      <c r="AG23" s="228">
        <f t="shared" si="20"/>
        <v>0</v>
      </c>
      <c r="AH23" s="228">
        <f t="shared" si="20"/>
        <v>0</v>
      </c>
      <c r="AI23" s="228">
        <f t="shared" si="20"/>
        <v>0</v>
      </c>
      <c r="AJ23" s="228">
        <f t="shared" si="20"/>
        <v>0</v>
      </c>
      <c r="AK23" s="228">
        <f t="shared" si="20"/>
        <v>0</v>
      </c>
    </row>
    <row r="24" spans="2:37">
      <c r="B24" s="220" t="str">
        <f>IBNR!F20</f>
        <v>2021Q2</v>
      </c>
      <c r="C24" s="221">
        <f t="shared" si="17"/>
        <v>45</v>
      </c>
      <c r="D24" s="222">
        <f>_xlfn.XLOOKUP($B$8,Paid_DFs!$G$5:$S$5,Paid_DFs!$G20:$S20)</f>
        <v>1</v>
      </c>
      <c r="E24" s="223">
        <f>PRODUCT($D$11:$D24)</f>
        <v>1</v>
      </c>
      <c r="F24" s="224">
        <f t="shared" si="10"/>
        <v>0</v>
      </c>
      <c r="G24" s="225">
        <f t="shared" si="15"/>
        <v>1</v>
      </c>
      <c r="H24" s="226">
        <f t="shared" si="18"/>
        <v>0</v>
      </c>
      <c r="I24" s="227">
        <f t="shared" si="11"/>
        <v>1</v>
      </c>
      <c r="J24" s="228">
        <f t="shared" si="12"/>
        <v>1</v>
      </c>
      <c r="K24" s="228">
        <f t="shared" si="20"/>
        <v>0</v>
      </c>
      <c r="L24" s="228">
        <f t="shared" si="20"/>
        <v>0</v>
      </c>
      <c r="M24" s="228">
        <f t="shared" si="20"/>
        <v>0</v>
      </c>
      <c r="N24" s="228">
        <f t="shared" si="20"/>
        <v>0</v>
      </c>
      <c r="O24" s="228">
        <f t="shared" si="20"/>
        <v>0</v>
      </c>
      <c r="P24" s="228">
        <f t="shared" si="20"/>
        <v>0</v>
      </c>
      <c r="Q24" s="228">
        <f t="shared" si="20"/>
        <v>0</v>
      </c>
      <c r="R24" s="228">
        <f t="shared" si="20"/>
        <v>0</v>
      </c>
      <c r="S24" s="228">
        <f t="shared" si="20"/>
        <v>0</v>
      </c>
      <c r="T24" s="228">
        <f t="shared" si="20"/>
        <v>0</v>
      </c>
      <c r="U24" s="228">
        <f t="shared" si="20"/>
        <v>0</v>
      </c>
      <c r="V24" s="228">
        <f t="shared" si="20"/>
        <v>0</v>
      </c>
      <c r="W24" s="228">
        <f t="shared" si="20"/>
        <v>0</v>
      </c>
      <c r="X24" s="228">
        <f t="shared" si="20"/>
        <v>0</v>
      </c>
      <c r="Y24" s="228">
        <f t="shared" si="20"/>
        <v>0</v>
      </c>
      <c r="Z24" s="228">
        <f t="shared" si="20"/>
        <v>0</v>
      </c>
      <c r="AA24" s="228">
        <f t="shared" si="20"/>
        <v>0</v>
      </c>
      <c r="AB24" s="228">
        <f t="shared" si="20"/>
        <v>0</v>
      </c>
      <c r="AC24" s="228">
        <f t="shared" si="20"/>
        <v>0</v>
      </c>
      <c r="AD24" s="228">
        <f t="shared" si="20"/>
        <v>0</v>
      </c>
      <c r="AE24" s="228">
        <f t="shared" si="20"/>
        <v>0</v>
      </c>
      <c r="AF24" s="228">
        <f t="shared" si="20"/>
        <v>0</v>
      </c>
      <c r="AG24" s="228">
        <f t="shared" si="20"/>
        <v>0</v>
      </c>
      <c r="AH24" s="228">
        <f t="shared" si="20"/>
        <v>0</v>
      </c>
      <c r="AI24" s="228">
        <f t="shared" si="20"/>
        <v>0</v>
      </c>
      <c r="AJ24" s="228">
        <f t="shared" si="20"/>
        <v>0</v>
      </c>
      <c r="AK24" s="228">
        <f t="shared" si="20"/>
        <v>0</v>
      </c>
    </row>
    <row r="25" spans="2:37">
      <c r="B25" s="220" t="str">
        <f>IBNR!F21</f>
        <v>2021Q3</v>
      </c>
      <c r="C25" s="221">
        <f t="shared" si="17"/>
        <v>42</v>
      </c>
      <c r="D25" s="222">
        <f>_xlfn.XLOOKUP($B$8,Paid_DFs!$G$5:$S$5,Paid_DFs!$G21:$S21)</f>
        <v>1</v>
      </c>
      <c r="E25" s="223">
        <f>PRODUCT($D$11:$D25)</f>
        <v>1</v>
      </c>
      <c r="F25" s="224">
        <f t="shared" si="10"/>
        <v>0</v>
      </c>
      <c r="G25" s="225">
        <f t="shared" si="15"/>
        <v>1</v>
      </c>
      <c r="H25" s="226">
        <f t="shared" si="18"/>
        <v>0</v>
      </c>
      <c r="I25" s="227">
        <f t="shared" si="11"/>
        <v>1</v>
      </c>
      <c r="J25" s="228">
        <f t="shared" si="12"/>
        <v>1</v>
      </c>
      <c r="K25" s="228">
        <f t="shared" si="20"/>
        <v>0</v>
      </c>
      <c r="L25" s="228">
        <f t="shared" si="20"/>
        <v>0</v>
      </c>
      <c r="M25" s="228">
        <f t="shared" si="20"/>
        <v>0</v>
      </c>
      <c r="N25" s="228">
        <f t="shared" si="20"/>
        <v>0</v>
      </c>
      <c r="O25" s="228">
        <f t="shared" si="20"/>
        <v>0</v>
      </c>
      <c r="P25" s="228">
        <f t="shared" si="20"/>
        <v>0</v>
      </c>
      <c r="Q25" s="228">
        <f t="shared" si="20"/>
        <v>0</v>
      </c>
      <c r="R25" s="228">
        <f t="shared" si="20"/>
        <v>0</v>
      </c>
      <c r="S25" s="228">
        <f t="shared" si="20"/>
        <v>0</v>
      </c>
      <c r="T25" s="228">
        <f t="shared" si="20"/>
        <v>0</v>
      </c>
      <c r="U25" s="228">
        <f t="shared" si="20"/>
        <v>0</v>
      </c>
      <c r="V25" s="228">
        <f t="shared" si="20"/>
        <v>0</v>
      </c>
      <c r="W25" s="228">
        <f t="shared" si="20"/>
        <v>0</v>
      </c>
      <c r="X25" s="228">
        <f t="shared" si="20"/>
        <v>0</v>
      </c>
      <c r="Y25" s="228">
        <f t="shared" si="20"/>
        <v>0</v>
      </c>
      <c r="Z25" s="228">
        <f t="shared" si="20"/>
        <v>0</v>
      </c>
      <c r="AA25" s="228">
        <f t="shared" si="20"/>
        <v>0</v>
      </c>
      <c r="AB25" s="228">
        <f t="shared" si="20"/>
        <v>0</v>
      </c>
      <c r="AC25" s="228">
        <f t="shared" si="20"/>
        <v>0</v>
      </c>
      <c r="AD25" s="228">
        <f t="shared" si="20"/>
        <v>0</v>
      </c>
      <c r="AE25" s="228">
        <f t="shared" si="20"/>
        <v>0</v>
      </c>
      <c r="AF25" s="228">
        <f t="shared" si="20"/>
        <v>0</v>
      </c>
      <c r="AG25" s="228">
        <f t="shared" si="20"/>
        <v>0</v>
      </c>
      <c r="AH25" s="228">
        <f t="shared" si="20"/>
        <v>0</v>
      </c>
      <c r="AI25" s="228">
        <f t="shared" si="20"/>
        <v>0</v>
      </c>
      <c r="AJ25" s="228">
        <f t="shared" si="20"/>
        <v>0</v>
      </c>
      <c r="AK25" s="228">
        <f t="shared" si="20"/>
        <v>0</v>
      </c>
    </row>
    <row r="26" spans="2:37">
      <c r="B26" s="220" t="str">
        <f>IBNR!F22</f>
        <v>2021Q4</v>
      </c>
      <c r="C26" s="221">
        <f t="shared" si="17"/>
        <v>39</v>
      </c>
      <c r="D26" s="222">
        <f>_xlfn.XLOOKUP($B$8,Paid_DFs!$G$5:$S$5,Paid_DFs!$G22:$S22)</f>
        <v>1</v>
      </c>
      <c r="E26" s="223">
        <f>PRODUCT($D$11:$D26)</f>
        <v>1</v>
      </c>
      <c r="F26" s="224">
        <f t="shared" si="10"/>
        <v>0</v>
      </c>
      <c r="G26" s="225">
        <f t="shared" si="15"/>
        <v>1</v>
      </c>
      <c r="H26" s="226">
        <f t="shared" si="18"/>
        <v>0</v>
      </c>
      <c r="I26" s="227">
        <f t="shared" si="11"/>
        <v>1</v>
      </c>
      <c r="J26" s="228">
        <f t="shared" si="12"/>
        <v>1</v>
      </c>
      <c r="K26" s="228">
        <f t="shared" si="20"/>
        <v>0</v>
      </c>
      <c r="L26" s="228">
        <f t="shared" si="20"/>
        <v>0</v>
      </c>
      <c r="M26" s="228">
        <f t="shared" si="20"/>
        <v>0</v>
      </c>
      <c r="N26" s="228">
        <f t="shared" si="20"/>
        <v>0</v>
      </c>
      <c r="O26" s="228">
        <f t="shared" si="20"/>
        <v>0</v>
      </c>
      <c r="P26" s="228">
        <f t="shared" si="20"/>
        <v>0</v>
      </c>
      <c r="Q26" s="228">
        <f t="shared" si="20"/>
        <v>0</v>
      </c>
      <c r="R26" s="228">
        <f t="shared" si="20"/>
        <v>0</v>
      </c>
      <c r="S26" s="228">
        <f t="shared" si="20"/>
        <v>0</v>
      </c>
      <c r="T26" s="228">
        <f t="shared" si="20"/>
        <v>0</v>
      </c>
      <c r="U26" s="228">
        <f t="shared" si="20"/>
        <v>0</v>
      </c>
      <c r="V26" s="228">
        <f t="shared" si="20"/>
        <v>0</v>
      </c>
      <c r="W26" s="228">
        <f t="shared" si="20"/>
        <v>0</v>
      </c>
      <c r="X26" s="228">
        <f t="shared" si="20"/>
        <v>0</v>
      </c>
      <c r="Y26" s="228">
        <f t="shared" si="20"/>
        <v>0</v>
      </c>
      <c r="Z26" s="228">
        <f t="shared" si="20"/>
        <v>0</v>
      </c>
      <c r="AA26" s="228">
        <f t="shared" si="20"/>
        <v>0</v>
      </c>
      <c r="AB26" s="228">
        <f t="shared" si="20"/>
        <v>0</v>
      </c>
      <c r="AC26" s="228">
        <f t="shared" si="20"/>
        <v>0</v>
      </c>
      <c r="AD26" s="228">
        <f t="shared" si="20"/>
        <v>0</v>
      </c>
      <c r="AE26" s="228">
        <f t="shared" si="20"/>
        <v>0</v>
      </c>
      <c r="AF26" s="228">
        <f t="shared" si="20"/>
        <v>0</v>
      </c>
      <c r="AG26" s="228">
        <f t="shared" si="20"/>
        <v>0</v>
      </c>
      <c r="AH26" s="228">
        <f t="shared" si="20"/>
        <v>0</v>
      </c>
      <c r="AI26" s="228">
        <f t="shared" si="20"/>
        <v>0</v>
      </c>
      <c r="AJ26" s="228">
        <f t="shared" si="20"/>
        <v>0</v>
      </c>
      <c r="AK26" s="228">
        <f t="shared" si="20"/>
        <v>0</v>
      </c>
    </row>
    <row r="27" spans="2:37">
      <c r="B27" s="220" t="str">
        <f>IBNR!F23</f>
        <v>2022Q1</v>
      </c>
      <c r="C27" s="221">
        <f t="shared" si="17"/>
        <v>36</v>
      </c>
      <c r="D27" s="222">
        <f>_xlfn.XLOOKUP($B$8,Paid_DFs!$G$5:$S$5,Paid_DFs!$G23:$S23)</f>
        <v>1</v>
      </c>
      <c r="E27" s="223">
        <f>PRODUCT($D$11:$D27)</f>
        <v>1</v>
      </c>
      <c r="F27" s="224">
        <f t="shared" si="10"/>
        <v>5.6328549740147782E-3</v>
      </c>
      <c r="G27" s="225">
        <f t="shared" si="15"/>
        <v>1</v>
      </c>
      <c r="H27" s="226">
        <f t="shared" si="18"/>
        <v>0</v>
      </c>
      <c r="I27" s="227">
        <f t="shared" si="11"/>
        <v>1</v>
      </c>
      <c r="J27" s="228">
        <f t="shared" si="12"/>
        <v>1</v>
      </c>
      <c r="K27" s="228">
        <f t="shared" si="20"/>
        <v>0</v>
      </c>
      <c r="L27" s="228">
        <f t="shared" si="20"/>
        <v>0</v>
      </c>
      <c r="M27" s="228">
        <f t="shared" si="20"/>
        <v>0</v>
      </c>
      <c r="N27" s="228">
        <f t="shared" si="20"/>
        <v>0</v>
      </c>
      <c r="O27" s="228">
        <f t="shared" si="20"/>
        <v>0</v>
      </c>
      <c r="P27" s="228">
        <f t="shared" si="20"/>
        <v>0</v>
      </c>
      <c r="Q27" s="228">
        <f t="shared" si="20"/>
        <v>0</v>
      </c>
      <c r="R27" s="228">
        <f t="shared" si="20"/>
        <v>0</v>
      </c>
      <c r="S27" s="228">
        <f t="shared" si="20"/>
        <v>0</v>
      </c>
      <c r="T27" s="228">
        <f t="shared" si="20"/>
        <v>0</v>
      </c>
      <c r="U27" s="228">
        <f t="shared" si="20"/>
        <v>0</v>
      </c>
      <c r="V27" s="228">
        <f t="shared" si="20"/>
        <v>0</v>
      </c>
      <c r="W27" s="228">
        <f t="shared" si="20"/>
        <v>0</v>
      </c>
      <c r="X27" s="228">
        <f t="shared" si="20"/>
        <v>0</v>
      </c>
      <c r="Y27" s="228">
        <f t="shared" si="20"/>
        <v>0</v>
      </c>
      <c r="Z27" s="228">
        <f t="shared" si="20"/>
        <v>0</v>
      </c>
      <c r="AA27" s="228">
        <f t="shared" si="20"/>
        <v>0</v>
      </c>
      <c r="AB27" s="228">
        <f t="shared" si="20"/>
        <v>0</v>
      </c>
      <c r="AC27" s="228">
        <f t="shared" si="20"/>
        <v>0</v>
      </c>
      <c r="AD27" s="228">
        <f t="shared" si="20"/>
        <v>0</v>
      </c>
      <c r="AE27" s="228">
        <f t="shared" si="20"/>
        <v>0</v>
      </c>
      <c r="AF27" s="228">
        <f t="shared" si="20"/>
        <v>0</v>
      </c>
      <c r="AG27" s="228">
        <f t="shared" si="20"/>
        <v>0</v>
      </c>
      <c r="AH27" s="228">
        <f t="shared" si="20"/>
        <v>0</v>
      </c>
      <c r="AI27" s="228">
        <f t="shared" si="20"/>
        <v>0</v>
      </c>
      <c r="AJ27" s="228">
        <f t="shared" si="20"/>
        <v>0</v>
      </c>
      <c r="AK27" s="228">
        <f t="shared" si="20"/>
        <v>0</v>
      </c>
    </row>
    <row r="28" spans="2:37">
      <c r="B28" s="220" t="str">
        <f>IBNR!F24</f>
        <v>2022Q2</v>
      </c>
      <c r="C28" s="221">
        <f t="shared" si="17"/>
        <v>33</v>
      </c>
      <c r="D28" s="222">
        <f>_xlfn.XLOOKUP($B$8,Paid_DFs!$G$5:$S$5,Paid_DFs!$G24:$S24)</f>
        <v>1.005664763766775</v>
      </c>
      <c r="E28" s="223">
        <f>PRODUCT($D$11:$D28)</f>
        <v>1.005664763766775</v>
      </c>
      <c r="F28" s="224">
        <f t="shared" si="10"/>
        <v>0</v>
      </c>
      <c r="G28" s="225">
        <f t="shared" si="15"/>
        <v>0.99436714502598522</v>
      </c>
      <c r="H28" s="226">
        <f t="shared" si="18"/>
        <v>5.6328549740147782E-3</v>
      </c>
      <c r="I28" s="227">
        <f t="shared" si="11"/>
        <v>1</v>
      </c>
      <c r="J28" s="228">
        <f t="shared" si="12"/>
        <v>1</v>
      </c>
      <c r="K28" s="228">
        <f t="shared" si="20"/>
        <v>0</v>
      </c>
      <c r="L28" s="228">
        <f t="shared" si="20"/>
        <v>0</v>
      </c>
      <c r="M28" s="228">
        <f t="shared" si="20"/>
        <v>0</v>
      </c>
      <c r="N28" s="228">
        <f t="shared" si="20"/>
        <v>0</v>
      </c>
      <c r="O28" s="228">
        <f t="shared" si="20"/>
        <v>0</v>
      </c>
      <c r="P28" s="228">
        <f t="shared" si="20"/>
        <v>0</v>
      </c>
      <c r="Q28" s="228">
        <f t="shared" si="20"/>
        <v>0</v>
      </c>
      <c r="R28" s="228">
        <f t="shared" si="20"/>
        <v>0</v>
      </c>
      <c r="S28" s="228">
        <f t="shared" si="20"/>
        <v>0</v>
      </c>
      <c r="T28" s="228">
        <f t="shared" si="20"/>
        <v>0</v>
      </c>
      <c r="U28" s="228">
        <f t="shared" si="20"/>
        <v>0</v>
      </c>
      <c r="V28" s="228">
        <f t="shared" si="20"/>
        <v>0</v>
      </c>
      <c r="W28" s="228">
        <f t="shared" si="20"/>
        <v>0</v>
      </c>
      <c r="X28" s="228">
        <f t="shared" si="20"/>
        <v>0</v>
      </c>
      <c r="Y28" s="228">
        <f t="shared" si="20"/>
        <v>0</v>
      </c>
      <c r="Z28" s="228">
        <f t="shared" si="20"/>
        <v>0</v>
      </c>
      <c r="AA28" s="228">
        <f t="shared" si="20"/>
        <v>0</v>
      </c>
      <c r="AB28" s="228">
        <f t="shared" si="20"/>
        <v>0</v>
      </c>
      <c r="AC28" s="228">
        <f t="shared" si="20"/>
        <v>0</v>
      </c>
      <c r="AD28" s="228">
        <f t="shared" si="20"/>
        <v>0</v>
      </c>
      <c r="AE28" s="228">
        <f t="shared" si="20"/>
        <v>0</v>
      </c>
      <c r="AF28" s="228">
        <f t="shared" si="20"/>
        <v>0</v>
      </c>
      <c r="AG28" s="228">
        <f t="shared" si="20"/>
        <v>0</v>
      </c>
      <c r="AH28" s="228">
        <f t="shared" si="20"/>
        <v>0</v>
      </c>
      <c r="AI28" s="228">
        <f t="shared" si="20"/>
        <v>0</v>
      </c>
      <c r="AJ28" s="228">
        <f t="shared" si="20"/>
        <v>0</v>
      </c>
      <c r="AK28" s="228">
        <f t="shared" si="20"/>
        <v>0</v>
      </c>
    </row>
    <row r="29" spans="2:37">
      <c r="B29" s="220" t="str">
        <f>IBNR!F25</f>
        <v>2022Q3</v>
      </c>
      <c r="C29" s="221">
        <f t="shared" si="17"/>
        <v>30</v>
      </c>
      <c r="D29" s="222">
        <f>_xlfn.XLOOKUP($B$8,Paid_DFs!$G$5:$S$5,Paid_DFs!$G25:$S25)</f>
        <v>1</v>
      </c>
      <c r="E29" s="223">
        <f>PRODUCT($D$11:$D29)</f>
        <v>1.005664763766775</v>
      </c>
      <c r="F29" s="224">
        <f t="shared" si="10"/>
        <v>0</v>
      </c>
      <c r="G29" s="225">
        <f t="shared" si="15"/>
        <v>0.99436714502598522</v>
      </c>
      <c r="H29" s="226">
        <f t="shared" si="18"/>
        <v>5.6328549740147782E-3</v>
      </c>
      <c r="I29" s="227">
        <f t="shared" si="11"/>
        <v>1</v>
      </c>
      <c r="J29" s="228">
        <f t="shared" si="12"/>
        <v>0</v>
      </c>
      <c r="K29" s="228">
        <f t="shared" si="20"/>
        <v>1</v>
      </c>
      <c r="L29" s="228">
        <f t="shared" si="20"/>
        <v>0</v>
      </c>
      <c r="M29" s="228">
        <f t="shared" si="20"/>
        <v>0</v>
      </c>
      <c r="N29" s="228">
        <f t="shared" si="20"/>
        <v>0</v>
      </c>
      <c r="O29" s="228">
        <f t="shared" si="20"/>
        <v>0</v>
      </c>
      <c r="P29" s="228">
        <f t="shared" si="20"/>
        <v>0</v>
      </c>
      <c r="Q29" s="228">
        <f t="shared" si="20"/>
        <v>0</v>
      </c>
      <c r="R29" s="228">
        <f t="shared" si="20"/>
        <v>0</v>
      </c>
      <c r="S29" s="228">
        <f t="shared" si="20"/>
        <v>0</v>
      </c>
      <c r="T29" s="228">
        <f t="shared" si="20"/>
        <v>0</v>
      </c>
      <c r="U29" s="228">
        <f t="shared" si="20"/>
        <v>0</v>
      </c>
      <c r="V29" s="228">
        <f t="shared" si="20"/>
        <v>0</v>
      </c>
      <c r="W29" s="228">
        <f t="shared" si="20"/>
        <v>0</v>
      </c>
      <c r="X29" s="228">
        <f t="shared" si="20"/>
        <v>0</v>
      </c>
      <c r="Y29" s="228">
        <f t="shared" si="20"/>
        <v>0</v>
      </c>
      <c r="Z29" s="228">
        <f t="shared" si="20"/>
        <v>0</v>
      </c>
      <c r="AA29" s="228">
        <f t="shared" si="20"/>
        <v>0</v>
      </c>
      <c r="AB29" s="228">
        <f t="shared" si="20"/>
        <v>0</v>
      </c>
      <c r="AC29" s="228">
        <f t="shared" si="20"/>
        <v>0</v>
      </c>
      <c r="AD29" s="228">
        <f t="shared" si="20"/>
        <v>0</v>
      </c>
      <c r="AE29" s="228">
        <f t="shared" si="20"/>
        <v>0</v>
      </c>
      <c r="AF29" s="228">
        <f t="shared" si="20"/>
        <v>0</v>
      </c>
      <c r="AG29" s="228">
        <f t="shared" si="20"/>
        <v>0</v>
      </c>
      <c r="AH29" s="228">
        <f t="shared" si="20"/>
        <v>0</v>
      </c>
      <c r="AI29" s="228">
        <f t="shared" si="20"/>
        <v>0</v>
      </c>
      <c r="AJ29" s="228">
        <f t="shared" si="20"/>
        <v>0</v>
      </c>
      <c r="AK29" s="228">
        <f t="shared" si="20"/>
        <v>0</v>
      </c>
    </row>
    <row r="30" spans="2:37">
      <c r="B30" s="220" t="str">
        <f>IBNR!F26</f>
        <v>2022Q4</v>
      </c>
      <c r="C30" s="221">
        <f t="shared" si="17"/>
        <v>27</v>
      </c>
      <c r="D30" s="222">
        <f>_xlfn.XLOOKUP($B$8,Paid_DFs!$G$5:$S$5,Paid_DFs!$G26:$S26)</f>
        <v>1</v>
      </c>
      <c r="E30" s="223">
        <f>PRODUCT($D$11:$D30)</f>
        <v>1.005664763766775</v>
      </c>
      <c r="F30" s="224">
        <f t="shared" si="10"/>
        <v>0</v>
      </c>
      <c r="G30" s="225">
        <f t="shared" si="15"/>
        <v>0.99436714502598522</v>
      </c>
      <c r="H30" s="226">
        <f t="shared" si="18"/>
        <v>5.6328549740147782E-3</v>
      </c>
      <c r="I30" s="227">
        <f t="shared" si="11"/>
        <v>1</v>
      </c>
      <c r="J30" s="228">
        <f t="shared" si="12"/>
        <v>0</v>
      </c>
      <c r="K30" s="228">
        <f t="shared" si="20"/>
        <v>0</v>
      </c>
      <c r="L30" s="228">
        <f t="shared" si="20"/>
        <v>1</v>
      </c>
      <c r="M30" s="228">
        <f t="shared" si="20"/>
        <v>0</v>
      </c>
      <c r="N30" s="228">
        <f t="shared" si="20"/>
        <v>0</v>
      </c>
      <c r="O30" s="228">
        <f t="shared" si="20"/>
        <v>0</v>
      </c>
      <c r="P30" s="228">
        <f t="shared" si="20"/>
        <v>0</v>
      </c>
      <c r="Q30" s="228">
        <f t="shared" si="20"/>
        <v>0</v>
      </c>
      <c r="R30" s="228">
        <f t="shared" si="20"/>
        <v>0</v>
      </c>
      <c r="S30" s="228">
        <f t="shared" si="20"/>
        <v>0</v>
      </c>
      <c r="T30" s="228">
        <f t="shared" si="20"/>
        <v>0</v>
      </c>
      <c r="U30" s="228">
        <f t="shared" si="20"/>
        <v>0</v>
      </c>
      <c r="V30" s="228">
        <f t="shared" si="20"/>
        <v>0</v>
      </c>
      <c r="W30" s="228">
        <f t="shared" si="20"/>
        <v>0</v>
      </c>
      <c r="X30" s="228">
        <f t="shared" si="20"/>
        <v>0</v>
      </c>
      <c r="Y30" s="228">
        <f t="shared" si="20"/>
        <v>0</v>
      </c>
      <c r="Z30" s="228">
        <f t="shared" si="20"/>
        <v>0</v>
      </c>
      <c r="AA30" s="228">
        <f t="shared" si="20"/>
        <v>0</v>
      </c>
      <c r="AB30" s="228">
        <f t="shared" si="20"/>
        <v>0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 t="shared" si="20"/>
        <v>0</v>
      </c>
      <c r="AI30" s="228">
        <f t="shared" si="20"/>
        <v>0</v>
      </c>
      <c r="AJ30" s="228">
        <f t="shared" si="20"/>
        <v>0</v>
      </c>
      <c r="AK30" s="228">
        <f t="shared" si="20"/>
        <v>0</v>
      </c>
    </row>
    <row r="31" spans="2:37">
      <c r="B31" s="220" t="s">
        <v>122</v>
      </c>
      <c r="C31" s="221">
        <f t="shared" si="17"/>
        <v>24</v>
      </c>
      <c r="D31" s="222">
        <f>_xlfn.XLOOKUP($B$8,Paid_DFs!$G$5:$S$5,Paid_DFs!$G27:$S27)</f>
        <v>1</v>
      </c>
      <c r="E31" s="223">
        <f>PRODUCT($D$11:$D31)</f>
        <v>1.005664763766775</v>
      </c>
      <c r="F31" s="224">
        <f t="shared" si="10"/>
        <v>1.4888951942002571E-3</v>
      </c>
      <c r="G31" s="225">
        <f t="shared" si="15"/>
        <v>0.99436714502598522</v>
      </c>
      <c r="H31" s="226">
        <f t="shared" si="18"/>
        <v>5.6328549740147782E-3</v>
      </c>
      <c r="I31" s="227">
        <f t="shared" si="11"/>
        <v>1</v>
      </c>
      <c r="J31" s="228">
        <f t="shared" si="12"/>
        <v>0</v>
      </c>
      <c r="K31" s="228">
        <f t="shared" si="20"/>
        <v>0</v>
      </c>
      <c r="L31" s="228">
        <f t="shared" si="20"/>
        <v>0</v>
      </c>
      <c r="M31" s="228">
        <f t="shared" si="20"/>
        <v>1</v>
      </c>
      <c r="N31" s="228">
        <f t="shared" si="20"/>
        <v>0</v>
      </c>
      <c r="O31" s="228">
        <f t="shared" si="20"/>
        <v>0</v>
      </c>
      <c r="P31" s="228">
        <f t="shared" si="20"/>
        <v>0</v>
      </c>
      <c r="Q31" s="228">
        <f t="shared" si="20"/>
        <v>0</v>
      </c>
      <c r="R31" s="228">
        <f t="shared" si="20"/>
        <v>0</v>
      </c>
      <c r="S31" s="228">
        <f t="shared" si="20"/>
        <v>0</v>
      </c>
      <c r="T31" s="228">
        <f t="shared" si="20"/>
        <v>0</v>
      </c>
      <c r="U31" s="228">
        <f t="shared" si="20"/>
        <v>0</v>
      </c>
      <c r="V31" s="228">
        <f t="shared" si="20"/>
        <v>0</v>
      </c>
      <c r="W31" s="228">
        <f t="shared" ref="W31:AK31" si="21">IFERROR(VLOOKUP($C31+W$6,$C$11:$AK$38,4,FALSE)/$H31,0)</f>
        <v>0</v>
      </c>
      <c r="X31" s="228">
        <f t="shared" si="21"/>
        <v>0</v>
      </c>
      <c r="Y31" s="228">
        <f t="shared" si="21"/>
        <v>0</v>
      </c>
      <c r="Z31" s="228">
        <f t="shared" si="21"/>
        <v>0</v>
      </c>
      <c r="AA31" s="228">
        <f t="shared" si="21"/>
        <v>0</v>
      </c>
      <c r="AB31" s="228">
        <f t="shared" si="21"/>
        <v>0</v>
      </c>
      <c r="AC31" s="228">
        <f t="shared" si="21"/>
        <v>0</v>
      </c>
      <c r="AD31" s="228">
        <f t="shared" si="21"/>
        <v>0</v>
      </c>
      <c r="AE31" s="228">
        <f t="shared" si="21"/>
        <v>0</v>
      </c>
      <c r="AF31" s="228">
        <f t="shared" si="21"/>
        <v>0</v>
      </c>
      <c r="AG31" s="228">
        <f t="shared" si="21"/>
        <v>0</v>
      </c>
      <c r="AH31" s="228">
        <f t="shared" si="21"/>
        <v>0</v>
      </c>
      <c r="AI31" s="228">
        <f t="shared" si="21"/>
        <v>0</v>
      </c>
      <c r="AJ31" s="228">
        <f t="shared" si="21"/>
        <v>0</v>
      </c>
      <c r="AK31" s="228">
        <f t="shared" si="21"/>
        <v>0</v>
      </c>
    </row>
    <row r="32" spans="2:37">
      <c r="B32" s="220" t="s">
        <v>123</v>
      </c>
      <c r="C32" s="221">
        <f t="shared" si="17"/>
        <v>21</v>
      </c>
      <c r="D32" s="222">
        <f>_xlfn.XLOOKUP($B$8,Paid_DFs!$G$5:$S$5,Paid_DFs!$G28:$S28)</f>
        <v>1.0014995747912219</v>
      </c>
      <c r="E32" s="223">
        <f>PRODUCT($D$11:$D32)</f>
        <v>1.0071728332949399</v>
      </c>
      <c r="F32" s="224">
        <f t="shared" si="10"/>
        <v>5.1309350147584309E-2</v>
      </c>
      <c r="G32" s="225">
        <f t="shared" si="15"/>
        <v>0.99287824983178496</v>
      </c>
      <c r="H32" s="226">
        <f t="shared" si="18"/>
        <v>7.1217501682150353E-3</v>
      </c>
      <c r="I32" s="227">
        <f t="shared" si="11"/>
        <v>1</v>
      </c>
      <c r="J32" s="228">
        <f t="shared" si="12"/>
        <v>0.20906310373611819</v>
      </c>
      <c r="K32" s="228">
        <f t="shared" ref="K32:AK38" si="22">IFERROR(VLOOKUP($C32+K$6,$C$11:$AK$38,4,FALSE)/$H32,0)</f>
        <v>0</v>
      </c>
      <c r="L32" s="228">
        <f t="shared" si="22"/>
        <v>0</v>
      </c>
      <c r="M32" s="228">
        <f t="shared" si="22"/>
        <v>0</v>
      </c>
      <c r="N32" s="228">
        <f t="shared" si="22"/>
        <v>0.79093689626388186</v>
      </c>
      <c r="O32" s="228">
        <f t="shared" si="22"/>
        <v>0</v>
      </c>
      <c r="P32" s="228">
        <f t="shared" si="22"/>
        <v>0</v>
      </c>
      <c r="Q32" s="228">
        <f t="shared" si="22"/>
        <v>0</v>
      </c>
      <c r="R32" s="228">
        <f t="shared" si="22"/>
        <v>0</v>
      </c>
      <c r="S32" s="228">
        <f t="shared" si="22"/>
        <v>0</v>
      </c>
      <c r="T32" s="228">
        <f t="shared" si="22"/>
        <v>0</v>
      </c>
      <c r="U32" s="228">
        <f t="shared" si="22"/>
        <v>0</v>
      </c>
      <c r="V32" s="228">
        <f t="shared" si="22"/>
        <v>0</v>
      </c>
      <c r="W32" s="228">
        <f t="shared" si="22"/>
        <v>0</v>
      </c>
      <c r="X32" s="228">
        <f t="shared" si="22"/>
        <v>0</v>
      </c>
      <c r="Y32" s="228">
        <f t="shared" si="22"/>
        <v>0</v>
      </c>
      <c r="Z32" s="228">
        <f t="shared" si="22"/>
        <v>0</v>
      </c>
      <c r="AA32" s="228">
        <f t="shared" si="22"/>
        <v>0</v>
      </c>
      <c r="AB32" s="228">
        <f t="shared" si="22"/>
        <v>0</v>
      </c>
      <c r="AC32" s="228">
        <f t="shared" si="22"/>
        <v>0</v>
      </c>
      <c r="AD32" s="228">
        <f t="shared" si="22"/>
        <v>0</v>
      </c>
      <c r="AE32" s="228">
        <f t="shared" si="22"/>
        <v>0</v>
      </c>
      <c r="AF32" s="228">
        <f t="shared" si="22"/>
        <v>0</v>
      </c>
      <c r="AG32" s="228">
        <f t="shared" si="22"/>
        <v>0</v>
      </c>
      <c r="AH32" s="228">
        <f t="shared" si="22"/>
        <v>0</v>
      </c>
      <c r="AI32" s="228">
        <f t="shared" si="22"/>
        <v>0</v>
      </c>
      <c r="AJ32" s="228">
        <f t="shared" si="22"/>
        <v>0</v>
      </c>
      <c r="AK32" s="228">
        <f t="shared" si="22"/>
        <v>0</v>
      </c>
    </row>
    <row r="33" spans="2:37">
      <c r="B33" s="220" t="s">
        <v>124</v>
      </c>
      <c r="C33" s="221">
        <f>C34+3</f>
        <v>18</v>
      </c>
      <c r="D33" s="222">
        <f>_xlfn.XLOOKUP($B$8,Paid_DFs!$G$5:$S$5,Paid_DFs!$G29:$S29)</f>
        <v>1.0544934631600442</v>
      </c>
      <c r="E33" s="223">
        <f>PRODUCT($D$11:$D33)</f>
        <v>1.062057168981895</v>
      </c>
      <c r="F33" s="224">
        <f t="shared" si="10"/>
        <v>9.9123259194539015E-3</v>
      </c>
      <c r="G33" s="225">
        <f t="shared" si="15"/>
        <v>0.94156889968420066</v>
      </c>
      <c r="H33" s="226">
        <f t="shared" si="18"/>
        <v>5.8431100315799345E-2</v>
      </c>
      <c r="I33" s="227">
        <f t="shared" si="11"/>
        <v>1</v>
      </c>
      <c r="J33" s="228">
        <f t="shared" si="12"/>
        <v>0.87811713060810925</v>
      </c>
      <c r="K33" s="228">
        <f t="shared" si="22"/>
        <v>2.548121096733259E-2</v>
      </c>
      <c r="L33" s="228">
        <f t="shared" si="22"/>
        <v>0</v>
      </c>
      <c r="M33" s="228">
        <f t="shared" si="22"/>
        <v>0</v>
      </c>
      <c r="N33" s="228">
        <f t="shared" si="22"/>
        <v>0</v>
      </c>
      <c r="O33" s="228">
        <f t="shared" si="22"/>
        <v>9.6401658424558112E-2</v>
      </c>
      <c r="P33" s="228">
        <f t="shared" si="22"/>
        <v>0</v>
      </c>
      <c r="Q33" s="228">
        <f t="shared" si="22"/>
        <v>0</v>
      </c>
      <c r="R33" s="228">
        <f t="shared" si="22"/>
        <v>0</v>
      </c>
      <c r="S33" s="228">
        <f t="shared" si="22"/>
        <v>0</v>
      </c>
      <c r="T33" s="228">
        <f t="shared" si="22"/>
        <v>0</v>
      </c>
      <c r="U33" s="228">
        <f t="shared" si="22"/>
        <v>0</v>
      </c>
      <c r="V33" s="228">
        <f t="shared" si="22"/>
        <v>0</v>
      </c>
      <c r="W33" s="228">
        <f t="shared" si="22"/>
        <v>0</v>
      </c>
      <c r="X33" s="228">
        <f t="shared" si="22"/>
        <v>0</v>
      </c>
      <c r="Y33" s="228">
        <f t="shared" si="22"/>
        <v>0</v>
      </c>
      <c r="Z33" s="228">
        <f t="shared" si="22"/>
        <v>0</v>
      </c>
      <c r="AA33" s="228">
        <f t="shared" si="22"/>
        <v>0</v>
      </c>
      <c r="AB33" s="228">
        <f t="shared" si="22"/>
        <v>0</v>
      </c>
      <c r="AC33" s="228">
        <f t="shared" si="22"/>
        <v>0</v>
      </c>
      <c r="AD33" s="228">
        <f t="shared" si="22"/>
        <v>0</v>
      </c>
      <c r="AE33" s="228">
        <f t="shared" si="22"/>
        <v>0</v>
      </c>
      <c r="AF33" s="228">
        <f t="shared" si="22"/>
        <v>0</v>
      </c>
      <c r="AG33" s="228">
        <f t="shared" si="22"/>
        <v>0</v>
      </c>
      <c r="AH33" s="228">
        <f t="shared" si="22"/>
        <v>0</v>
      </c>
      <c r="AI33" s="228">
        <f t="shared" si="22"/>
        <v>0</v>
      </c>
      <c r="AJ33" s="228">
        <f t="shared" si="22"/>
        <v>0</v>
      </c>
      <c r="AK33" s="228">
        <f t="shared" si="22"/>
        <v>0</v>
      </c>
    </row>
    <row r="34" spans="2:37">
      <c r="B34" s="220" t="s">
        <v>125</v>
      </c>
      <c r="C34" s="221">
        <f t="shared" si="17"/>
        <v>15</v>
      </c>
      <c r="D34" s="222">
        <f>_xlfn.XLOOKUP($B$8,Paid_DFs!$G$5:$S$5,Paid_DFs!$G30:$S30)</f>
        <v>1.0106394632942899</v>
      </c>
      <c r="E34" s="223">
        <f>PRODUCT($D$11:$D34)</f>
        <v>1.0733568872477153</v>
      </c>
      <c r="F34" s="224">
        <f t="shared" si="10"/>
        <v>9.7221601162128524E-3</v>
      </c>
      <c r="G34" s="225">
        <f>1/E34</f>
        <v>0.93165657376474675</v>
      </c>
      <c r="H34" s="226">
        <f>1-G34</f>
        <v>6.8343426235253246E-2</v>
      </c>
      <c r="I34" s="227">
        <f t="shared" si="11"/>
        <v>1</v>
      </c>
      <c r="J34" s="228">
        <f t="shared" si="12"/>
        <v>0.14503700597821179</v>
      </c>
      <c r="K34" s="228">
        <f t="shared" si="22"/>
        <v>0.75075765108653081</v>
      </c>
      <c r="L34" s="228">
        <f t="shared" si="22"/>
        <v>2.1785492419931499E-2</v>
      </c>
      <c r="M34" s="228">
        <f t="shared" si="22"/>
        <v>0</v>
      </c>
      <c r="N34" s="228">
        <f t="shared" si="22"/>
        <v>0</v>
      </c>
      <c r="O34" s="228">
        <f t="shared" si="22"/>
        <v>0</v>
      </c>
      <c r="P34" s="228">
        <f t="shared" si="22"/>
        <v>8.2419850515325951E-2</v>
      </c>
      <c r="Q34" s="228">
        <f t="shared" si="22"/>
        <v>0</v>
      </c>
      <c r="R34" s="228">
        <f t="shared" si="22"/>
        <v>0</v>
      </c>
      <c r="S34" s="228">
        <f t="shared" si="22"/>
        <v>0</v>
      </c>
      <c r="T34" s="228">
        <f t="shared" si="22"/>
        <v>0</v>
      </c>
      <c r="U34" s="228">
        <f t="shared" si="22"/>
        <v>0</v>
      </c>
      <c r="V34" s="228">
        <f t="shared" si="22"/>
        <v>0</v>
      </c>
      <c r="W34" s="228">
        <f t="shared" si="22"/>
        <v>0</v>
      </c>
      <c r="X34" s="228">
        <f t="shared" si="22"/>
        <v>0</v>
      </c>
      <c r="Y34" s="228">
        <f t="shared" si="22"/>
        <v>0</v>
      </c>
      <c r="Z34" s="228">
        <f t="shared" si="22"/>
        <v>0</v>
      </c>
      <c r="AA34" s="228">
        <f t="shared" si="22"/>
        <v>0</v>
      </c>
      <c r="AB34" s="228">
        <f t="shared" si="22"/>
        <v>0</v>
      </c>
      <c r="AC34" s="228">
        <f t="shared" si="22"/>
        <v>0</v>
      </c>
      <c r="AD34" s="228">
        <f t="shared" si="22"/>
        <v>0</v>
      </c>
      <c r="AE34" s="228">
        <f t="shared" si="22"/>
        <v>0</v>
      </c>
      <c r="AF34" s="228">
        <f t="shared" si="22"/>
        <v>0</v>
      </c>
      <c r="AG34" s="228">
        <f t="shared" si="22"/>
        <v>0</v>
      </c>
      <c r="AH34" s="228">
        <f t="shared" si="22"/>
        <v>0</v>
      </c>
      <c r="AI34" s="228">
        <f t="shared" si="22"/>
        <v>0</v>
      </c>
      <c r="AJ34" s="228">
        <f t="shared" si="22"/>
        <v>0</v>
      </c>
      <c r="AK34" s="228">
        <f t="shared" si="22"/>
        <v>0</v>
      </c>
    </row>
    <row r="35" spans="2:37">
      <c r="B35" s="220" t="s">
        <v>126</v>
      </c>
      <c r="C35" s="221">
        <f t="shared" si="17"/>
        <v>12</v>
      </c>
      <c r="D35" s="222">
        <f>_xlfn.XLOOKUP($B$8,Paid_DFs!$G$5:$S$5,Paid_DFs!$G31:$S31)</f>
        <v>1.0105453923536032</v>
      </c>
      <c r="E35" s="223">
        <f>PRODUCT($D$11:$D35)</f>
        <v>1.0846758567591845</v>
      </c>
      <c r="F35" s="224">
        <f t="shared" si="10"/>
        <v>6.261697318481696E-3</v>
      </c>
      <c r="G35" s="225">
        <f>1/E35</f>
        <v>0.9219344136485339</v>
      </c>
      <c r="H35" s="226">
        <f t="shared" si="18"/>
        <v>7.8065586351466099E-2</v>
      </c>
      <c r="I35" s="227">
        <f t="shared" si="11"/>
        <v>1</v>
      </c>
      <c r="J35" s="228">
        <f t="shared" si="12"/>
        <v>0.12453836025059545</v>
      </c>
      <c r="K35" s="228">
        <f t="shared" si="22"/>
        <v>0.12697433507802949</v>
      </c>
      <c r="L35" s="228">
        <f t="shared" si="22"/>
        <v>0.65725952427462553</v>
      </c>
      <c r="M35" s="228">
        <f t="shared" si="22"/>
        <v>1.9072362916701453E-2</v>
      </c>
      <c r="N35" s="228">
        <f t="shared" si="22"/>
        <v>0</v>
      </c>
      <c r="O35" s="228">
        <f t="shared" si="22"/>
        <v>0</v>
      </c>
      <c r="P35" s="228">
        <f t="shared" si="22"/>
        <v>0</v>
      </c>
      <c r="Q35" s="228">
        <f t="shared" si="22"/>
        <v>7.2155417480048056E-2</v>
      </c>
      <c r="R35" s="228">
        <f t="shared" si="22"/>
        <v>0</v>
      </c>
      <c r="S35" s="228">
        <f t="shared" si="22"/>
        <v>0</v>
      </c>
      <c r="T35" s="228">
        <f t="shared" si="22"/>
        <v>0</v>
      </c>
      <c r="U35" s="228">
        <f t="shared" si="22"/>
        <v>0</v>
      </c>
      <c r="V35" s="228">
        <f t="shared" si="22"/>
        <v>0</v>
      </c>
      <c r="W35" s="228">
        <f t="shared" si="22"/>
        <v>0</v>
      </c>
      <c r="X35" s="228">
        <f t="shared" si="22"/>
        <v>0</v>
      </c>
      <c r="Y35" s="228">
        <f t="shared" si="22"/>
        <v>0</v>
      </c>
      <c r="Z35" s="228">
        <f t="shared" si="22"/>
        <v>0</v>
      </c>
      <c r="AA35" s="228">
        <f t="shared" si="22"/>
        <v>0</v>
      </c>
      <c r="AB35" s="228">
        <f t="shared" si="22"/>
        <v>0</v>
      </c>
      <c r="AC35" s="228">
        <f t="shared" si="22"/>
        <v>0</v>
      </c>
      <c r="AD35" s="228">
        <f t="shared" si="22"/>
        <v>0</v>
      </c>
      <c r="AE35" s="228">
        <f t="shared" si="22"/>
        <v>0</v>
      </c>
      <c r="AF35" s="228">
        <f t="shared" si="22"/>
        <v>0</v>
      </c>
      <c r="AG35" s="228">
        <f t="shared" si="22"/>
        <v>0</v>
      </c>
      <c r="AH35" s="228">
        <f t="shared" si="22"/>
        <v>0</v>
      </c>
      <c r="AI35" s="228">
        <f t="shared" si="22"/>
        <v>0</v>
      </c>
      <c r="AJ35" s="228">
        <f t="shared" si="22"/>
        <v>0</v>
      </c>
      <c r="AK35" s="228">
        <f t="shared" si="22"/>
        <v>0</v>
      </c>
    </row>
    <row r="36" spans="2:37">
      <c r="B36" s="220" t="s">
        <v>127</v>
      </c>
      <c r="C36" s="221">
        <f t="shared" si="17"/>
        <v>9</v>
      </c>
      <c r="D36" s="222">
        <f>_xlfn.XLOOKUP($B$8,Paid_DFs!$G$5:$S$5,Paid_DFs!$G32:$S32)</f>
        <v>1.0068383574248867</v>
      </c>
      <c r="E36" s="223">
        <f>PRODUCT($D$11:$D36)</f>
        <v>1.0920932579578491</v>
      </c>
      <c r="F36" s="224">
        <f t="shared" si="10"/>
        <v>5.1255403035991298E-3</v>
      </c>
      <c r="G36" s="225">
        <f t="shared" si="15"/>
        <v>0.91567271633005221</v>
      </c>
      <c r="H36" s="226">
        <f t="shared" si="18"/>
        <v>8.4327283669947795E-2</v>
      </c>
      <c r="I36" s="227">
        <f t="shared" si="11"/>
        <v>1</v>
      </c>
      <c r="J36" s="228">
        <f t="shared" si="12"/>
        <v>7.4254701989330332E-2</v>
      </c>
      <c r="K36" s="228">
        <f t="shared" si="22"/>
        <v>0.11529080142394763</v>
      </c>
      <c r="L36" s="228">
        <f t="shared" si="22"/>
        <v>0.11754589366651703</v>
      </c>
      <c r="M36" s="228">
        <f t="shared" si="22"/>
        <v>0.60845491416996422</v>
      </c>
      <c r="N36" s="228">
        <f t="shared" si="22"/>
        <v>1.7656150292089431E-2</v>
      </c>
      <c r="O36" s="228">
        <f t="shared" si="22"/>
        <v>0</v>
      </c>
      <c r="P36" s="228">
        <f t="shared" si="22"/>
        <v>0</v>
      </c>
      <c r="Q36" s="228">
        <f t="shared" si="22"/>
        <v>0</v>
      </c>
      <c r="R36" s="228">
        <f t="shared" si="22"/>
        <v>6.6797538458151381E-2</v>
      </c>
      <c r="S36" s="228">
        <f t="shared" si="22"/>
        <v>0</v>
      </c>
      <c r="T36" s="228">
        <f t="shared" si="22"/>
        <v>0</v>
      </c>
      <c r="U36" s="228">
        <f t="shared" si="22"/>
        <v>0</v>
      </c>
      <c r="V36" s="228">
        <f t="shared" si="22"/>
        <v>0</v>
      </c>
      <c r="W36" s="228">
        <f t="shared" si="22"/>
        <v>0</v>
      </c>
      <c r="X36" s="228">
        <f t="shared" si="22"/>
        <v>0</v>
      </c>
      <c r="Y36" s="228">
        <f t="shared" si="22"/>
        <v>0</v>
      </c>
      <c r="Z36" s="228">
        <f t="shared" si="22"/>
        <v>0</v>
      </c>
      <c r="AA36" s="228">
        <f t="shared" si="22"/>
        <v>0</v>
      </c>
      <c r="AB36" s="228">
        <f t="shared" si="22"/>
        <v>0</v>
      </c>
      <c r="AC36" s="228">
        <f t="shared" si="22"/>
        <v>0</v>
      </c>
      <c r="AD36" s="228">
        <f t="shared" si="22"/>
        <v>0</v>
      </c>
      <c r="AE36" s="228">
        <f t="shared" si="22"/>
        <v>0</v>
      </c>
      <c r="AF36" s="228">
        <f t="shared" si="22"/>
        <v>0</v>
      </c>
      <c r="AG36" s="228">
        <f t="shared" si="22"/>
        <v>0</v>
      </c>
      <c r="AH36" s="228">
        <f t="shared" si="22"/>
        <v>0</v>
      </c>
      <c r="AI36" s="228">
        <f t="shared" si="22"/>
        <v>0</v>
      </c>
      <c r="AJ36" s="228">
        <f t="shared" si="22"/>
        <v>0</v>
      </c>
      <c r="AK36" s="228">
        <f t="shared" si="22"/>
        <v>0</v>
      </c>
    </row>
    <row r="37" spans="2:37">
      <c r="B37" s="220" t="s">
        <v>128</v>
      </c>
      <c r="C37" s="221">
        <f>C38+3</f>
        <v>6</v>
      </c>
      <c r="D37" s="222">
        <f>_xlfn.XLOOKUP($B$8,Paid_DFs!$G$5:$S$5,Paid_DFs!$G33:$S33)</f>
        <v>1.0056290771511329</v>
      </c>
      <c r="E37" s="223">
        <f>PRODUCT($D$11:$D37)</f>
        <v>1.0982407351631258</v>
      </c>
      <c r="F37" s="224">
        <f t="shared" si="10"/>
        <v>4.4797960431296024E-2</v>
      </c>
      <c r="G37" s="225">
        <f t="shared" si="15"/>
        <v>0.91054717602645308</v>
      </c>
      <c r="H37" s="226">
        <f t="shared" si="18"/>
        <v>8.9452823973546924E-2</v>
      </c>
      <c r="I37" s="227">
        <f t="shared" si="11"/>
        <v>1</v>
      </c>
      <c r="J37" s="228">
        <f t="shared" si="12"/>
        <v>5.7298809315565705E-2</v>
      </c>
      <c r="K37" s="228">
        <f t="shared" si="22"/>
        <v>6.9999995979259544E-2</v>
      </c>
      <c r="L37" s="228">
        <f t="shared" si="22"/>
        <v>0.1086847757773181</v>
      </c>
      <c r="M37" s="228">
        <f t="shared" si="22"/>
        <v>0.11081065391949151</v>
      </c>
      <c r="N37" s="228">
        <f t="shared" si="22"/>
        <v>0.57359117206582055</v>
      </c>
      <c r="O37" s="228">
        <f t="shared" si="22"/>
        <v>1.6644473903256029E-2</v>
      </c>
      <c r="P37" s="228">
        <f t="shared" si="22"/>
        <v>0</v>
      </c>
      <c r="Q37" s="228">
        <f t="shared" si="22"/>
        <v>0</v>
      </c>
      <c r="R37" s="228">
        <f t="shared" si="22"/>
        <v>0</v>
      </c>
      <c r="S37" s="228">
        <f t="shared" si="22"/>
        <v>6.2970119039288591E-2</v>
      </c>
      <c r="T37" s="228">
        <f t="shared" si="22"/>
        <v>0</v>
      </c>
      <c r="U37" s="228">
        <f t="shared" si="22"/>
        <v>0</v>
      </c>
      <c r="V37" s="228">
        <f t="shared" si="22"/>
        <v>0</v>
      </c>
      <c r="W37" s="228">
        <f t="shared" si="22"/>
        <v>0</v>
      </c>
      <c r="X37" s="228">
        <f t="shared" si="22"/>
        <v>0</v>
      </c>
      <c r="Y37" s="228">
        <f t="shared" si="22"/>
        <v>0</v>
      </c>
      <c r="Z37" s="228">
        <f t="shared" si="22"/>
        <v>0</v>
      </c>
      <c r="AA37" s="228">
        <f t="shared" si="22"/>
        <v>0</v>
      </c>
      <c r="AB37" s="228">
        <f t="shared" si="22"/>
        <v>0</v>
      </c>
      <c r="AC37" s="228">
        <f t="shared" si="22"/>
        <v>0</v>
      </c>
      <c r="AD37" s="228">
        <f t="shared" si="22"/>
        <v>0</v>
      </c>
      <c r="AE37" s="228">
        <f t="shared" si="22"/>
        <v>0</v>
      </c>
      <c r="AF37" s="228">
        <f t="shared" si="22"/>
        <v>0</v>
      </c>
      <c r="AG37" s="228">
        <f t="shared" si="22"/>
        <v>0</v>
      </c>
      <c r="AH37" s="228">
        <f t="shared" si="22"/>
        <v>0</v>
      </c>
      <c r="AI37" s="228">
        <f t="shared" si="22"/>
        <v>0</v>
      </c>
      <c r="AJ37" s="228">
        <f t="shared" si="22"/>
        <v>0</v>
      </c>
      <c r="AK37" s="228">
        <f t="shared" si="22"/>
        <v>0</v>
      </c>
    </row>
    <row r="38" spans="2:37" ht="14.1" thickBot="1">
      <c r="B38" s="220" t="s">
        <v>129</v>
      </c>
      <c r="C38" s="221">
        <f>C39+3</f>
        <v>3</v>
      </c>
      <c r="D38" s="222">
        <f>_xlfn.XLOOKUP($B$8,Paid_DFs!$G$5:$S$5,Paid_DFs!$G34:$S34)</f>
        <v>1.0517447311811883</v>
      </c>
      <c r="E38" s="223">
        <f>PRODUCT($D$11:$D38)</f>
        <v>1.1550689067763724</v>
      </c>
      <c r="F38" s="224">
        <f t="shared" si="10"/>
        <v>0.86574921559515705</v>
      </c>
      <c r="G38" s="225">
        <f t="shared" si="15"/>
        <v>0.86574921559515705</v>
      </c>
      <c r="H38" s="226">
        <f t="shared" si="18"/>
        <v>0.13425078440484295</v>
      </c>
      <c r="I38" s="227">
        <f t="shared" si="11"/>
        <v>0.99999999999999989</v>
      </c>
      <c r="J38" s="228">
        <f t="shared" si="12"/>
        <v>0.33368863079566474</v>
      </c>
      <c r="K38" s="228">
        <f t="shared" si="22"/>
        <v>3.8178848088832706E-2</v>
      </c>
      <c r="L38" s="228">
        <f t="shared" si="22"/>
        <v>4.6641793165238386E-2</v>
      </c>
      <c r="M38" s="228">
        <f t="shared" si="22"/>
        <v>7.2417901759850994E-2</v>
      </c>
      <c r="N38" s="228">
        <f t="shared" si="22"/>
        <v>7.3834398535524121E-2</v>
      </c>
      <c r="O38" s="228">
        <f t="shared" si="22"/>
        <v>0.38219031922269636</v>
      </c>
      <c r="P38" s="228">
        <f t="shared" si="22"/>
        <v>1.1090402196164351E-2</v>
      </c>
      <c r="Q38" s="228">
        <f t="shared" si="22"/>
        <v>0</v>
      </c>
      <c r="R38" s="228">
        <f t="shared" si="22"/>
        <v>0</v>
      </c>
      <c r="S38" s="228">
        <f t="shared" si="22"/>
        <v>0</v>
      </c>
      <c r="T38" s="228">
        <f t="shared" si="22"/>
        <v>4.1957706236028361E-2</v>
      </c>
      <c r="U38" s="228">
        <f t="shared" si="22"/>
        <v>0</v>
      </c>
      <c r="V38" s="228">
        <f t="shared" si="22"/>
        <v>0</v>
      </c>
      <c r="W38" s="228">
        <f t="shared" si="22"/>
        <v>0</v>
      </c>
      <c r="X38" s="228">
        <f t="shared" si="22"/>
        <v>0</v>
      </c>
      <c r="Y38" s="228">
        <f t="shared" si="22"/>
        <v>0</v>
      </c>
      <c r="Z38" s="228">
        <f t="shared" si="22"/>
        <v>0</v>
      </c>
      <c r="AA38" s="228">
        <f t="shared" si="22"/>
        <v>0</v>
      </c>
      <c r="AB38" s="228">
        <f t="shared" si="22"/>
        <v>0</v>
      </c>
      <c r="AC38" s="228">
        <f t="shared" si="22"/>
        <v>0</v>
      </c>
      <c r="AD38" s="228">
        <f t="shared" si="22"/>
        <v>0</v>
      </c>
      <c r="AE38" s="228">
        <f t="shared" si="22"/>
        <v>0</v>
      </c>
      <c r="AF38" s="228">
        <f t="shared" si="22"/>
        <v>0</v>
      </c>
      <c r="AG38" s="228">
        <f t="shared" si="22"/>
        <v>0</v>
      </c>
      <c r="AH38" s="228">
        <f t="shared" si="22"/>
        <v>0</v>
      </c>
      <c r="AI38" s="228">
        <f t="shared" si="22"/>
        <v>0</v>
      </c>
      <c r="AJ38" s="228">
        <f t="shared" si="22"/>
        <v>0</v>
      </c>
      <c r="AK38" s="228">
        <f t="shared" si="22"/>
        <v>0</v>
      </c>
    </row>
    <row r="39" spans="2:37" ht="14.1" thickBot="1">
      <c r="B39" s="229" t="s">
        <v>166</v>
      </c>
      <c r="C39" s="230"/>
      <c r="D39" s="231"/>
      <c r="E39" s="231"/>
      <c r="F39" s="231"/>
      <c r="G39" s="231"/>
      <c r="H39" s="232">
        <f>SUM(H11:H38)</f>
        <v>0.54252417501513051</v>
      </c>
      <c r="I39" s="233"/>
      <c r="J39" s="234">
        <f t="shared" ref="J39:AD39" si="23">SUM(J11:J38)</f>
        <v>19.821997742673592</v>
      </c>
      <c r="K39" s="235">
        <f t="shared" si="23"/>
        <v>2.126682842623933</v>
      </c>
      <c r="L39" s="235">
        <f t="shared" si="23"/>
        <v>1.9519174793036305</v>
      </c>
      <c r="M39" s="235">
        <f t="shared" si="23"/>
        <v>1.8107558327660083</v>
      </c>
      <c r="N39" s="235">
        <f t="shared" si="23"/>
        <v>1.456018617157316</v>
      </c>
      <c r="O39" s="235">
        <f t="shared" si="23"/>
        <v>0.49523645155051049</v>
      </c>
      <c r="P39" s="235">
        <f t="shared" si="23"/>
        <v>9.3510252711490299E-2</v>
      </c>
      <c r="Q39" s="235">
        <f t="shared" si="23"/>
        <v>7.2155417480048056E-2</v>
      </c>
      <c r="R39" s="235">
        <f t="shared" si="23"/>
        <v>6.6797538458151381E-2</v>
      </c>
      <c r="S39" s="235">
        <f t="shared" si="23"/>
        <v>6.2970119039288591E-2</v>
      </c>
      <c r="T39" s="235">
        <f t="shared" si="23"/>
        <v>4.1957706236028361E-2</v>
      </c>
      <c r="U39" s="235">
        <f t="shared" si="23"/>
        <v>0</v>
      </c>
      <c r="V39" s="235">
        <f t="shared" si="23"/>
        <v>0</v>
      </c>
      <c r="W39" s="235">
        <f t="shared" si="23"/>
        <v>0</v>
      </c>
      <c r="X39" s="235">
        <f t="shared" si="23"/>
        <v>0</v>
      </c>
      <c r="Y39" s="235">
        <f t="shared" si="23"/>
        <v>0</v>
      </c>
      <c r="Z39" s="235">
        <f t="shared" si="23"/>
        <v>0</v>
      </c>
      <c r="AA39" s="235">
        <f t="shared" si="23"/>
        <v>0</v>
      </c>
      <c r="AB39" s="235">
        <f t="shared" si="23"/>
        <v>0</v>
      </c>
      <c r="AC39" s="235">
        <f t="shared" si="23"/>
        <v>0</v>
      </c>
      <c r="AD39" s="235">
        <f t="shared" si="23"/>
        <v>0</v>
      </c>
      <c r="AE39" s="235">
        <f t="shared" ref="AE39:AK39" si="24">SUM(AE11:AE38)</f>
        <v>0</v>
      </c>
      <c r="AF39" s="235">
        <f t="shared" si="24"/>
        <v>0</v>
      </c>
      <c r="AG39" s="235">
        <f t="shared" si="24"/>
        <v>0</v>
      </c>
      <c r="AH39" s="235">
        <f t="shared" si="24"/>
        <v>0</v>
      </c>
      <c r="AI39" s="235">
        <f t="shared" si="24"/>
        <v>0</v>
      </c>
      <c r="AJ39" s="235">
        <f t="shared" si="24"/>
        <v>0</v>
      </c>
      <c r="AK39" s="235">
        <f t="shared" si="24"/>
        <v>0</v>
      </c>
    </row>
    <row r="40" spans="2:37">
      <c r="H40" s="236"/>
      <c r="I40" s="236"/>
    </row>
    <row r="41" spans="2:37">
      <c r="H41" s="237"/>
      <c r="I41" s="238">
        <f>1-I38</f>
        <v>0</v>
      </c>
      <c r="K41" s="239">
        <f>F33/H38</f>
        <v>7.3834398535524121E-2</v>
      </c>
    </row>
    <row r="42" spans="2:37">
      <c r="H42" s="240"/>
      <c r="I42" s="241">
        <v>1.9525856302929467E-2</v>
      </c>
    </row>
    <row r="45" spans="2:37" ht="14.1" thickBot="1">
      <c r="B45" s="211" t="str">
        <f>B8</f>
        <v>Engineering</v>
      </c>
    </row>
    <row r="46" spans="2:37" ht="14.1" thickBot="1">
      <c r="J46" s="212" t="s">
        <v>157</v>
      </c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</row>
    <row r="47" spans="2:37" ht="14.1" thickBot="1">
      <c r="E47" s="242" t="s">
        <v>158</v>
      </c>
      <c r="F47" s="243" t="s">
        <v>167</v>
      </c>
      <c r="G47" s="244" t="s">
        <v>168</v>
      </c>
      <c r="H47" s="244" t="s">
        <v>169</v>
      </c>
      <c r="I47" s="217" t="s">
        <v>165</v>
      </c>
      <c r="J47" s="245">
        <f t="shared" ref="J47:AD47" si="25">J10</f>
        <v>0.12</v>
      </c>
      <c r="K47" s="245">
        <f t="shared" si="25"/>
        <v>0.38</v>
      </c>
      <c r="L47" s="245">
        <f t="shared" si="25"/>
        <v>0.62</v>
      </c>
      <c r="M47" s="245">
        <f t="shared" si="25"/>
        <v>0.88</v>
      </c>
      <c r="N47" s="245">
        <f t="shared" si="25"/>
        <v>1.1200000000000001</v>
      </c>
      <c r="O47" s="245">
        <f t="shared" si="25"/>
        <v>1.38</v>
      </c>
      <c r="P47" s="245">
        <f t="shared" si="25"/>
        <v>1.62</v>
      </c>
      <c r="Q47" s="245">
        <f t="shared" si="25"/>
        <v>1.88</v>
      </c>
      <c r="R47" s="245">
        <f t="shared" si="25"/>
        <v>2.12</v>
      </c>
      <c r="S47" s="245">
        <f t="shared" si="25"/>
        <v>2.38</v>
      </c>
      <c r="T47" s="245">
        <f t="shared" si="25"/>
        <v>2.62</v>
      </c>
      <c r="U47" s="245">
        <f t="shared" si="25"/>
        <v>2.88</v>
      </c>
      <c r="V47" s="245">
        <f t="shared" si="25"/>
        <v>3.12</v>
      </c>
      <c r="W47" s="245">
        <f t="shared" si="25"/>
        <v>3.38</v>
      </c>
      <c r="X47" s="245">
        <f t="shared" si="25"/>
        <v>3.62</v>
      </c>
      <c r="Y47" s="245">
        <f t="shared" si="25"/>
        <v>3.88</v>
      </c>
      <c r="Z47" s="245">
        <f t="shared" si="25"/>
        <v>4.12</v>
      </c>
      <c r="AA47" s="245">
        <f t="shared" si="25"/>
        <v>4.38</v>
      </c>
      <c r="AB47" s="245">
        <f t="shared" si="25"/>
        <v>4.62</v>
      </c>
      <c r="AC47" s="245">
        <f t="shared" si="25"/>
        <v>4.88</v>
      </c>
      <c r="AD47" s="245">
        <f t="shared" si="25"/>
        <v>5.12</v>
      </c>
      <c r="AE47" s="245">
        <v>5.38</v>
      </c>
      <c r="AF47" s="245">
        <v>5.62</v>
      </c>
      <c r="AG47" s="245">
        <v>5.88</v>
      </c>
      <c r="AH47" s="245">
        <v>6.12</v>
      </c>
      <c r="AI47" s="245">
        <v>6.38</v>
      </c>
      <c r="AJ47" s="245">
        <v>6.62</v>
      </c>
      <c r="AK47" s="245">
        <v>6.88</v>
      </c>
    </row>
    <row r="48" spans="2:37">
      <c r="E48" s="220" t="str">
        <f t="shared" ref="E48:E67" si="26">B11</f>
        <v>2018Q1</v>
      </c>
      <c r="F48" s="221">
        <f>_xlfn.XLOOKUP($B$8,OCR!$D$2:$P$2,OCR!$D4:$P4)</f>
        <v>600600.00000000012</v>
      </c>
      <c r="G48" s="246">
        <f>_xlfn.XLOOKUP($B$8,IBNR!$G$5:$S$5,IBNR!$G7:$S7)</f>
        <v>3.3892385928599396E-9</v>
      </c>
      <c r="H48" s="247">
        <f t="shared" ref="H48:H76" si="27">SUM(F48:G48)</f>
        <v>600600.00000000349</v>
      </c>
      <c r="I48" s="248">
        <f>SUM(J48:AK48)</f>
        <v>600600.00000000349</v>
      </c>
      <c r="J48" s="249">
        <f t="shared" ref="J48:Z48" si="28">$H48*J11</f>
        <v>600600.00000000349</v>
      </c>
      <c r="K48" s="249">
        <f t="shared" si="28"/>
        <v>0</v>
      </c>
      <c r="L48" s="249">
        <f t="shared" si="28"/>
        <v>0</v>
      </c>
      <c r="M48" s="249">
        <f t="shared" si="28"/>
        <v>0</v>
      </c>
      <c r="N48" s="249">
        <f t="shared" si="28"/>
        <v>0</v>
      </c>
      <c r="O48" s="249">
        <f t="shared" si="28"/>
        <v>0</v>
      </c>
      <c r="P48" s="249">
        <f t="shared" si="28"/>
        <v>0</v>
      </c>
      <c r="Q48" s="249">
        <f t="shared" si="28"/>
        <v>0</v>
      </c>
      <c r="R48" s="249">
        <f t="shared" si="28"/>
        <v>0</v>
      </c>
      <c r="S48" s="249">
        <f t="shared" si="28"/>
        <v>0</v>
      </c>
      <c r="T48" s="249">
        <f t="shared" si="28"/>
        <v>0</v>
      </c>
      <c r="U48" s="249">
        <f t="shared" si="28"/>
        <v>0</v>
      </c>
      <c r="V48" s="249">
        <f t="shared" si="28"/>
        <v>0</v>
      </c>
      <c r="W48" s="249">
        <f t="shared" si="28"/>
        <v>0</v>
      </c>
      <c r="X48" s="249">
        <f t="shared" si="28"/>
        <v>0</v>
      </c>
      <c r="Y48" s="249">
        <f t="shared" si="28"/>
        <v>0</v>
      </c>
      <c r="Z48" s="249">
        <f t="shared" si="28"/>
        <v>0</v>
      </c>
      <c r="AA48" s="249">
        <f t="shared" ref="AA48:AF48" si="29">$H48*AA11</f>
        <v>0</v>
      </c>
      <c r="AB48" s="249">
        <f t="shared" si="29"/>
        <v>0</v>
      </c>
      <c r="AC48" s="249">
        <f t="shared" si="29"/>
        <v>0</v>
      </c>
      <c r="AD48" s="249">
        <f t="shared" si="29"/>
        <v>0</v>
      </c>
      <c r="AE48" s="249">
        <f t="shared" si="29"/>
        <v>0</v>
      </c>
      <c r="AF48" s="249">
        <f t="shared" si="29"/>
        <v>0</v>
      </c>
      <c r="AG48" s="249">
        <f t="shared" ref="AG48:AK57" si="30">$H48*AG11</f>
        <v>0</v>
      </c>
      <c r="AH48" s="249">
        <f t="shared" si="30"/>
        <v>0</v>
      </c>
      <c r="AI48" s="249">
        <f t="shared" si="30"/>
        <v>0</v>
      </c>
      <c r="AJ48" s="249">
        <f t="shared" si="30"/>
        <v>0</v>
      </c>
      <c r="AK48" s="249">
        <f t="shared" si="30"/>
        <v>0</v>
      </c>
    </row>
    <row r="49" spans="5:37">
      <c r="E49" s="220" t="str">
        <f t="shared" si="26"/>
        <v>2018Q2</v>
      </c>
      <c r="F49" s="221">
        <f>_xlfn.XLOOKUP($B$8,OCR!$D$2:$P$2,OCR!$D5:$P5)</f>
        <v>172496.5</v>
      </c>
      <c r="G49" s="246">
        <f>_xlfn.XLOOKUP($B$8,IBNR!$G$5:$S$5,IBNR!$G8:$S8)</f>
        <v>2.209033916900083E-9</v>
      </c>
      <c r="H49" s="247">
        <f t="shared" si="27"/>
        <v>172496.50000000221</v>
      </c>
      <c r="I49" s="248">
        <f t="shared" ref="I49:I70" si="31">SUM(J49:AK49)</f>
        <v>172496.50000000221</v>
      </c>
      <c r="J49" s="249">
        <f t="shared" ref="J49:Z49" si="32">$H49*J12</f>
        <v>172496.50000000221</v>
      </c>
      <c r="K49" s="249">
        <f t="shared" si="32"/>
        <v>0</v>
      </c>
      <c r="L49" s="249">
        <f t="shared" si="32"/>
        <v>0</v>
      </c>
      <c r="M49" s="249">
        <f t="shared" si="32"/>
        <v>0</v>
      </c>
      <c r="N49" s="249">
        <f t="shared" si="32"/>
        <v>0</v>
      </c>
      <c r="O49" s="249">
        <f t="shared" si="32"/>
        <v>0</v>
      </c>
      <c r="P49" s="249">
        <f t="shared" si="32"/>
        <v>0</v>
      </c>
      <c r="Q49" s="249">
        <f t="shared" si="32"/>
        <v>0</v>
      </c>
      <c r="R49" s="249">
        <f t="shared" si="32"/>
        <v>0</v>
      </c>
      <c r="S49" s="249">
        <f t="shared" si="32"/>
        <v>0</v>
      </c>
      <c r="T49" s="249">
        <f t="shared" si="32"/>
        <v>0</v>
      </c>
      <c r="U49" s="249">
        <f t="shared" si="32"/>
        <v>0</v>
      </c>
      <c r="V49" s="249">
        <f t="shared" si="32"/>
        <v>0</v>
      </c>
      <c r="W49" s="249">
        <f t="shared" si="32"/>
        <v>0</v>
      </c>
      <c r="X49" s="249">
        <f t="shared" si="32"/>
        <v>0</v>
      </c>
      <c r="Y49" s="249">
        <f t="shared" si="32"/>
        <v>0</v>
      </c>
      <c r="Z49" s="249">
        <f t="shared" si="32"/>
        <v>0</v>
      </c>
      <c r="AA49" s="249">
        <f t="shared" ref="AA49:AF49" si="33">$H49*AA12</f>
        <v>0</v>
      </c>
      <c r="AB49" s="249">
        <f t="shared" si="33"/>
        <v>0</v>
      </c>
      <c r="AC49" s="249">
        <f t="shared" si="33"/>
        <v>0</v>
      </c>
      <c r="AD49" s="249">
        <f t="shared" si="33"/>
        <v>0</v>
      </c>
      <c r="AE49" s="249">
        <f t="shared" si="33"/>
        <v>0</v>
      </c>
      <c r="AF49" s="249">
        <f t="shared" si="33"/>
        <v>0</v>
      </c>
      <c r="AG49" s="249">
        <f t="shared" si="30"/>
        <v>0</v>
      </c>
      <c r="AH49" s="249">
        <f t="shared" si="30"/>
        <v>0</v>
      </c>
      <c r="AI49" s="249">
        <f t="shared" si="30"/>
        <v>0</v>
      </c>
      <c r="AJ49" s="249">
        <f t="shared" si="30"/>
        <v>0</v>
      </c>
      <c r="AK49" s="249">
        <f t="shared" si="30"/>
        <v>0</v>
      </c>
    </row>
    <row r="50" spans="5:37">
      <c r="E50" s="220" t="str">
        <f t="shared" si="26"/>
        <v>2018Q3</v>
      </c>
      <c r="F50" s="221">
        <f>_xlfn.XLOOKUP($B$8,OCR!$D$2:$P$2,OCR!$D6:$P6)</f>
        <v>0</v>
      </c>
      <c r="G50" s="246">
        <f>_xlfn.XLOOKUP($B$8,IBNR!$G$5:$S$5,IBNR!$G9:$S9)</f>
        <v>0</v>
      </c>
      <c r="H50" s="247">
        <f t="shared" si="27"/>
        <v>0</v>
      </c>
      <c r="I50" s="248">
        <f t="shared" si="31"/>
        <v>0</v>
      </c>
      <c r="J50" s="249">
        <f t="shared" ref="J50:Z50" si="34">$H50*J13</f>
        <v>0</v>
      </c>
      <c r="K50" s="249">
        <f t="shared" si="34"/>
        <v>0</v>
      </c>
      <c r="L50" s="249">
        <f t="shared" si="34"/>
        <v>0</v>
      </c>
      <c r="M50" s="249">
        <f t="shared" si="34"/>
        <v>0</v>
      </c>
      <c r="N50" s="249">
        <f t="shared" si="34"/>
        <v>0</v>
      </c>
      <c r="O50" s="249">
        <f t="shared" si="34"/>
        <v>0</v>
      </c>
      <c r="P50" s="249">
        <f t="shared" si="34"/>
        <v>0</v>
      </c>
      <c r="Q50" s="249">
        <f t="shared" si="34"/>
        <v>0</v>
      </c>
      <c r="R50" s="249">
        <f t="shared" si="34"/>
        <v>0</v>
      </c>
      <c r="S50" s="249">
        <f t="shared" si="34"/>
        <v>0</v>
      </c>
      <c r="T50" s="249">
        <f t="shared" si="34"/>
        <v>0</v>
      </c>
      <c r="U50" s="249">
        <f t="shared" si="34"/>
        <v>0</v>
      </c>
      <c r="V50" s="249">
        <f t="shared" si="34"/>
        <v>0</v>
      </c>
      <c r="W50" s="249">
        <f t="shared" si="34"/>
        <v>0</v>
      </c>
      <c r="X50" s="249">
        <f t="shared" si="34"/>
        <v>0</v>
      </c>
      <c r="Y50" s="249">
        <f t="shared" si="34"/>
        <v>0</v>
      </c>
      <c r="Z50" s="249">
        <f t="shared" si="34"/>
        <v>0</v>
      </c>
      <c r="AA50" s="249">
        <f t="shared" ref="AA50:AF50" si="35">$H50*AA13</f>
        <v>0</v>
      </c>
      <c r="AB50" s="249">
        <f t="shared" si="35"/>
        <v>0</v>
      </c>
      <c r="AC50" s="249">
        <f t="shared" si="35"/>
        <v>0</v>
      </c>
      <c r="AD50" s="249">
        <f t="shared" si="35"/>
        <v>0</v>
      </c>
      <c r="AE50" s="249">
        <f t="shared" si="35"/>
        <v>0</v>
      </c>
      <c r="AF50" s="249">
        <f t="shared" si="35"/>
        <v>0</v>
      </c>
      <c r="AG50" s="249">
        <f t="shared" si="30"/>
        <v>0</v>
      </c>
      <c r="AH50" s="249">
        <f t="shared" si="30"/>
        <v>0</v>
      </c>
      <c r="AI50" s="249">
        <f t="shared" si="30"/>
        <v>0</v>
      </c>
      <c r="AJ50" s="249">
        <f t="shared" si="30"/>
        <v>0</v>
      </c>
      <c r="AK50" s="249">
        <f t="shared" si="30"/>
        <v>0</v>
      </c>
    </row>
    <row r="51" spans="5:37">
      <c r="E51" s="220" t="str">
        <f t="shared" si="26"/>
        <v>2018Q4</v>
      </c>
      <c r="F51" s="221">
        <f>_xlfn.XLOOKUP($B$8,OCR!$D$2:$P$2,OCR!$D7:$P7)</f>
        <v>0</v>
      </c>
      <c r="G51" s="246">
        <f>_xlfn.XLOOKUP($B$8,IBNR!$G$5:$S$5,IBNR!$G10:$S10)</f>
        <v>0</v>
      </c>
      <c r="H51" s="247">
        <f t="shared" si="27"/>
        <v>0</v>
      </c>
      <c r="I51" s="248">
        <f t="shared" si="31"/>
        <v>0</v>
      </c>
      <c r="J51" s="249">
        <f t="shared" ref="J51:Z51" si="36">$H51*J14</f>
        <v>0</v>
      </c>
      <c r="K51" s="249">
        <f t="shared" si="36"/>
        <v>0</v>
      </c>
      <c r="L51" s="249">
        <f t="shared" si="36"/>
        <v>0</v>
      </c>
      <c r="M51" s="249">
        <f t="shared" si="36"/>
        <v>0</v>
      </c>
      <c r="N51" s="249">
        <f t="shared" si="36"/>
        <v>0</v>
      </c>
      <c r="O51" s="249">
        <f t="shared" si="36"/>
        <v>0</v>
      </c>
      <c r="P51" s="249">
        <f t="shared" si="36"/>
        <v>0</v>
      </c>
      <c r="Q51" s="249">
        <f t="shared" si="36"/>
        <v>0</v>
      </c>
      <c r="R51" s="249">
        <f t="shared" si="36"/>
        <v>0</v>
      </c>
      <c r="S51" s="249">
        <f t="shared" si="36"/>
        <v>0</v>
      </c>
      <c r="T51" s="249">
        <f t="shared" si="36"/>
        <v>0</v>
      </c>
      <c r="U51" s="249">
        <f t="shared" si="36"/>
        <v>0</v>
      </c>
      <c r="V51" s="249">
        <f t="shared" si="36"/>
        <v>0</v>
      </c>
      <c r="W51" s="249">
        <f t="shared" si="36"/>
        <v>0</v>
      </c>
      <c r="X51" s="249">
        <f t="shared" si="36"/>
        <v>0</v>
      </c>
      <c r="Y51" s="249">
        <f t="shared" si="36"/>
        <v>0</v>
      </c>
      <c r="Z51" s="249">
        <f t="shared" si="36"/>
        <v>0</v>
      </c>
      <c r="AA51" s="249">
        <f t="shared" ref="AA51:AF51" si="37">$H51*AA14</f>
        <v>0</v>
      </c>
      <c r="AB51" s="249">
        <f t="shared" si="37"/>
        <v>0</v>
      </c>
      <c r="AC51" s="249">
        <f t="shared" si="37"/>
        <v>0</v>
      </c>
      <c r="AD51" s="249">
        <f t="shared" si="37"/>
        <v>0</v>
      </c>
      <c r="AE51" s="249">
        <f t="shared" si="37"/>
        <v>0</v>
      </c>
      <c r="AF51" s="249">
        <f t="shared" si="37"/>
        <v>0</v>
      </c>
      <c r="AG51" s="249">
        <f t="shared" si="30"/>
        <v>0</v>
      </c>
      <c r="AH51" s="249">
        <f t="shared" si="30"/>
        <v>0</v>
      </c>
      <c r="AI51" s="249">
        <f t="shared" si="30"/>
        <v>0</v>
      </c>
      <c r="AJ51" s="249">
        <f t="shared" si="30"/>
        <v>0</v>
      </c>
      <c r="AK51" s="249">
        <f t="shared" si="30"/>
        <v>0</v>
      </c>
    </row>
    <row r="52" spans="5:37">
      <c r="E52" s="220" t="str">
        <f t="shared" si="26"/>
        <v>2019Q1</v>
      </c>
      <c r="F52" s="221">
        <f>_xlfn.XLOOKUP($B$8,OCR!$D$2:$P$2,OCR!$D8:$P8)</f>
        <v>0</v>
      </c>
      <c r="G52" s="246">
        <f>_xlfn.XLOOKUP($B$8,IBNR!$G$5:$S$5,IBNR!$G11:$S11)</f>
        <v>0</v>
      </c>
      <c r="H52" s="247">
        <f t="shared" si="27"/>
        <v>0</v>
      </c>
      <c r="I52" s="248">
        <f t="shared" si="31"/>
        <v>0</v>
      </c>
      <c r="J52" s="249">
        <f t="shared" ref="J52:Z52" si="38">$H52*J15</f>
        <v>0</v>
      </c>
      <c r="K52" s="249">
        <f t="shared" si="38"/>
        <v>0</v>
      </c>
      <c r="L52" s="249">
        <f t="shared" si="38"/>
        <v>0</v>
      </c>
      <c r="M52" s="249">
        <f t="shared" si="38"/>
        <v>0</v>
      </c>
      <c r="N52" s="249">
        <f t="shared" si="38"/>
        <v>0</v>
      </c>
      <c r="O52" s="249">
        <f t="shared" si="38"/>
        <v>0</v>
      </c>
      <c r="P52" s="249">
        <f t="shared" si="38"/>
        <v>0</v>
      </c>
      <c r="Q52" s="249">
        <f t="shared" si="38"/>
        <v>0</v>
      </c>
      <c r="R52" s="249">
        <f t="shared" si="38"/>
        <v>0</v>
      </c>
      <c r="S52" s="249">
        <f t="shared" si="38"/>
        <v>0</v>
      </c>
      <c r="T52" s="249">
        <f t="shared" si="38"/>
        <v>0</v>
      </c>
      <c r="U52" s="249">
        <f t="shared" si="38"/>
        <v>0</v>
      </c>
      <c r="V52" s="249">
        <f t="shared" si="38"/>
        <v>0</v>
      </c>
      <c r="W52" s="249">
        <f t="shared" si="38"/>
        <v>0</v>
      </c>
      <c r="X52" s="249">
        <f t="shared" si="38"/>
        <v>0</v>
      </c>
      <c r="Y52" s="249">
        <f t="shared" si="38"/>
        <v>0</v>
      </c>
      <c r="Z52" s="249">
        <f t="shared" si="38"/>
        <v>0</v>
      </c>
      <c r="AA52" s="249">
        <f t="shared" ref="AA52:AF52" si="39">$H52*AA15</f>
        <v>0</v>
      </c>
      <c r="AB52" s="249">
        <f t="shared" si="39"/>
        <v>0</v>
      </c>
      <c r="AC52" s="249">
        <f t="shared" si="39"/>
        <v>0</v>
      </c>
      <c r="AD52" s="249">
        <f t="shared" si="39"/>
        <v>0</v>
      </c>
      <c r="AE52" s="249">
        <f t="shared" si="39"/>
        <v>0</v>
      </c>
      <c r="AF52" s="249">
        <f t="shared" si="39"/>
        <v>0</v>
      </c>
      <c r="AG52" s="249">
        <f t="shared" si="30"/>
        <v>0</v>
      </c>
      <c r="AH52" s="249">
        <f t="shared" si="30"/>
        <v>0</v>
      </c>
      <c r="AI52" s="249">
        <f t="shared" si="30"/>
        <v>0</v>
      </c>
      <c r="AJ52" s="249">
        <f t="shared" si="30"/>
        <v>0</v>
      </c>
      <c r="AK52" s="249">
        <f t="shared" si="30"/>
        <v>0</v>
      </c>
    </row>
    <row r="53" spans="5:37">
      <c r="E53" s="220" t="str">
        <f t="shared" si="26"/>
        <v>2019Q2</v>
      </c>
      <c r="F53" s="221">
        <f>_xlfn.XLOOKUP($B$8,OCR!$D$2:$P$2,OCR!$D9:$P9)</f>
        <v>0</v>
      </c>
      <c r="G53" s="246">
        <f>_xlfn.XLOOKUP($B$8,IBNR!$G$5:$S$5,IBNR!$G12:$S12)</f>
        <v>0</v>
      </c>
      <c r="H53" s="247">
        <f t="shared" si="27"/>
        <v>0</v>
      </c>
      <c r="I53" s="248">
        <f t="shared" si="31"/>
        <v>0</v>
      </c>
      <c r="J53" s="249">
        <f t="shared" ref="J53:Z53" si="40">$H53*J16</f>
        <v>0</v>
      </c>
      <c r="K53" s="249">
        <f t="shared" si="40"/>
        <v>0</v>
      </c>
      <c r="L53" s="249">
        <f t="shared" si="40"/>
        <v>0</v>
      </c>
      <c r="M53" s="249">
        <f t="shared" si="40"/>
        <v>0</v>
      </c>
      <c r="N53" s="249">
        <f t="shared" si="40"/>
        <v>0</v>
      </c>
      <c r="O53" s="249">
        <f t="shared" si="40"/>
        <v>0</v>
      </c>
      <c r="P53" s="249">
        <f t="shared" si="40"/>
        <v>0</v>
      </c>
      <c r="Q53" s="249">
        <f t="shared" si="40"/>
        <v>0</v>
      </c>
      <c r="R53" s="249">
        <f t="shared" si="40"/>
        <v>0</v>
      </c>
      <c r="S53" s="249">
        <f t="shared" si="40"/>
        <v>0</v>
      </c>
      <c r="T53" s="249">
        <f t="shared" si="40"/>
        <v>0</v>
      </c>
      <c r="U53" s="249">
        <f t="shared" si="40"/>
        <v>0</v>
      </c>
      <c r="V53" s="249">
        <f t="shared" si="40"/>
        <v>0</v>
      </c>
      <c r="W53" s="249">
        <f t="shared" si="40"/>
        <v>0</v>
      </c>
      <c r="X53" s="249">
        <f t="shared" si="40"/>
        <v>0</v>
      </c>
      <c r="Y53" s="249">
        <f t="shared" si="40"/>
        <v>0</v>
      </c>
      <c r="Z53" s="249">
        <f t="shared" si="40"/>
        <v>0</v>
      </c>
      <c r="AA53" s="249">
        <f t="shared" ref="AA53:AF53" si="41">$H53*AA16</f>
        <v>0</v>
      </c>
      <c r="AB53" s="249">
        <f t="shared" si="41"/>
        <v>0</v>
      </c>
      <c r="AC53" s="249">
        <f t="shared" si="41"/>
        <v>0</v>
      </c>
      <c r="AD53" s="249">
        <f t="shared" si="41"/>
        <v>0</v>
      </c>
      <c r="AE53" s="249">
        <f t="shared" si="41"/>
        <v>0</v>
      </c>
      <c r="AF53" s="249">
        <f t="shared" si="41"/>
        <v>0</v>
      </c>
      <c r="AG53" s="249">
        <f t="shared" si="30"/>
        <v>0</v>
      </c>
      <c r="AH53" s="249">
        <f t="shared" si="30"/>
        <v>0</v>
      </c>
      <c r="AI53" s="249">
        <f t="shared" si="30"/>
        <v>0</v>
      </c>
      <c r="AJ53" s="249">
        <f t="shared" si="30"/>
        <v>0</v>
      </c>
      <c r="AK53" s="249">
        <f t="shared" si="30"/>
        <v>0</v>
      </c>
    </row>
    <row r="54" spans="5:37">
      <c r="E54" s="220" t="str">
        <f t="shared" si="26"/>
        <v>2019Q3</v>
      </c>
      <c r="F54" s="221">
        <f>_xlfn.XLOOKUP($B$8,OCR!$D$2:$P$2,OCR!$D10:$P10)</f>
        <v>0</v>
      </c>
      <c r="G54" s="246">
        <f>_xlfn.XLOOKUP($B$8,IBNR!$G$5:$S$5,IBNR!$G13:$S13)</f>
        <v>0</v>
      </c>
      <c r="H54" s="247">
        <f t="shared" si="27"/>
        <v>0</v>
      </c>
      <c r="I54" s="248">
        <f t="shared" si="31"/>
        <v>0</v>
      </c>
      <c r="J54" s="249">
        <f t="shared" ref="J54:Z54" si="42">$H54*J17</f>
        <v>0</v>
      </c>
      <c r="K54" s="249">
        <f t="shared" si="42"/>
        <v>0</v>
      </c>
      <c r="L54" s="249">
        <f t="shared" si="42"/>
        <v>0</v>
      </c>
      <c r="M54" s="249">
        <f t="shared" si="42"/>
        <v>0</v>
      </c>
      <c r="N54" s="249">
        <f t="shared" si="42"/>
        <v>0</v>
      </c>
      <c r="O54" s="249">
        <f t="shared" si="42"/>
        <v>0</v>
      </c>
      <c r="P54" s="249">
        <f t="shared" si="42"/>
        <v>0</v>
      </c>
      <c r="Q54" s="249">
        <f t="shared" si="42"/>
        <v>0</v>
      </c>
      <c r="R54" s="249">
        <f t="shared" si="42"/>
        <v>0</v>
      </c>
      <c r="S54" s="249">
        <f t="shared" si="42"/>
        <v>0</v>
      </c>
      <c r="T54" s="249">
        <f t="shared" si="42"/>
        <v>0</v>
      </c>
      <c r="U54" s="249">
        <f t="shared" si="42"/>
        <v>0</v>
      </c>
      <c r="V54" s="249">
        <f t="shared" si="42"/>
        <v>0</v>
      </c>
      <c r="W54" s="249">
        <f t="shared" si="42"/>
        <v>0</v>
      </c>
      <c r="X54" s="249">
        <f t="shared" si="42"/>
        <v>0</v>
      </c>
      <c r="Y54" s="249">
        <f t="shared" si="42"/>
        <v>0</v>
      </c>
      <c r="Z54" s="249">
        <f t="shared" si="42"/>
        <v>0</v>
      </c>
      <c r="AA54" s="249">
        <f t="shared" ref="AA54:AF54" si="43">$H54*AA17</f>
        <v>0</v>
      </c>
      <c r="AB54" s="249">
        <f t="shared" si="43"/>
        <v>0</v>
      </c>
      <c r="AC54" s="249">
        <f t="shared" si="43"/>
        <v>0</v>
      </c>
      <c r="AD54" s="249">
        <f t="shared" si="43"/>
        <v>0</v>
      </c>
      <c r="AE54" s="249">
        <f t="shared" si="43"/>
        <v>0</v>
      </c>
      <c r="AF54" s="249">
        <f t="shared" si="43"/>
        <v>0</v>
      </c>
      <c r="AG54" s="249">
        <f t="shared" si="30"/>
        <v>0</v>
      </c>
      <c r="AH54" s="249">
        <f t="shared" si="30"/>
        <v>0</v>
      </c>
      <c r="AI54" s="249">
        <f t="shared" si="30"/>
        <v>0</v>
      </c>
      <c r="AJ54" s="249">
        <f t="shared" si="30"/>
        <v>0</v>
      </c>
      <c r="AK54" s="249">
        <f t="shared" si="30"/>
        <v>0</v>
      </c>
    </row>
    <row r="55" spans="5:37">
      <c r="E55" s="220" t="str">
        <f t="shared" si="26"/>
        <v>2019Q4</v>
      </c>
      <c r="F55" s="221">
        <f>_xlfn.XLOOKUP($B$8,OCR!$D$2:$P$2,OCR!$D11:$P11)</f>
        <v>1142603</v>
      </c>
      <c r="G55" s="246">
        <f>_xlfn.XLOOKUP($B$8,IBNR!$G$5:$S$5,IBNR!$G14:$S14)</f>
        <v>0</v>
      </c>
      <c r="H55" s="247">
        <f t="shared" si="27"/>
        <v>1142603</v>
      </c>
      <c r="I55" s="248">
        <f t="shared" si="31"/>
        <v>1142603</v>
      </c>
      <c r="J55" s="249">
        <f t="shared" ref="J55:Z55" si="44">$H55*J18</f>
        <v>1142603</v>
      </c>
      <c r="K55" s="249">
        <f t="shared" si="44"/>
        <v>0</v>
      </c>
      <c r="L55" s="249">
        <f t="shared" si="44"/>
        <v>0</v>
      </c>
      <c r="M55" s="249">
        <f t="shared" si="44"/>
        <v>0</v>
      </c>
      <c r="N55" s="249">
        <f t="shared" si="44"/>
        <v>0</v>
      </c>
      <c r="O55" s="249">
        <f t="shared" si="44"/>
        <v>0</v>
      </c>
      <c r="P55" s="249">
        <f t="shared" si="44"/>
        <v>0</v>
      </c>
      <c r="Q55" s="249">
        <f t="shared" si="44"/>
        <v>0</v>
      </c>
      <c r="R55" s="249">
        <f t="shared" si="44"/>
        <v>0</v>
      </c>
      <c r="S55" s="249">
        <f t="shared" si="44"/>
        <v>0</v>
      </c>
      <c r="T55" s="249">
        <f t="shared" si="44"/>
        <v>0</v>
      </c>
      <c r="U55" s="249">
        <f t="shared" si="44"/>
        <v>0</v>
      </c>
      <c r="V55" s="249">
        <f t="shared" si="44"/>
        <v>0</v>
      </c>
      <c r="W55" s="249">
        <f t="shared" si="44"/>
        <v>0</v>
      </c>
      <c r="X55" s="249">
        <f t="shared" si="44"/>
        <v>0</v>
      </c>
      <c r="Y55" s="249">
        <f t="shared" si="44"/>
        <v>0</v>
      </c>
      <c r="Z55" s="249">
        <f t="shared" si="44"/>
        <v>0</v>
      </c>
      <c r="AA55" s="249">
        <f t="shared" ref="AA55:AF55" si="45">$H55*AA18</f>
        <v>0</v>
      </c>
      <c r="AB55" s="249">
        <f t="shared" si="45"/>
        <v>0</v>
      </c>
      <c r="AC55" s="249">
        <f t="shared" si="45"/>
        <v>0</v>
      </c>
      <c r="AD55" s="249">
        <f t="shared" si="45"/>
        <v>0</v>
      </c>
      <c r="AE55" s="249">
        <f t="shared" si="45"/>
        <v>0</v>
      </c>
      <c r="AF55" s="249">
        <f t="shared" si="45"/>
        <v>0</v>
      </c>
      <c r="AG55" s="249">
        <f t="shared" si="30"/>
        <v>0</v>
      </c>
      <c r="AH55" s="249">
        <f t="shared" si="30"/>
        <v>0</v>
      </c>
      <c r="AI55" s="249">
        <f t="shared" si="30"/>
        <v>0</v>
      </c>
      <c r="AJ55" s="249">
        <f t="shared" si="30"/>
        <v>0</v>
      </c>
      <c r="AK55" s="249">
        <f t="shared" si="30"/>
        <v>0</v>
      </c>
    </row>
    <row r="56" spans="5:37">
      <c r="E56" s="220" t="str">
        <f t="shared" si="26"/>
        <v>2020Q1</v>
      </c>
      <c r="F56" s="221">
        <f>_xlfn.XLOOKUP($B$8,OCR!$D$2:$P$2,OCR!$D12:$P12)</f>
        <v>10386637.800000001</v>
      </c>
      <c r="G56" s="246">
        <f>_xlfn.XLOOKUP($B$8,IBNR!$G$5:$S$5,IBNR!$G15:$S15)</f>
        <v>0</v>
      </c>
      <c r="H56" s="247">
        <f t="shared" si="27"/>
        <v>10386637.800000001</v>
      </c>
      <c r="I56" s="248">
        <f t="shared" si="31"/>
        <v>10386637.800000001</v>
      </c>
      <c r="J56" s="249">
        <f t="shared" ref="J56:Z56" si="46">$H56*J19</f>
        <v>10386637.800000001</v>
      </c>
      <c r="K56" s="249">
        <f t="shared" si="46"/>
        <v>0</v>
      </c>
      <c r="L56" s="249">
        <f t="shared" si="46"/>
        <v>0</v>
      </c>
      <c r="M56" s="249">
        <f t="shared" si="46"/>
        <v>0</v>
      </c>
      <c r="N56" s="249">
        <f t="shared" si="46"/>
        <v>0</v>
      </c>
      <c r="O56" s="249">
        <f t="shared" si="46"/>
        <v>0</v>
      </c>
      <c r="P56" s="249">
        <f t="shared" si="46"/>
        <v>0</v>
      </c>
      <c r="Q56" s="249">
        <f t="shared" si="46"/>
        <v>0</v>
      </c>
      <c r="R56" s="249">
        <f t="shared" si="46"/>
        <v>0</v>
      </c>
      <c r="S56" s="249">
        <f t="shared" si="46"/>
        <v>0</v>
      </c>
      <c r="T56" s="249">
        <f t="shared" si="46"/>
        <v>0</v>
      </c>
      <c r="U56" s="249">
        <f t="shared" si="46"/>
        <v>0</v>
      </c>
      <c r="V56" s="249">
        <f t="shared" si="46"/>
        <v>0</v>
      </c>
      <c r="W56" s="249">
        <f t="shared" si="46"/>
        <v>0</v>
      </c>
      <c r="X56" s="249">
        <f t="shared" si="46"/>
        <v>0</v>
      </c>
      <c r="Y56" s="249">
        <f t="shared" si="46"/>
        <v>0</v>
      </c>
      <c r="Z56" s="249">
        <f t="shared" si="46"/>
        <v>0</v>
      </c>
      <c r="AA56" s="249">
        <f t="shared" ref="AA56:AF56" si="47">$H56*AA19</f>
        <v>0</v>
      </c>
      <c r="AB56" s="249">
        <f t="shared" si="47"/>
        <v>0</v>
      </c>
      <c r="AC56" s="249">
        <f t="shared" si="47"/>
        <v>0</v>
      </c>
      <c r="AD56" s="249">
        <f t="shared" si="47"/>
        <v>0</v>
      </c>
      <c r="AE56" s="249">
        <f t="shared" si="47"/>
        <v>0</v>
      </c>
      <c r="AF56" s="249">
        <f t="shared" si="47"/>
        <v>0</v>
      </c>
      <c r="AG56" s="249">
        <f t="shared" si="30"/>
        <v>0</v>
      </c>
      <c r="AH56" s="249">
        <f t="shared" si="30"/>
        <v>0</v>
      </c>
      <c r="AI56" s="249">
        <f t="shared" si="30"/>
        <v>0</v>
      </c>
      <c r="AJ56" s="249">
        <f t="shared" si="30"/>
        <v>0</v>
      </c>
      <c r="AK56" s="249">
        <f t="shared" si="30"/>
        <v>0</v>
      </c>
    </row>
    <row r="57" spans="5:37">
      <c r="E57" s="220" t="str">
        <f t="shared" si="26"/>
        <v>2020Q2</v>
      </c>
      <c r="F57" s="221">
        <f>_xlfn.XLOOKUP($B$8,OCR!$D$2:$P$2,OCR!$D13:$P13)</f>
        <v>0</v>
      </c>
      <c r="G57" s="246">
        <f>_xlfn.XLOOKUP($B$8,IBNR!$G$5:$S$5,IBNR!$G16:$S16)</f>
        <v>0</v>
      </c>
      <c r="H57" s="247">
        <f t="shared" si="27"/>
        <v>0</v>
      </c>
      <c r="I57" s="248">
        <f t="shared" si="31"/>
        <v>0</v>
      </c>
      <c r="J57" s="249">
        <f t="shared" ref="J57:Z57" si="48">$H57*J20</f>
        <v>0</v>
      </c>
      <c r="K57" s="249">
        <f t="shared" si="48"/>
        <v>0</v>
      </c>
      <c r="L57" s="249">
        <f t="shared" si="48"/>
        <v>0</v>
      </c>
      <c r="M57" s="249">
        <f t="shared" si="48"/>
        <v>0</v>
      </c>
      <c r="N57" s="249">
        <f t="shared" si="48"/>
        <v>0</v>
      </c>
      <c r="O57" s="249">
        <f t="shared" si="48"/>
        <v>0</v>
      </c>
      <c r="P57" s="249">
        <f t="shared" si="48"/>
        <v>0</v>
      </c>
      <c r="Q57" s="249">
        <f t="shared" si="48"/>
        <v>0</v>
      </c>
      <c r="R57" s="249">
        <f t="shared" si="48"/>
        <v>0</v>
      </c>
      <c r="S57" s="249">
        <f t="shared" si="48"/>
        <v>0</v>
      </c>
      <c r="T57" s="249">
        <f t="shared" si="48"/>
        <v>0</v>
      </c>
      <c r="U57" s="249">
        <f t="shared" si="48"/>
        <v>0</v>
      </c>
      <c r="V57" s="249">
        <f t="shared" si="48"/>
        <v>0</v>
      </c>
      <c r="W57" s="249">
        <f t="shared" si="48"/>
        <v>0</v>
      </c>
      <c r="X57" s="249">
        <f t="shared" si="48"/>
        <v>0</v>
      </c>
      <c r="Y57" s="249">
        <f t="shared" si="48"/>
        <v>0</v>
      </c>
      <c r="Z57" s="249">
        <f t="shared" si="48"/>
        <v>0</v>
      </c>
      <c r="AA57" s="249">
        <f t="shared" ref="AA57:AF57" si="49">$H57*AA20</f>
        <v>0</v>
      </c>
      <c r="AB57" s="249">
        <f t="shared" si="49"/>
        <v>0</v>
      </c>
      <c r="AC57" s="249">
        <f t="shared" si="49"/>
        <v>0</v>
      </c>
      <c r="AD57" s="249">
        <f t="shared" si="49"/>
        <v>0</v>
      </c>
      <c r="AE57" s="249">
        <f t="shared" si="49"/>
        <v>0</v>
      </c>
      <c r="AF57" s="249">
        <f t="shared" si="49"/>
        <v>0</v>
      </c>
      <c r="AG57" s="249">
        <f t="shared" si="30"/>
        <v>0</v>
      </c>
      <c r="AH57" s="249">
        <f t="shared" si="30"/>
        <v>0</v>
      </c>
      <c r="AI57" s="249">
        <f t="shared" si="30"/>
        <v>0</v>
      </c>
      <c r="AJ57" s="249">
        <f t="shared" si="30"/>
        <v>0</v>
      </c>
      <c r="AK57" s="249">
        <f t="shared" si="30"/>
        <v>0</v>
      </c>
    </row>
    <row r="58" spans="5:37">
      <c r="E58" s="220" t="str">
        <f t="shared" si="26"/>
        <v>2020Q3</v>
      </c>
      <c r="F58" s="221">
        <f>_xlfn.XLOOKUP($B$8,OCR!$D$2:$P$2,OCR!$D14:$P14)</f>
        <v>0</v>
      </c>
      <c r="G58" s="246">
        <f>_xlfn.XLOOKUP($B$8,IBNR!$G$5:$S$5,IBNR!$G17:$S17)</f>
        <v>0</v>
      </c>
      <c r="H58" s="247">
        <f t="shared" si="27"/>
        <v>0</v>
      </c>
      <c r="I58" s="248">
        <f t="shared" si="31"/>
        <v>0</v>
      </c>
      <c r="J58" s="249">
        <f t="shared" ref="J58:Z58" si="50">$H58*J21</f>
        <v>0</v>
      </c>
      <c r="K58" s="249">
        <f t="shared" si="50"/>
        <v>0</v>
      </c>
      <c r="L58" s="249">
        <f t="shared" si="50"/>
        <v>0</v>
      </c>
      <c r="M58" s="249">
        <f t="shared" si="50"/>
        <v>0</v>
      </c>
      <c r="N58" s="249">
        <f t="shared" si="50"/>
        <v>0</v>
      </c>
      <c r="O58" s="249">
        <f t="shared" si="50"/>
        <v>0</v>
      </c>
      <c r="P58" s="249">
        <f t="shared" si="50"/>
        <v>0</v>
      </c>
      <c r="Q58" s="249">
        <f t="shared" si="50"/>
        <v>0</v>
      </c>
      <c r="R58" s="249">
        <f t="shared" si="50"/>
        <v>0</v>
      </c>
      <c r="S58" s="249">
        <f t="shared" si="50"/>
        <v>0</v>
      </c>
      <c r="T58" s="249">
        <f t="shared" si="50"/>
        <v>0</v>
      </c>
      <c r="U58" s="249">
        <f t="shared" si="50"/>
        <v>0</v>
      </c>
      <c r="V58" s="249">
        <f t="shared" si="50"/>
        <v>0</v>
      </c>
      <c r="W58" s="249">
        <f t="shared" si="50"/>
        <v>0</v>
      </c>
      <c r="X58" s="249">
        <f t="shared" si="50"/>
        <v>0</v>
      </c>
      <c r="Y58" s="249">
        <f t="shared" si="50"/>
        <v>0</v>
      </c>
      <c r="Z58" s="249">
        <f t="shared" si="50"/>
        <v>0</v>
      </c>
      <c r="AA58" s="249">
        <f t="shared" ref="AA58:AF58" si="51">$H58*AA21</f>
        <v>0</v>
      </c>
      <c r="AB58" s="249">
        <f t="shared" si="51"/>
        <v>0</v>
      </c>
      <c r="AC58" s="249">
        <f t="shared" si="51"/>
        <v>0</v>
      </c>
      <c r="AD58" s="249">
        <f t="shared" si="51"/>
        <v>0</v>
      </c>
      <c r="AE58" s="249">
        <f t="shared" si="51"/>
        <v>0</v>
      </c>
      <c r="AF58" s="249">
        <f t="shared" si="51"/>
        <v>0</v>
      </c>
      <c r="AG58" s="249">
        <f t="shared" ref="AG58:AK67" si="52">$H58*AG21</f>
        <v>0</v>
      </c>
      <c r="AH58" s="249">
        <f t="shared" si="52"/>
        <v>0</v>
      </c>
      <c r="AI58" s="249">
        <f t="shared" si="52"/>
        <v>0</v>
      </c>
      <c r="AJ58" s="249">
        <f t="shared" si="52"/>
        <v>0</v>
      </c>
      <c r="AK58" s="249">
        <f t="shared" si="52"/>
        <v>0</v>
      </c>
    </row>
    <row r="59" spans="5:37">
      <c r="E59" s="220" t="str">
        <f t="shared" si="26"/>
        <v>2020Q4</v>
      </c>
      <c r="F59" s="221">
        <f>_xlfn.XLOOKUP($B$8,OCR!$D$2:$P$2,OCR!$D15:$P15)</f>
        <v>2553160.5</v>
      </c>
      <c r="G59" s="246">
        <f>_xlfn.XLOOKUP($B$8,IBNR!$G$5:$S$5,IBNR!$G18:$S18)</f>
        <v>0</v>
      </c>
      <c r="H59" s="247">
        <f t="shared" si="27"/>
        <v>2553160.5</v>
      </c>
      <c r="I59" s="248">
        <f t="shared" si="31"/>
        <v>2553160.5</v>
      </c>
      <c r="J59" s="249">
        <f t="shared" ref="J59:Z59" si="53">$H59*J22</f>
        <v>2553160.5</v>
      </c>
      <c r="K59" s="249">
        <f t="shared" si="53"/>
        <v>0</v>
      </c>
      <c r="L59" s="249">
        <f t="shared" si="53"/>
        <v>0</v>
      </c>
      <c r="M59" s="249">
        <f t="shared" si="53"/>
        <v>0</v>
      </c>
      <c r="N59" s="249">
        <f t="shared" si="53"/>
        <v>0</v>
      </c>
      <c r="O59" s="249">
        <f t="shared" si="53"/>
        <v>0</v>
      </c>
      <c r="P59" s="249">
        <f t="shared" si="53"/>
        <v>0</v>
      </c>
      <c r="Q59" s="249">
        <f t="shared" si="53"/>
        <v>0</v>
      </c>
      <c r="R59" s="249">
        <f t="shared" si="53"/>
        <v>0</v>
      </c>
      <c r="S59" s="249">
        <f t="shared" si="53"/>
        <v>0</v>
      </c>
      <c r="T59" s="249">
        <f t="shared" si="53"/>
        <v>0</v>
      </c>
      <c r="U59" s="249">
        <f t="shared" si="53"/>
        <v>0</v>
      </c>
      <c r="V59" s="249">
        <f t="shared" si="53"/>
        <v>0</v>
      </c>
      <c r="W59" s="249">
        <f t="shared" si="53"/>
        <v>0</v>
      </c>
      <c r="X59" s="249">
        <f t="shared" si="53"/>
        <v>0</v>
      </c>
      <c r="Y59" s="249">
        <f t="shared" si="53"/>
        <v>0</v>
      </c>
      <c r="Z59" s="249">
        <f t="shared" si="53"/>
        <v>0</v>
      </c>
      <c r="AA59" s="249">
        <f t="shared" ref="AA59:AF59" si="54">$H59*AA22</f>
        <v>0</v>
      </c>
      <c r="AB59" s="249">
        <f t="shared" si="54"/>
        <v>0</v>
      </c>
      <c r="AC59" s="249">
        <f t="shared" si="54"/>
        <v>0</v>
      </c>
      <c r="AD59" s="249">
        <f t="shared" si="54"/>
        <v>0</v>
      </c>
      <c r="AE59" s="249">
        <f t="shared" si="54"/>
        <v>0</v>
      </c>
      <c r="AF59" s="249">
        <f t="shared" si="54"/>
        <v>0</v>
      </c>
      <c r="AG59" s="249">
        <f t="shared" si="52"/>
        <v>0</v>
      </c>
      <c r="AH59" s="249">
        <f t="shared" si="52"/>
        <v>0</v>
      </c>
      <c r="AI59" s="249">
        <f t="shared" si="52"/>
        <v>0</v>
      </c>
      <c r="AJ59" s="249">
        <f t="shared" si="52"/>
        <v>0</v>
      </c>
      <c r="AK59" s="249">
        <f t="shared" si="52"/>
        <v>0</v>
      </c>
    </row>
    <row r="60" spans="5:37">
      <c r="E60" s="220" t="str">
        <f t="shared" si="26"/>
        <v>2021Q1</v>
      </c>
      <c r="F60" s="221">
        <f>_xlfn.XLOOKUP($B$8,OCR!$D$2:$P$2,OCR!$D16:$P16)</f>
        <v>612480</v>
      </c>
      <c r="G60" s="246">
        <f>_xlfn.XLOOKUP($B$8,IBNR!$G$5:$S$5,IBNR!$G19:$S19)</f>
        <v>0</v>
      </c>
      <c r="H60" s="247">
        <f t="shared" si="27"/>
        <v>612480</v>
      </c>
      <c r="I60" s="248">
        <f t="shared" si="31"/>
        <v>612480</v>
      </c>
      <c r="J60" s="249">
        <f t="shared" ref="J60:Z60" si="55">$H60*J23</f>
        <v>612480</v>
      </c>
      <c r="K60" s="249">
        <f t="shared" si="55"/>
        <v>0</v>
      </c>
      <c r="L60" s="249">
        <f t="shared" si="55"/>
        <v>0</v>
      </c>
      <c r="M60" s="249">
        <f t="shared" si="55"/>
        <v>0</v>
      </c>
      <c r="N60" s="249">
        <f t="shared" si="55"/>
        <v>0</v>
      </c>
      <c r="O60" s="249">
        <f t="shared" si="55"/>
        <v>0</v>
      </c>
      <c r="P60" s="249">
        <f t="shared" si="55"/>
        <v>0</v>
      </c>
      <c r="Q60" s="249">
        <f t="shared" si="55"/>
        <v>0</v>
      </c>
      <c r="R60" s="249">
        <f t="shared" si="55"/>
        <v>0</v>
      </c>
      <c r="S60" s="249">
        <f t="shared" si="55"/>
        <v>0</v>
      </c>
      <c r="T60" s="249">
        <f t="shared" si="55"/>
        <v>0</v>
      </c>
      <c r="U60" s="249">
        <f t="shared" si="55"/>
        <v>0</v>
      </c>
      <c r="V60" s="249">
        <f t="shared" si="55"/>
        <v>0</v>
      </c>
      <c r="W60" s="249">
        <f t="shared" si="55"/>
        <v>0</v>
      </c>
      <c r="X60" s="249">
        <f t="shared" si="55"/>
        <v>0</v>
      </c>
      <c r="Y60" s="249">
        <f t="shared" si="55"/>
        <v>0</v>
      </c>
      <c r="Z60" s="249">
        <f t="shared" si="55"/>
        <v>0</v>
      </c>
      <c r="AA60" s="249">
        <f t="shared" ref="AA60:AF60" si="56">$H60*AA23</f>
        <v>0</v>
      </c>
      <c r="AB60" s="249">
        <f t="shared" si="56"/>
        <v>0</v>
      </c>
      <c r="AC60" s="249">
        <f t="shared" si="56"/>
        <v>0</v>
      </c>
      <c r="AD60" s="249">
        <f t="shared" si="56"/>
        <v>0</v>
      </c>
      <c r="AE60" s="249">
        <f t="shared" si="56"/>
        <v>0</v>
      </c>
      <c r="AF60" s="249">
        <f t="shared" si="56"/>
        <v>0</v>
      </c>
      <c r="AG60" s="249">
        <f t="shared" si="52"/>
        <v>0</v>
      </c>
      <c r="AH60" s="249">
        <f t="shared" si="52"/>
        <v>0</v>
      </c>
      <c r="AI60" s="249">
        <f t="shared" si="52"/>
        <v>0</v>
      </c>
      <c r="AJ60" s="249">
        <f t="shared" si="52"/>
        <v>0</v>
      </c>
      <c r="AK60" s="249">
        <f t="shared" si="52"/>
        <v>0</v>
      </c>
    </row>
    <row r="61" spans="5:37">
      <c r="E61" s="220" t="str">
        <f t="shared" si="26"/>
        <v>2021Q2</v>
      </c>
      <c r="F61" s="221">
        <f>_xlfn.XLOOKUP($B$8,OCR!$D$2:$P$2,OCR!$D17:$P17)</f>
        <v>18384611.300000001</v>
      </c>
      <c r="G61" s="246">
        <f>_xlfn.XLOOKUP($B$8,IBNR!$G$5:$S$5,IBNR!$G20:$S20)</f>
        <v>0</v>
      </c>
      <c r="H61" s="247">
        <f t="shared" si="27"/>
        <v>18384611.300000001</v>
      </c>
      <c r="I61" s="248">
        <f t="shared" si="31"/>
        <v>18384611.300000001</v>
      </c>
      <c r="J61" s="249">
        <f t="shared" ref="J61:Z61" si="57">$H61*J24</f>
        <v>18384611.300000001</v>
      </c>
      <c r="K61" s="249">
        <f t="shared" si="57"/>
        <v>0</v>
      </c>
      <c r="L61" s="249">
        <f t="shared" si="57"/>
        <v>0</v>
      </c>
      <c r="M61" s="249">
        <f t="shared" si="57"/>
        <v>0</v>
      </c>
      <c r="N61" s="249">
        <f t="shared" si="57"/>
        <v>0</v>
      </c>
      <c r="O61" s="249">
        <f t="shared" si="57"/>
        <v>0</v>
      </c>
      <c r="P61" s="249">
        <f t="shared" si="57"/>
        <v>0</v>
      </c>
      <c r="Q61" s="249">
        <f t="shared" si="57"/>
        <v>0</v>
      </c>
      <c r="R61" s="249">
        <f t="shared" si="57"/>
        <v>0</v>
      </c>
      <c r="S61" s="249">
        <f t="shared" si="57"/>
        <v>0</v>
      </c>
      <c r="T61" s="249">
        <f t="shared" si="57"/>
        <v>0</v>
      </c>
      <c r="U61" s="249">
        <f t="shared" si="57"/>
        <v>0</v>
      </c>
      <c r="V61" s="249">
        <f t="shared" si="57"/>
        <v>0</v>
      </c>
      <c r="W61" s="249">
        <f t="shared" si="57"/>
        <v>0</v>
      </c>
      <c r="X61" s="249">
        <f t="shared" si="57"/>
        <v>0</v>
      </c>
      <c r="Y61" s="249">
        <f t="shared" si="57"/>
        <v>0</v>
      </c>
      <c r="Z61" s="249">
        <f t="shared" si="57"/>
        <v>0</v>
      </c>
      <c r="AA61" s="249">
        <f t="shared" ref="AA61:AF61" si="58">$H61*AA24</f>
        <v>0</v>
      </c>
      <c r="AB61" s="249">
        <f t="shared" si="58"/>
        <v>0</v>
      </c>
      <c r="AC61" s="249">
        <f t="shared" si="58"/>
        <v>0</v>
      </c>
      <c r="AD61" s="249">
        <f t="shared" si="58"/>
        <v>0</v>
      </c>
      <c r="AE61" s="249">
        <f t="shared" si="58"/>
        <v>0</v>
      </c>
      <c r="AF61" s="249">
        <f t="shared" si="58"/>
        <v>0</v>
      </c>
      <c r="AG61" s="249">
        <f t="shared" si="52"/>
        <v>0</v>
      </c>
      <c r="AH61" s="249">
        <f t="shared" si="52"/>
        <v>0</v>
      </c>
      <c r="AI61" s="249">
        <f t="shared" si="52"/>
        <v>0</v>
      </c>
      <c r="AJ61" s="249">
        <f t="shared" si="52"/>
        <v>0</v>
      </c>
      <c r="AK61" s="249">
        <f t="shared" si="52"/>
        <v>0</v>
      </c>
    </row>
    <row r="62" spans="5:37">
      <c r="E62" s="220" t="str">
        <f t="shared" si="26"/>
        <v>2021Q3</v>
      </c>
      <c r="F62" s="221">
        <f>_xlfn.XLOOKUP($B$8,OCR!$D$2:$P$2,OCR!$D18:$P18)</f>
        <v>6013700</v>
      </c>
      <c r="G62" s="246">
        <f>_xlfn.XLOOKUP($B$8,IBNR!$G$5:$S$5,IBNR!$G21:$S21)</f>
        <v>0</v>
      </c>
      <c r="H62" s="247">
        <f t="shared" si="27"/>
        <v>6013700</v>
      </c>
      <c r="I62" s="248">
        <f t="shared" si="31"/>
        <v>6013700</v>
      </c>
      <c r="J62" s="249">
        <f t="shared" ref="J62:Z62" si="59">$H62*J25</f>
        <v>6013700</v>
      </c>
      <c r="K62" s="249">
        <f t="shared" si="59"/>
        <v>0</v>
      </c>
      <c r="L62" s="249">
        <f t="shared" si="59"/>
        <v>0</v>
      </c>
      <c r="M62" s="249">
        <f t="shared" si="59"/>
        <v>0</v>
      </c>
      <c r="N62" s="249">
        <f t="shared" si="59"/>
        <v>0</v>
      </c>
      <c r="O62" s="249">
        <f t="shared" si="59"/>
        <v>0</v>
      </c>
      <c r="P62" s="249">
        <f t="shared" si="59"/>
        <v>0</v>
      </c>
      <c r="Q62" s="249">
        <f t="shared" si="59"/>
        <v>0</v>
      </c>
      <c r="R62" s="249">
        <f t="shared" si="59"/>
        <v>0</v>
      </c>
      <c r="S62" s="249">
        <f t="shared" si="59"/>
        <v>0</v>
      </c>
      <c r="T62" s="249">
        <f t="shared" si="59"/>
        <v>0</v>
      </c>
      <c r="U62" s="249">
        <f t="shared" si="59"/>
        <v>0</v>
      </c>
      <c r="V62" s="249">
        <f t="shared" si="59"/>
        <v>0</v>
      </c>
      <c r="W62" s="249">
        <f t="shared" si="59"/>
        <v>0</v>
      </c>
      <c r="X62" s="249">
        <f t="shared" si="59"/>
        <v>0</v>
      </c>
      <c r="Y62" s="249">
        <f t="shared" si="59"/>
        <v>0</v>
      </c>
      <c r="Z62" s="249">
        <f t="shared" si="59"/>
        <v>0</v>
      </c>
      <c r="AA62" s="249">
        <f t="shared" ref="AA62:AF62" si="60">$H62*AA25</f>
        <v>0</v>
      </c>
      <c r="AB62" s="249">
        <f t="shared" si="60"/>
        <v>0</v>
      </c>
      <c r="AC62" s="249">
        <f t="shared" si="60"/>
        <v>0</v>
      </c>
      <c r="AD62" s="249">
        <f t="shared" si="60"/>
        <v>0</v>
      </c>
      <c r="AE62" s="249">
        <f t="shared" si="60"/>
        <v>0</v>
      </c>
      <c r="AF62" s="249">
        <f t="shared" si="60"/>
        <v>0</v>
      </c>
      <c r="AG62" s="249">
        <f t="shared" si="52"/>
        <v>0</v>
      </c>
      <c r="AH62" s="249">
        <f t="shared" si="52"/>
        <v>0</v>
      </c>
      <c r="AI62" s="249">
        <f t="shared" si="52"/>
        <v>0</v>
      </c>
      <c r="AJ62" s="249">
        <f t="shared" si="52"/>
        <v>0</v>
      </c>
      <c r="AK62" s="249">
        <f t="shared" si="52"/>
        <v>0</v>
      </c>
    </row>
    <row r="63" spans="5:37">
      <c r="E63" s="220" t="str">
        <f t="shared" si="26"/>
        <v>2021Q4</v>
      </c>
      <c r="F63" s="221">
        <f>_xlfn.XLOOKUP($B$8,OCR!$D$2:$P$2,OCR!$D19:$P19)</f>
        <v>1375000</v>
      </c>
      <c r="G63" s="246">
        <f>_xlfn.XLOOKUP($B$8,IBNR!$G$5:$S$5,IBNR!$G22:$S22)</f>
        <v>0</v>
      </c>
      <c r="H63" s="247">
        <f t="shared" si="27"/>
        <v>1375000</v>
      </c>
      <c r="I63" s="248">
        <f t="shared" si="31"/>
        <v>1375000</v>
      </c>
      <c r="J63" s="249">
        <f t="shared" ref="J63:Z63" si="61">$H63*J26</f>
        <v>1375000</v>
      </c>
      <c r="K63" s="249">
        <f t="shared" si="61"/>
        <v>0</v>
      </c>
      <c r="L63" s="249">
        <f t="shared" si="61"/>
        <v>0</v>
      </c>
      <c r="M63" s="249">
        <f t="shared" si="61"/>
        <v>0</v>
      </c>
      <c r="N63" s="249">
        <f t="shared" si="61"/>
        <v>0</v>
      </c>
      <c r="O63" s="249">
        <f t="shared" si="61"/>
        <v>0</v>
      </c>
      <c r="P63" s="249">
        <f t="shared" si="61"/>
        <v>0</v>
      </c>
      <c r="Q63" s="249">
        <f t="shared" si="61"/>
        <v>0</v>
      </c>
      <c r="R63" s="249">
        <f t="shared" si="61"/>
        <v>0</v>
      </c>
      <c r="S63" s="249">
        <f t="shared" si="61"/>
        <v>0</v>
      </c>
      <c r="T63" s="249">
        <f t="shared" si="61"/>
        <v>0</v>
      </c>
      <c r="U63" s="249">
        <f t="shared" si="61"/>
        <v>0</v>
      </c>
      <c r="V63" s="249">
        <f t="shared" si="61"/>
        <v>0</v>
      </c>
      <c r="W63" s="249">
        <f t="shared" si="61"/>
        <v>0</v>
      </c>
      <c r="X63" s="249">
        <f t="shared" si="61"/>
        <v>0</v>
      </c>
      <c r="Y63" s="249">
        <f t="shared" si="61"/>
        <v>0</v>
      </c>
      <c r="Z63" s="249">
        <f t="shared" si="61"/>
        <v>0</v>
      </c>
      <c r="AA63" s="249">
        <f t="shared" ref="AA63:AF63" si="62">$H63*AA26</f>
        <v>0</v>
      </c>
      <c r="AB63" s="249">
        <f t="shared" si="62"/>
        <v>0</v>
      </c>
      <c r="AC63" s="249">
        <f t="shared" si="62"/>
        <v>0</v>
      </c>
      <c r="AD63" s="249">
        <f t="shared" si="62"/>
        <v>0</v>
      </c>
      <c r="AE63" s="249">
        <f t="shared" si="62"/>
        <v>0</v>
      </c>
      <c r="AF63" s="249">
        <f t="shared" si="62"/>
        <v>0</v>
      </c>
      <c r="AG63" s="249">
        <f t="shared" si="52"/>
        <v>0</v>
      </c>
      <c r="AH63" s="249">
        <f t="shared" si="52"/>
        <v>0</v>
      </c>
      <c r="AI63" s="249">
        <f t="shared" si="52"/>
        <v>0</v>
      </c>
      <c r="AJ63" s="249">
        <f t="shared" si="52"/>
        <v>0</v>
      </c>
      <c r="AK63" s="249">
        <f t="shared" si="52"/>
        <v>0</v>
      </c>
    </row>
    <row r="64" spans="5:37">
      <c r="E64" s="220" t="str">
        <f t="shared" si="26"/>
        <v>2022Q1</v>
      </c>
      <c r="F64" s="221">
        <f>_xlfn.XLOOKUP($B$8,OCR!$D$2:$P$2,OCR!$D20:$P20)</f>
        <v>3647158.9000000004</v>
      </c>
      <c r="G64" s="246">
        <f>_xlfn.XLOOKUP($B$8,IBNR!$G$5:$S$5,IBNR!$G23:$S23)</f>
        <v>0</v>
      </c>
      <c r="H64" s="247">
        <f t="shared" si="27"/>
        <v>3647158.9000000004</v>
      </c>
      <c r="I64" s="248">
        <f t="shared" si="31"/>
        <v>3647158.9000000004</v>
      </c>
      <c r="J64" s="249">
        <f t="shared" ref="J64:Z64" si="63">$H64*J27</f>
        <v>3647158.9000000004</v>
      </c>
      <c r="K64" s="249">
        <f t="shared" si="63"/>
        <v>0</v>
      </c>
      <c r="L64" s="249">
        <f t="shared" si="63"/>
        <v>0</v>
      </c>
      <c r="M64" s="249">
        <f t="shared" si="63"/>
        <v>0</v>
      </c>
      <c r="N64" s="249">
        <f t="shared" si="63"/>
        <v>0</v>
      </c>
      <c r="O64" s="249">
        <f t="shared" si="63"/>
        <v>0</v>
      </c>
      <c r="P64" s="249">
        <f t="shared" si="63"/>
        <v>0</v>
      </c>
      <c r="Q64" s="249">
        <f t="shared" si="63"/>
        <v>0</v>
      </c>
      <c r="R64" s="249">
        <f t="shared" si="63"/>
        <v>0</v>
      </c>
      <c r="S64" s="249">
        <f t="shared" si="63"/>
        <v>0</v>
      </c>
      <c r="T64" s="249">
        <f t="shared" si="63"/>
        <v>0</v>
      </c>
      <c r="U64" s="249">
        <f t="shared" si="63"/>
        <v>0</v>
      </c>
      <c r="V64" s="249">
        <f t="shared" si="63"/>
        <v>0</v>
      </c>
      <c r="W64" s="249">
        <f t="shared" si="63"/>
        <v>0</v>
      </c>
      <c r="X64" s="249">
        <f t="shared" si="63"/>
        <v>0</v>
      </c>
      <c r="Y64" s="249">
        <f t="shared" si="63"/>
        <v>0</v>
      </c>
      <c r="Z64" s="249">
        <f t="shared" si="63"/>
        <v>0</v>
      </c>
      <c r="AA64" s="249">
        <f t="shared" ref="AA64:AF64" si="64">$H64*AA27</f>
        <v>0</v>
      </c>
      <c r="AB64" s="249">
        <f t="shared" si="64"/>
        <v>0</v>
      </c>
      <c r="AC64" s="249">
        <f t="shared" si="64"/>
        <v>0</v>
      </c>
      <c r="AD64" s="249">
        <f t="shared" si="64"/>
        <v>0</v>
      </c>
      <c r="AE64" s="249">
        <f t="shared" si="64"/>
        <v>0</v>
      </c>
      <c r="AF64" s="249">
        <f t="shared" si="64"/>
        <v>0</v>
      </c>
      <c r="AG64" s="249">
        <f t="shared" si="52"/>
        <v>0</v>
      </c>
      <c r="AH64" s="249">
        <f t="shared" si="52"/>
        <v>0</v>
      </c>
      <c r="AI64" s="249">
        <f t="shared" si="52"/>
        <v>0</v>
      </c>
      <c r="AJ64" s="249">
        <f t="shared" si="52"/>
        <v>0</v>
      </c>
      <c r="AK64" s="249">
        <f t="shared" si="52"/>
        <v>0</v>
      </c>
    </row>
    <row r="65" spans="5:37">
      <c r="E65" s="220" t="str">
        <f t="shared" si="26"/>
        <v>2022Q2</v>
      </c>
      <c r="F65" s="221">
        <f>_xlfn.XLOOKUP($B$8,OCR!$D$2:$P$2,OCR!$D21:$P21)</f>
        <v>1401217.4000000001</v>
      </c>
      <c r="G65" s="246">
        <f>_xlfn.XLOOKUP($B$8,IBNR!$G$5:$S$5,IBNR!$G24:$S24)</f>
        <v>47866.023986898865</v>
      </c>
      <c r="H65" s="247">
        <f t="shared" si="27"/>
        <v>1449083.423986899</v>
      </c>
      <c r="I65" s="248">
        <f t="shared" si="31"/>
        <v>1449083.423986899</v>
      </c>
      <c r="J65" s="249">
        <f t="shared" ref="J65:Z65" si="65">$H65*J28</f>
        <v>1449083.423986899</v>
      </c>
      <c r="K65" s="249">
        <f t="shared" si="65"/>
        <v>0</v>
      </c>
      <c r="L65" s="249">
        <f t="shared" si="65"/>
        <v>0</v>
      </c>
      <c r="M65" s="249">
        <f t="shared" si="65"/>
        <v>0</v>
      </c>
      <c r="N65" s="249">
        <f t="shared" si="65"/>
        <v>0</v>
      </c>
      <c r="O65" s="249">
        <f t="shared" si="65"/>
        <v>0</v>
      </c>
      <c r="P65" s="249">
        <f t="shared" si="65"/>
        <v>0</v>
      </c>
      <c r="Q65" s="249">
        <f t="shared" si="65"/>
        <v>0</v>
      </c>
      <c r="R65" s="249">
        <f t="shared" si="65"/>
        <v>0</v>
      </c>
      <c r="S65" s="249">
        <f t="shared" si="65"/>
        <v>0</v>
      </c>
      <c r="T65" s="249">
        <f t="shared" si="65"/>
        <v>0</v>
      </c>
      <c r="U65" s="249">
        <f t="shared" si="65"/>
        <v>0</v>
      </c>
      <c r="V65" s="249">
        <f t="shared" si="65"/>
        <v>0</v>
      </c>
      <c r="W65" s="249">
        <f t="shared" si="65"/>
        <v>0</v>
      </c>
      <c r="X65" s="249">
        <f t="shared" si="65"/>
        <v>0</v>
      </c>
      <c r="Y65" s="249">
        <f t="shared" si="65"/>
        <v>0</v>
      </c>
      <c r="Z65" s="249">
        <f t="shared" si="65"/>
        <v>0</v>
      </c>
      <c r="AA65" s="249">
        <f t="shared" ref="AA65:AF65" si="66">$H65*AA28</f>
        <v>0</v>
      </c>
      <c r="AB65" s="249">
        <f t="shared" si="66"/>
        <v>0</v>
      </c>
      <c r="AC65" s="249">
        <f t="shared" si="66"/>
        <v>0</v>
      </c>
      <c r="AD65" s="249">
        <f t="shared" si="66"/>
        <v>0</v>
      </c>
      <c r="AE65" s="249">
        <f t="shared" si="66"/>
        <v>0</v>
      </c>
      <c r="AF65" s="249">
        <f t="shared" si="66"/>
        <v>0</v>
      </c>
      <c r="AG65" s="249">
        <f t="shared" si="52"/>
        <v>0</v>
      </c>
      <c r="AH65" s="249">
        <f t="shared" si="52"/>
        <v>0</v>
      </c>
      <c r="AI65" s="249">
        <f t="shared" si="52"/>
        <v>0</v>
      </c>
      <c r="AJ65" s="249">
        <f t="shared" si="52"/>
        <v>0</v>
      </c>
      <c r="AK65" s="249">
        <f t="shared" si="52"/>
        <v>0</v>
      </c>
    </row>
    <row r="66" spans="5:37">
      <c r="E66" s="220" t="str">
        <f t="shared" si="26"/>
        <v>2022Q3</v>
      </c>
      <c r="F66" s="221">
        <f>_xlfn.XLOOKUP($B$8,OCR!$D$2:$P$2,OCR!$D22:$P22)</f>
        <v>7531781.4000000004</v>
      </c>
      <c r="G66" s="246">
        <f>_xlfn.XLOOKUP($B$8,IBNR!$G$5:$S$5,IBNR!$G25:$S25)</f>
        <v>64009.455641617089</v>
      </c>
      <c r="H66" s="247">
        <f t="shared" si="27"/>
        <v>7595790.8556416174</v>
      </c>
      <c r="I66" s="248">
        <f t="shared" si="31"/>
        <v>7595790.8556416174</v>
      </c>
      <c r="J66" s="249">
        <f t="shared" ref="J66:Z66" si="67">$H66*J29</f>
        <v>0</v>
      </c>
      <c r="K66" s="249">
        <f t="shared" si="67"/>
        <v>7595790.8556416174</v>
      </c>
      <c r="L66" s="249">
        <f t="shared" si="67"/>
        <v>0</v>
      </c>
      <c r="M66" s="249">
        <f t="shared" si="67"/>
        <v>0</v>
      </c>
      <c r="N66" s="249">
        <f t="shared" si="67"/>
        <v>0</v>
      </c>
      <c r="O66" s="249">
        <f t="shared" si="67"/>
        <v>0</v>
      </c>
      <c r="P66" s="249">
        <f t="shared" si="67"/>
        <v>0</v>
      </c>
      <c r="Q66" s="249">
        <f t="shared" si="67"/>
        <v>0</v>
      </c>
      <c r="R66" s="249">
        <f t="shared" si="67"/>
        <v>0</v>
      </c>
      <c r="S66" s="249">
        <f t="shared" si="67"/>
        <v>0</v>
      </c>
      <c r="T66" s="249">
        <f t="shared" si="67"/>
        <v>0</v>
      </c>
      <c r="U66" s="249">
        <f t="shared" si="67"/>
        <v>0</v>
      </c>
      <c r="V66" s="249">
        <f t="shared" si="67"/>
        <v>0</v>
      </c>
      <c r="W66" s="249">
        <f t="shared" si="67"/>
        <v>0</v>
      </c>
      <c r="X66" s="249">
        <f t="shared" si="67"/>
        <v>0</v>
      </c>
      <c r="Y66" s="249">
        <f t="shared" si="67"/>
        <v>0</v>
      </c>
      <c r="Z66" s="249">
        <f t="shared" si="67"/>
        <v>0</v>
      </c>
      <c r="AA66" s="249">
        <f t="shared" ref="AA66:AF66" si="68">$H66*AA29</f>
        <v>0</v>
      </c>
      <c r="AB66" s="249">
        <f t="shared" si="68"/>
        <v>0</v>
      </c>
      <c r="AC66" s="249">
        <f t="shared" si="68"/>
        <v>0</v>
      </c>
      <c r="AD66" s="249">
        <f t="shared" si="68"/>
        <v>0</v>
      </c>
      <c r="AE66" s="249">
        <f t="shared" si="68"/>
        <v>0</v>
      </c>
      <c r="AF66" s="249">
        <f t="shared" si="68"/>
        <v>0</v>
      </c>
      <c r="AG66" s="249">
        <f t="shared" si="52"/>
        <v>0</v>
      </c>
      <c r="AH66" s="249">
        <f t="shared" si="52"/>
        <v>0</v>
      </c>
      <c r="AI66" s="249">
        <f t="shared" si="52"/>
        <v>0</v>
      </c>
      <c r="AJ66" s="249">
        <f t="shared" si="52"/>
        <v>0</v>
      </c>
      <c r="AK66" s="249">
        <f t="shared" si="52"/>
        <v>0</v>
      </c>
    </row>
    <row r="67" spans="5:37">
      <c r="E67" s="220" t="str">
        <f t="shared" si="26"/>
        <v>2022Q4</v>
      </c>
      <c r="F67" s="221">
        <f>_xlfn.XLOOKUP($B$8,OCR!$D$2:$P$2,OCR!$D23:$P23)</f>
        <v>2903551.2</v>
      </c>
      <c r="G67" s="246">
        <f>_xlfn.XLOOKUP($B$8,IBNR!$G$5:$S$5,IBNR!$G26:$S26)</f>
        <v>47866.023986898865</v>
      </c>
      <c r="H67" s="247">
        <f t="shared" si="27"/>
        <v>2951417.223986899</v>
      </c>
      <c r="I67" s="248">
        <f t="shared" si="31"/>
        <v>2951417.223986899</v>
      </c>
      <c r="J67" s="249">
        <f t="shared" ref="J67:Z67" si="69">$H67*J30</f>
        <v>0</v>
      </c>
      <c r="K67" s="249">
        <f t="shared" si="69"/>
        <v>0</v>
      </c>
      <c r="L67" s="249">
        <f t="shared" si="69"/>
        <v>2951417.223986899</v>
      </c>
      <c r="M67" s="249">
        <f t="shared" si="69"/>
        <v>0</v>
      </c>
      <c r="N67" s="249">
        <f t="shared" si="69"/>
        <v>0</v>
      </c>
      <c r="O67" s="249">
        <f t="shared" si="69"/>
        <v>0</v>
      </c>
      <c r="P67" s="249">
        <f t="shared" si="69"/>
        <v>0</v>
      </c>
      <c r="Q67" s="249">
        <f t="shared" si="69"/>
        <v>0</v>
      </c>
      <c r="R67" s="249">
        <f t="shared" si="69"/>
        <v>0</v>
      </c>
      <c r="S67" s="249">
        <f t="shared" si="69"/>
        <v>0</v>
      </c>
      <c r="T67" s="249">
        <f t="shared" si="69"/>
        <v>0</v>
      </c>
      <c r="U67" s="249">
        <f t="shared" si="69"/>
        <v>0</v>
      </c>
      <c r="V67" s="249">
        <f t="shared" si="69"/>
        <v>0</v>
      </c>
      <c r="W67" s="249">
        <f t="shared" si="69"/>
        <v>0</v>
      </c>
      <c r="X67" s="249">
        <f t="shared" si="69"/>
        <v>0</v>
      </c>
      <c r="Y67" s="249">
        <f t="shared" si="69"/>
        <v>0</v>
      </c>
      <c r="Z67" s="249">
        <f t="shared" si="69"/>
        <v>0</v>
      </c>
      <c r="AA67" s="249">
        <f t="shared" ref="AA67:AF67" si="70">$H67*AA30</f>
        <v>0</v>
      </c>
      <c r="AB67" s="249">
        <f t="shared" si="70"/>
        <v>0</v>
      </c>
      <c r="AC67" s="249">
        <f t="shared" si="70"/>
        <v>0</v>
      </c>
      <c r="AD67" s="249">
        <f t="shared" si="70"/>
        <v>0</v>
      </c>
      <c r="AE67" s="249">
        <f t="shared" si="70"/>
        <v>0</v>
      </c>
      <c r="AF67" s="249">
        <f t="shared" si="70"/>
        <v>0</v>
      </c>
      <c r="AG67" s="249">
        <f t="shared" si="52"/>
        <v>0</v>
      </c>
      <c r="AH67" s="249">
        <f t="shared" si="52"/>
        <v>0</v>
      </c>
      <c r="AI67" s="249">
        <f t="shared" si="52"/>
        <v>0</v>
      </c>
      <c r="AJ67" s="249">
        <f t="shared" si="52"/>
        <v>0</v>
      </c>
      <c r="AK67" s="249">
        <f t="shared" si="52"/>
        <v>0</v>
      </c>
    </row>
    <row r="68" spans="5:37">
      <c r="E68" s="220" t="s">
        <v>122</v>
      </c>
      <c r="F68" s="221">
        <f>_xlfn.XLOOKUP($B$8,OCR!$D$2:$P$2,OCR!$D24:$P24)</f>
        <v>2326500</v>
      </c>
      <c r="G68" s="246">
        <f>_xlfn.XLOOKUP($B$8,IBNR!$G$5:$S$5,IBNR!$G27:$S27)</f>
        <v>46190.455087295239</v>
      </c>
      <c r="H68" s="247">
        <f t="shared" si="27"/>
        <v>2372690.4550872953</v>
      </c>
      <c r="I68" s="248">
        <f t="shared" si="31"/>
        <v>2372690.4550872953</v>
      </c>
      <c r="J68" s="249">
        <f t="shared" ref="J68:Z68" si="71">$H68*J31</f>
        <v>0</v>
      </c>
      <c r="K68" s="249">
        <f t="shared" si="71"/>
        <v>0</v>
      </c>
      <c r="L68" s="249">
        <f t="shared" si="71"/>
        <v>0</v>
      </c>
      <c r="M68" s="249">
        <f t="shared" si="71"/>
        <v>2372690.4550872953</v>
      </c>
      <c r="N68" s="249">
        <f t="shared" si="71"/>
        <v>0</v>
      </c>
      <c r="O68" s="249">
        <f t="shared" si="71"/>
        <v>0</v>
      </c>
      <c r="P68" s="249">
        <f t="shared" si="71"/>
        <v>0</v>
      </c>
      <c r="Q68" s="249">
        <f t="shared" si="71"/>
        <v>0</v>
      </c>
      <c r="R68" s="249">
        <f t="shared" si="71"/>
        <v>0</v>
      </c>
      <c r="S68" s="249">
        <f t="shared" si="71"/>
        <v>0</v>
      </c>
      <c r="T68" s="249">
        <f t="shared" si="71"/>
        <v>0</v>
      </c>
      <c r="U68" s="249">
        <f t="shared" si="71"/>
        <v>0</v>
      </c>
      <c r="V68" s="249">
        <f t="shared" si="71"/>
        <v>0</v>
      </c>
      <c r="W68" s="249">
        <f t="shared" si="71"/>
        <v>0</v>
      </c>
      <c r="X68" s="249">
        <f t="shared" si="71"/>
        <v>0</v>
      </c>
      <c r="Y68" s="249">
        <f t="shared" si="71"/>
        <v>0</v>
      </c>
      <c r="Z68" s="249">
        <f t="shared" si="71"/>
        <v>0</v>
      </c>
      <c r="AA68" s="249">
        <f t="shared" ref="AA68:AF68" si="72">$H68*AA31</f>
        <v>0</v>
      </c>
      <c r="AB68" s="249">
        <f t="shared" si="72"/>
        <v>0</v>
      </c>
      <c r="AC68" s="249">
        <f t="shared" si="72"/>
        <v>0</v>
      </c>
      <c r="AD68" s="249">
        <f t="shared" si="72"/>
        <v>0</v>
      </c>
      <c r="AE68" s="249">
        <f t="shared" si="72"/>
        <v>0</v>
      </c>
      <c r="AF68" s="249">
        <f t="shared" si="72"/>
        <v>0</v>
      </c>
      <c r="AG68" s="249">
        <f t="shared" ref="AG68:AK70" si="73">$H68*AG31</f>
        <v>0</v>
      </c>
      <c r="AH68" s="249">
        <f t="shared" si="73"/>
        <v>0</v>
      </c>
      <c r="AI68" s="249">
        <f t="shared" si="73"/>
        <v>0</v>
      </c>
      <c r="AJ68" s="249">
        <f t="shared" si="73"/>
        <v>0</v>
      </c>
      <c r="AK68" s="249">
        <f t="shared" si="73"/>
        <v>0</v>
      </c>
    </row>
    <row r="69" spans="5:37">
      <c r="E69" s="220" t="s">
        <v>123</v>
      </c>
      <c r="F69" s="221">
        <f>_xlfn.XLOOKUP($B$8,OCR!$D$2:$P$2,OCR!$D25:$P25)</f>
        <v>3300000.0000000005</v>
      </c>
      <c r="G69" s="246">
        <f>_xlfn.XLOOKUP($B$8,IBNR!$G$5:$S$5,IBNR!$G28:$S28)</f>
        <v>80888.111478871608</v>
      </c>
      <c r="H69" s="247">
        <f t="shared" si="27"/>
        <v>3380888.1114788721</v>
      </c>
      <c r="I69" s="248">
        <f t="shared" si="31"/>
        <v>3380888.1114788726</v>
      </c>
      <c r="J69" s="249">
        <f t="shared" ref="J69:Z69" si="74">$H69*J32</f>
        <v>706818.96197031613</v>
      </c>
      <c r="K69" s="249">
        <f t="shared" si="74"/>
        <v>0</v>
      </c>
      <c r="L69" s="249">
        <f t="shared" si="74"/>
        <v>0</v>
      </c>
      <c r="M69" s="249">
        <f t="shared" si="74"/>
        <v>0</v>
      </c>
      <c r="N69" s="249">
        <f t="shared" si="74"/>
        <v>2674069.1495085564</v>
      </c>
      <c r="O69" s="249">
        <f t="shared" si="74"/>
        <v>0</v>
      </c>
      <c r="P69" s="249">
        <f t="shared" si="74"/>
        <v>0</v>
      </c>
      <c r="Q69" s="249">
        <f t="shared" si="74"/>
        <v>0</v>
      </c>
      <c r="R69" s="249">
        <f t="shared" si="74"/>
        <v>0</v>
      </c>
      <c r="S69" s="249">
        <f t="shared" si="74"/>
        <v>0</v>
      </c>
      <c r="T69" s="249">
        <f t="shared" si="74"/>
        <v>0</v>
      </c>
      <c r="U69" s="249">
        <f t="shared" si="74"/>
        <v>0</v>
      </c>
      <c r="V69" s="249">
        <f t="shared" si="74"/>
        <v>0</v>
      </c>
      <c r="W69" s="249">
        <f t="shared" si="74"/>
        <v>0</v>
      </c>
      <c r="X69" s="249">
        <f t="shared" si="74"/>
        <v>0</v>
      </c>
      <c r="Y69" s="249">
        <f t="shared" si="74"/>
        <v>0</v>
      </c>
      <c r="Z69" s="249">
        <f t="shared" si="74"/>
        <v>0</v>
      </c>
      <c r="AA69" s="249">
        <f t="shared" ref="AA69:AF69" si="75">$H69*AA32</f>
        <v>0</v>
      </c>
      <c r="AB69" s="249">
        <f t="shared" si="75"/>
        <v>0</v>
      </c>
      <c r="AC69" s="249">
        <f t="shared" si="75"/>
        <v>0</v>
      </c>
      <c r="AD69" s="249">
        <f t="shared" si="75"/>
        <v>0</v>
      </c>
      <c r="AE69" s="249">
        <f t="shared" si="75"/>
        <v>0</v>
      </c>
      <c r="AF69" s="249">
        <f t="shared" si="75"/>
        <v>0</v>
      </c>
      <c r="AG69" s="249">
        <f t="shared" si="73"/>
        <v>0</v>
      </c>
      <c r="AH69" s="249">
        <f t="shared" si="73"/>
        <v>0</v>
      </c>
      <c r="AI69" s="249">
        <f t="shared" si="73"/>
        <v>0</v>
      </c>
      <c r="AJ69" s="249">
        <f t="shared" si="73"/>
        <v>0</v>
      </c>
      <c r="AK69" s="249">
        <f t="shared" si="73"/>
        <v>0</v>
      </c>
    </row>
    <row r="70" spans="5:37">
      <c r="E70" s="220" t="s">
        <v>124</v>
      </c>
      <c r="F70" s="221">
        <f>_xlfn.XLOOKUP($B$8,OCR!$D$2:$P$2,OCR!$D26:$P26)</f>
        <v>110000.00000000001</v>
      </c>
      <c r="G70" s="246">
        <f>_xlfn.XLOOKUP($B$8,IBNR!$G$5:$S$5,IBNR!$G29:$S29)</f>
        <v>356090.89602195431</v>
      </c>
      <c r="H70" s="247">
        <f t="shared" si="27"/>
        <v>466090.89602195431</v>
      </c>
      <c r="I70" s="248">
        <f t="shared" si="31"/>
        <v>466090.89602195425</v>
      </c>
      <c r="J70" s="249">
        <f t="shared" ref="J70:Z70" si="76">$H70*J33</f>
        <v>409282.40021736111</v>
      </c>
      <c r="K70" s="249">
        <f t="shared" si="76"/>
        <v>11876.560451488496</v>
      </c>
      <c r="L70" s="249">
        <f t="shared" si="76"/>
        <v>0</v>
      </c>
      <c r="M70" s="249">
        <f t="shared" si="76"/>
        <v>0</v>
      </c>
      <c r="N70" s="249">
        <f t="shared" si="76"/>
        <v>0</v>
      </c>
      <c r="O70" s="249">
        <f t="shared" si="76"/>
        <v>44931.935353104673</v>
      </c>
      <c r="P70" s="249">
        <f t="shared" si="76"/>
        <v>0</v>
      </c>
      <c r="Q70" s="249">
        <f t="shared" si="76"/>
        <v>0</v>
      </c>
      <c r="R70" s="249">
        <f t="shared" si="76"/>
        <v>0</v>
      </c>
      <c r="S70" s="249">
        <f t="shared" si="76"/>
        <v>0</v>
      </c>
      <c r="T70" s="249">
        <f t="shared" si="76"/>
        <v>0</v>
      </c>
      <c r="U70" s="249">
        <f t="shared" si="76"/>
        <v>0</v>
      </c>
      <c r="V70" s="249">
        <f t="shared" si="76"/>
        <v>0</v>
      </c>
      <c r="W70" s="249">
        <f t="shared" si="76"/>
        <v>0</v>
      </c>
      <c r="X70" s="249">
        <f t="shared" si="76"/>
        <v>0</v>
      </c>
      <c r="Y70" s="249">
        <f t="shared" si="76"/>
        <v>0</v>
      </c>
      <c r="Z70" s="249">
        <f t="shared" si="76"/>
        <v>0</v>
      </c>
      <c r="AA70" s="249">
        <f t="shared" ref="AA70:AF70" si="77">$H70*AA33</f>
        <v>0</v>
      </c>
      <c r="AB70" s="249">
        <f t="shared" si="77"/>
        <v>0</v>
      </c>
      <c r="AC70" s="249">
        <f t="shared" si="77"/>
        <v>0</v>
      </c>
      <c r="AD70" s="249">
        <f t="shared" si="77"/>
        <v>0</v>
      </c>
      <c r="AE70" s="249">
        <f t="shared" si="77"/>
        <v>0</v>
      </c>
      <c r="AF70" s="249">
        <f t="shared" si="77"/>
        <v>0</v>
      </c>
      <c r="AG70" s="249">
        <f t="shared" si="73"/>
        <v>0</v>
      </c>
      <c r="AH70" s="249">
        <f t="shared" si="73"/>
        <v>0</v>
      </c>
      <c r="AI70" s="249">
        <f t="shared" si="73"/>
        <v>0</v>
      </c>
      <c r="AJ70" s="249">
        <f t="shared" si="73"/>
        <v>0</v>
      </c>
      <c r="AK70" s="249">
        <f t="shared" si="73"/>
        <v>0</v>
      </c>
    </row>
    <row r="71" spans="5:37">
      <c r="E71" s="220" t="s">
        <v>125</v>
      </c>
      <c r="F71" s="221">
        <f>_xlfn.XLOOKUP($B$8,OCR!$D$2:$P$2,OCR!$D27:$P27)</f>
        <v>0</v>
      </c>
      <c r="G71" s="246">
        <f>_xlfn.XLOOKUP($B$8,IBNR!$G$5:$S$5,IBNR!$G30:$S30)</f>
        <v>293299.38154506375</v>
      </c>
      <c r="H71" s="247">
        <f t="shared" ref="H71:H75" si="78">SUM(F71:G71)</f>
        <v>293299.38154506375</v>
      </c>
      <c r="I71" s="248">
        <f t="shared" ref="I71:I75" si="79">SUM(J71:AK71)</f>
        <v>293299.38154506381</v>
      </c>
      <c r="J71" s="249">
        <f>$H71*J34</f>
        <v>42539.264154557233</v>
      </c>
      <c r="K71" s="249">
        <f t="shared" ref="K71:AK71" si="80">$H71*K34</f>
        <v>220196.75475390424</v>
      </c>
      <c r="L71" s="249">
        <f t="shared" si="80"/>
        <v>6389.671453420583</v>
      </c>
      <c r="M71" s="249">
        <f t="shared" si="80"/>
        <v>0</v>
      </c>
      <c r="N71" s="249">
        <f t="shared" si="80"/>
        <v>0</v>
      </c>
      <c r="O71" s="249">
        <f t="shared" si="80"/>
        <v>0</v>
      </c>
      <c r="P71" s="249">
        <f t="shared" si="80"/>
        <v>24173.691183181705</v>
      </c>
      <c r="Q71" s="249">
        <f t="shared" si="80"/>
        <v>0</v>
      </c>
      <c r="R71" s="249">
        <f t="shared" si="80"/>
        <v>0</v>
      </c>
      <c r="S71" s="249">
        <f t="shared" si="80"/>
        <v>0</v>
      </c>
      <c r="T71" s="249">
        <f t="shared" si="80"/>
        <v>0</v>
      </c>
      <c r="U71" s="249">
        <f t="shared" si="80"/>
        <v>0</v>
      </c>
      <c r="V71" s="249">
        <f t="shared" si="80"/>
        <v>0</v>
      </c>
      <c r="W71" s="249">
        <f t="shared" si="80"/>
        <v>0</v>
      </c>
      <c r="X71" s="249">
        <f t="shared" si="80"/>
        <v>0</v>
      </c>
      <c r="Y71" s="249">
        <f t="shared" si="80"/>
        <v>0</v>
      </c>
      <c r="Z71" s="249">
        <f t="shared" si="80"/>
        <v>0</v>
      </c>
      <c r="AA71" s="249">
        <f t="shared" si="80"/>
        <v>0</v>
      </c>
      <c r="AB71" s="249">
        <f t="shared" si="80"/>
        <v>0</v>
      </c>
      <c r="AC71" s="249">
        <f t="shared" si="80"/>
        <v>0</v>
      </c>
      <c r="AD71" s="249">
        <f t="shared" si="80"/>
        <v>0</v>
      </c>
      <c r="AE71" s="249">
        <f t="shared" si="80"/>
        <v>0</v>
      </c>
      <c r="AF71" s="249">
        <f t="shared" si="80"/>
        <v>0</v>
      </c>
      <c r="AG71" s="249">
        <f t="shared" si="80"/>
        <v>0</v>
      </c>
      <c r="AH71" s="249">
        <f t="shared" si="80"/>
        <v>0</v>
      </c>
      <c r="AI71" s="249">
        <f t="shared" si="80"/>
        <v>0</v>
      </c>
      <c r="AJ71" s="249">
        <f t="shared" si="80"/>
        <v>0</v>
      </c>
      <c r="AK71" s="249">
        <f t="shared" si="80"/>
        <v>0</v>
      </c>
    </row>
    <row r="72" spans="5:37">
      <c r="E72" s="220" t="s">
        <v>126</v>
      </c>
      <c r="F72" s="221">
        <f>_xlfn.XLOOKUP($B$8,OCR!$D$2:$P$2,OCR!$D28:$P28)</f>
        <v>1540000</v>
      </c>
      <c r="G72" s="246">
        <f>_xlfn.XLOOKUP($B$8,IBNR!$G$5:$S$5,IBNR!$G31:$S31)</f>
        <v>1356654.8145544832</v>
      </c>
      <c r="H72" s="247">
        <f t="shared" si="78"/>
        <v>2896654.8145544832</v>
      </c>
      <c r="I72" s="248">
        <f t="shared" si="79"/>
        <v>2896654.8145544832</v>
      </c>
      <c r="J72" s="249">
        <f t="shared" ref="J72:AK72" si="81">$H72*J35</f>
        <v>360744.64081660798</v>
      </c>
      <c r="K72" s="249">
        <f t="shared" si="81"/>
        <v>367800.81902862835</v>
      </c>
      <c r="L72" s="249">
        <f t="shared" si="81"/>
        <v>1903853.9654018832</v>
      </c>
      <c r="M72" s="249">
        <f t="shared" si="81"/>
        <v>55246.051867593647</v>
      </c>
      <c r="N72" s="249">
        <f t="shared" si="81"/>
        <v>0</v>
      </c>
      <c r="O72" s="249">
        <f t="shared" si="81"/>
        <v>0</v>
      </c>
      <c r="P72" s="249">
        <f t="shared" si="81"/>
        <v>0</v>
      </c>
      <c r="Q72" s="249">
        <f t="shared" si="81"/>
        <v>209009.33743976991</v>
      </c>
      <c r="R72" s="249">
        <f t="shared" si="81"/>
        <v>0</v>
      </c>
      <c r="S72" s="249">
        <f t="shared" si="81"/>
        <v>0</v>
      </c>
      <c r="T72" s="249">
        <f t="shared" si="81"/>
        <v>0</v>
      </c>
      <c r="U72" s="249">
        <f t="shared" si="81"/>
        <v>0</v>
      </c>
      <c r="V72" s="249">
        <f t="shared" si="81"/>
        <v>0</v>
      </c>
      <c r="W72" s="249">
        <f t="shared" si="81"/>
        <v>0</v>
      </c>
      <c r="X72" s="249">
        <f t="shared" si="81"/>
        <v>0</v>
      </c>
      <c r="Y72" s="249">
        <f t="shared" si="81"/>
        <v>0</v>
      </c>
      <c r="Z72" s="249">
        <f t="shared" si="81"/>
        <v>0</v>
      </c>
      <c r="AA72" s="249">
        <f t="shared" si="81"/>
        <v>0</v>
      </c>
      <c r="AB72" s="249">
        <f t="shared" si="81"/>
        <v>0</v>
      </c>
      <c r="AC72" s="249">
        <f t="shared" si="81"/>
        <v>0</v>
      </c>
      <c r="AD72" s="249">
        <f t="shared" si="81"/>
        <v>0</v>
      </c>
      <c r="AE72" s="249">
        <f t="shared" si="81"/>
        <v>0</v>
      </c>
      <c r="AF72" s="249">
        <f t="shared" si="81"/>
        <v>0</v>
      </c>
      <c r="AG72" s="249">
        <f t="shared" si="81"/>
        <v>0</v>
      </c>
      <c r="AH72" s="249">
        <f t="shared" si="81"/>
        <v>0</v>
      </c>
      <c r="AI72" s="249">
        <f t="shared" si="81"/>
        <v>0</v>
      </c>
      <c r="AJ72" s="249">
        <f t="shared" si="81"/>
        <v>0</v>
      </c>
      <c r="AK72" s="249">
        <f t="shared" si="81"/>
        <v>0</v>
      </c>
    </row>
    <row r="73" spans="5:37">
      <c r="E73" s="220" t="s">
        <v>127</v>
      </c>
      <c r="F73" s="221">
        <f>_xlfn.XLOOKUP($B$8,OCR!$D$2:$P$2,OCR!$D29:$P29)</f>
        <v>36408319.200000003</v>
      </c>
      <c r="G73" s="246">
        <f>_xlfn.XLOOKUP($B$8,IBNR!$G$5:$S$5,IBNR!$G32:$S32)</f>
        <v>1469955.7794396374</v>
      </c>
      <c r="H73" s="247">
        <f t="shared" si="78"/>
        <v>37878274.979439639</v>
      </c>
      <c r="I73" s="248">
        <f t="shared" si="79"/>
        <v>37878274.979439646</v>
      </c>
      <c r="J73" s="249">
        <f t="shared" ref="J73:AK73" si="82">$H73*J36</f>
        <v>2812640.0204681978</v>
      </c>
      <c r="K73" s="249">
        <f t="shared" si="82"/>
        <v>4367016.6789362589</v>
      </c>
      <c r="L73" s="249">
        <f t="shared" si="82"/>
        <v>4452435.6830043048</v>
      </c>
      <c r="M73" s="249">
        <f t="shared" si="82"/>
        <v>23047222.551521249</v>
      </c>
      <c r="N73" s="249">
        <f t="shared" si="82"/>
        <v>668784.51584207697</v>
      </c>
      <c r="O73" s="249">
        <f t="shared" si="82"/>
        <v>0</v>
      </c>
      <c r="P73" s="249">
        <f t="shared" si="82"/>
        <v>0</v>
      </c>
      <c r="Q73" s="249">
        <f t="shared" si="82"/>
        <v>0</v>
      </c>
      <c r="R73" s="249">
        <f t="shared" si="82"/>
        <v>2530175.5296675526</v>
      </c>
      <c r="S73" s="249">
        <f t="shared" si="82"/>
        <v>0</v>
      </c>
      <c r="T73" s="249">
        <f t="shared" si="82"/>
        <v>0</v>
      </c>
      <c r="U73" s="249">
        <f t="shared" si="82"/>
        <v>0</v>
      </c>
      <c r="V73" s="249">
        <f t="shared" si="82"/>
        <v>0</v>
      </c>
      <c r="W73" s="249">
        <f t="shared" si="82"/>
        <v>0</v>
      </c>
      <c r="X73" s="249">
        <f t="shared" si="82"/>
        <v>0</v>
      </c>
      <c r="Y73" s="249">
        <f t="shared" si="82"/>
        <v>0</v>
      </c>
      <c r="Z73" s="249">
        <f t="shared" si="82"/>
        <v>0</v>
      </c>
      <c r="AA73" s="249">
        <f t="shared" si="82"/>
        <v>0</v>
      </c>
      <c r="AB73" s="249">
        <f t="shared" si="82"/>
        <v>0</v>
      </c>
      <c r="AC73" s="249">
        <f t="shared" si="82"/>
        <v>0</v>
      </c>
      <c r="AD73" s="249">
        <f t="shared" si="82"/>
        <v>0</v>
      </c>
      <c r="AE73" s="249">
        <f t="shared" si="82"/>
        <v>0</v>
      </c>
      <c r="AF73" s="249">
        <f t="shared" si="82"/>
        <v>0</v>
      </c>
      <c r="AG73" s="249">
        <f t="shared" si="82"/>
        <v>0</v>
      </c>
      <c r="AH73" s="249">
        <f t="shared" si="82"/>
        <v>0</v>
      </c>
      <c r="AI73" s="249">
        <f t="shared" si="82"/>
        <v>0</v>
      </c>
      <c r="AJ73" s="249">
        <f t="shared" si="82"/>
        <v>0</v>
      </c>
      <c r="AK73" s="249">
        <f t="shared" si="82"/>
        <v>0</v>
      </c>
    </row>
    <row r="74" spans="5:37">
      <c r="E74" s="220" t="s">
        <v>128</v>
      </c>
      <c r="F74" s="221">
        <f>_xlfn.XLOOKUP($B$8,OCR!$D$2:$P$2,OCR!$D30:$P30)</f>
        <v>5500000</v>
      </c>
      <c r="G74" s="246">
        <f>_xlfn.XLOOKUP($B$8,IBNR!$G$5:$S$5,IBNR!$G33:$S33)</f>
        <v>1562894.4582344592</v>
      </c>
      <c r="H74" s="247">
        <f t="shared" si="78"/>
        <v>7062894.4582344592</v>
      </c>
      <c r="I74" s="248">
        <f t="shared" si="79"/>
        <v>7062894.4582344592</v>
      </c>
      <c r="J74" s="249">
        <f t="shared" ref="J74:AK74" si="83">$H74*J37</f>
        <v>404695.442778342</v>
      </c>
      <c r="K74" s="249">
        <f t="shared" si="83"/>
        <v>494402.58367834665</v>
      </c>
      <c r="L74" s="249">
        <f t="shared" si="83"/>
        <v>767629.10053207481</v>
      </c>
      <c r="M74" s="249">
        <f t="shared" si="83"/>
        <v>782643.95348131307</v>
      </c>
      <c r="N74" s="249">
        <f t="shared" si="83"/>
        <v>4051213.910475892</v>
      </c>
      <c r="O74" s="249">
        <f t="shared" si="83"/>
        <v>117558.16249153508</v>
      </c>
      <c r="P74" s="249">
        <f t="shared" si="83"/>
        <v>0</v>
      </c>
      <c r="Q74" s="249">
        <f t="shared" si="83"/>
        <v>0</v>
      </c>
      <c r="R74" s="249">
        <f t="shared" si="83"/>
        <v>0</v>
      </c>
      <c r="S74" s="249">
        <f t="shared" si="83"/>
        <v>444751.30479695561</v>
      </c>
      <c r="T74" s="249">
        <f t="shared" si="83"/>
        <v>0</v>
      </c>
      <c r="U74" s="249">
        <f t="shared" si="83"/>
        <v>0</v>
      </c>
      <c r="V74" s="249">
        <f t="shared" si="83"/>
        <v>0</v>
      </c>
      <c r="W74" s="249">
        <f t="shared" si="83"/>
        <v>0</v>
      </c>
      <c r="X74" s="249">
        <f t="shared" si="83"/>
        <v>0</v>
      </c>
      <c r="Y74" s="249">
        <f t="shared" si="83"/>
        <v>0</v>
      </c>
      <c r="Z74" s="249">
        <f t="shared" si="83"/>
        <v>0</v>
      </c>
      <c r="AA74" s="249">
        <f t="shared" si="83"/>
        <v>0</v>
      </c>
      <c r="AB74" s="249">
        <f t="shared" si="83"/>
        <v>0</v>
      </c>
      <c r="AC74" s="249">
        <f t="shared" si="83"/>
        <v>0</v>
      </c>
      <c r="AD74" s="249">
        <f t="shared" si="83"/>
        <v>0</v>
      </c>
      <c r="AE74" s="249">
        <f t="shared" si="83"/>
        <v>0</v>
      </c>
      <c r="AF74" s="249">
        <f t="shared" si="83"/>
        <v>0</v>
      </c>
      <c r="AG74" s="249">
        <f t="shared" si="83"/>
        <v>0</v>
      </c>
      <c r="AH74" s="249">
        <f t="shared" si="83"/>
        <v>0</v>
      </c>
      <c r="AI74" s="249">
        <f t="shared" si="83"/>
        <v>0</v>
      </c>
      <c r="AJ74" s="249">
        <f t="shared" si="83"/>
        <v>0</v>
      </c>
      <c r="AK74" s="249">
        <f t="shared" si="83"/>
        <v>0</v>
      </c>
    </row>
    <row r="75" spans="5:37" ht="14.1" thickBot="1">
      <c r="E75" s="220" t="s">
        <v>129</v>
      </c>
      <c r="F75" s="221">
        <f>_xlfn.XLOOKUP($B$8,OCR!$D$2:$P$2,OCR!$D31:$P31)</f>
        <v>9109304.5999999996</v>
      </c>
      <c r="G75" s="246">
        <f>_xlfn.XLOOKUP($B$8,IBNR!$G$5:$S$5,IBNR!$G34:$S34)</f>
        <v>2374900.1400850131</v>
      </c>
      <c r="H75" s="247">
        <f t="shared" si="78"/>
        <v>11484204.740085013</v>
      </c>
      <c r="I75" s="248">
        <f t="shared" si="79"/>
        <v>11484204.740085013</v>
      </c>
      <c r="J75" s="249">
        <f t="shared" ref="J75:AK75" si="84">$H75*J38</f>
        <v>3832148.555496051</v>
      </c>
      <c r="K75" s="249">
        <f t="shared" si="84"/>
        <v>438453.7081927582</v>
      </c>
      <c r="L75" s="249">
        <f t="shared" si="84"/>
        <v>535643.90215429547</v>
      </c>
      <c r="M75" s="249">
        <f t="shared" si="84"/>
        <v>831662.01065749163</v>
      </c>
      <c r="N75" s="249">
        <f t="shared" si="84"/>
        <v>847929.34964299202</v>
      </c>
      <c r="O75" s="249">
        <f t="shared" si="84"/>
        <v>4389151.875631894</v>
      </c>
      <c r="P75" s="249">
        <f t="shared" si="84"/>
        <v>127364.44947063988</v>
      </c>
      <c r="Q75" s="249">
        <f t="shared" si="84"/>
        <v>0</v>
      </c>
      <c r="R75" s="249">
        <f t="shared" si="84"/>
        <v>0</v>
      </c>
      <c r="S75" s="249">
        <f t="shared" si="84"/>
        <v>0</v>
      </c>
      <c r="T75" s="249">
        <f t="shared" si="84"/>
        <v>481850.88883889141</v>
      </c>
      <c r="U75" s="249">
        <f t="shared" si="84"/>
        <v>0</v>
      </c>
      <c r="V75" s="249">
        <f t="shared" si="84"/>
        <v>0</v>
      </c>
      <c r="W75" s="249">
        <f t="shared" si="84"/>
        <v>0</v>
      </c>
      <c r="X75" s="249">
        <f t="shared" si="84"/>
        <v>0</v>
      </c>
      <c r="Y75" s="249">
        <f t="shared" si="84"/>
        <v>0</v>
      </c>
      <c r="Z75" s="249">
        <f t="shared" si="84"/>
        <v>0</v>
      </c>
      <c r="AA75" s="249">
        <f t="shared" si="84"/>
        <v>0</v>
      </c>
      <c r="AB75" s="249">
        <f t="shared" si="84"/>
        <v>0</v>
      </c>
      <c r="AC75" s="249">
        <f t="shared" si="84"/>
        <v>0</v>
      </c>
      <c r="AD75" s="249">
        <f t="shared" si="84"/>
        <v>0</v>
      </c>
      <c r="AE75" s="249">
        <f t="shared" si="84"/>
        <v>0</v>
      </c>
      <c r="AF75" s="249">
        <f t="shared" si="84"/>
        <v>0</v>
      </c>
      <c r="AG75" s="249">
        <f t="shared" si="84"/>
        <v>0</v>
      </c>
      <c r="AH75" s="249">
        <f t="shared" si="84"/>
        <v>0</v>
      </c>
      <c r="AI75" s="249">
        <f t="shared" si="84"/>
        <v>0</v>
      </c>
      <c r="AJ75" s="249">
        <f t="shared" si="84"/>
        <v>0</v>
      </c>
      <c r="AK75" s="249">
        <f t="shared" si="84"/>
        <v>0</v>
      </c>
    </row>
    <row r="76" spans="5:37" ht="14.1" thickBot="1">
      <c r="E76" s="229" t="str">
        <f>B39</f>
        <v>Total</v>
      </c>
      <c r="F76" s="230">
        <f>SUM(F48:F75)</f>
        <v>115019121.8</v>
      </c>
      <c r="G76" s="231">
        <f>SUM(G48:G75)</f>
        <v>7700615.5400621984</v>
      </c>
      <c r="H76" s="247">
        <f t="shared" si="27"/>
        <v>122719737.3400622</v>
      </c>
      <c r="I76" s="248">
        <f>SUM(J76:AK76)</f>
        <v>122719737.3400622</v>
      </c>
      <c r="J76" s="250">
        <f>SUM(J48:J75)</f>
        <v>54906400.709888339</v>
      </c>
      <c r="K76" s="251">
        <f t="shared" ref="K76:AK76" si="85">SUM(K48:K75)</f>
        <v>13495537.960683003</v>
      </c>
      <c r="L76" s="251">
        <f t="shared" si="85"/>
        <v>10617369.546532877</v>
      </c>
      <c r="M76" s="251">
        <f t="shared" si="85"/>
        <v>27089465.022614945</v>
      </c>
      <c r="N76" s="251">
        <f t="shared" si="85"/>
        <v>8241996.9254695177</v>
      </c>
      <c r="O76" s="251">
        <f t="shared" si="85"/>
        <v>4551641.9734765338</v>
      </c>
      <c r="P76" s="251">
        <f t="shared" si="85"/>
        <v>151538.14065382158</v>
      </c>
      <c r="Q76" s="251">
        <f t="shared" si="85"/>
        <v>209009.33743976991</v>
      </c>
      <c r="R76" s="251">
        <f t="shared" si="85"/>
        <v>2530175.5296675526</v>
      </c>
      <c r="S76" s="251">
        <f t="shared" si="85"/>
        <v>444751.30479695561</v>
      </c>
      <c r="T76" s="251">
        <f t="shared" si="85"/>
        <v>481850.88883889141</v>
      </c>
      <c r="U76" s="251">
        <f t="shared" si="85"/>
        <v>0</v>
      </c>
      <c r="V76" s="251">
        <f t="shared" si="85"/>
        <v>0</v>
      </c>
      <c r="W76" s="251">
        <f t="shared" si="85"/>
        <v>0</v>
      </c>
      <c r="X76" s="251">
        <f t="shared" si="85"/>
        <v>0</v>
      </c>
      <c r="Y76" s="251">
        <f t="shared" si="85"/>
        <v>0</v>
      </c>
      <c r="Z76" s="251">
        <f t="shared" si="85"/>
        <v>0</v>
      </c>
      <c r="AA76" s="251">
        <f t="shared" si="85"/>
        <v>0</v>
      </c>
      <c r="AB76" s="251">
        <f t="shared" si="85"/>
        <v>0</v>
      </c>
      <c r="AC76" s="251">
        <f t="shared" si="85"/>
        <v>0</v>
      </c>
      <c r="AD76" s="251">
        <f t="shared" si="85"/>
        <v>0</v>
      </c>
      <c r="AE76" s="251">
        <f t="shared" si="85"/>
        <v>0</v>
      </c>
      <c r="AF76" s="251">
        <f t="shared" si="85"/>
        <v>0</v>
      </c>
      <c r="AG76" s="251">
        <f t="shared" si="85"/>
        <v>0</v>
      </c>
      <c r="AH76" s="251">
        <f t="shared" si="85"/>
        <v>0</v>
      </c>
      <c r="AI76" s="251">
        <f t="shared" si="85"/>
        <v>0</v>
      </c>
      <c r="AJ76" s="251">
        <f t="shared" si="85"/>
        <v>0</v>
      </c>
      <c r="AK76" s="251">
        <f t="shared" si="85"/>
        <v>0</v>
      </c>
    </row>
    <row r="77" spans="5:37">
      <c r="I77" s="154" t="b">
        <f>ROUNDDOWN(I76,0)=ROUNDDOWN(H76,0)</f>
        <v>1</v>
      </c>
    </row>
    <row r="80" spans="5:37">
      <c r="L80" s="252" t="s">
        <v>170</v>
      </c>
    </row>
  </sheetData>
  <phoneticPr fontId="14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6ADCDE6-6E2A-4592-9D47-50B75E62764A}">
          <x14:formula1>
            <xm:f>Summary!$D$6:$D$18</xm:f>
          </x14:formula1>
          <xm:sqref>B8 B45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7601-253B-43BE-A4DE-735441891676}">
  <sheetPr>
    <tabColor rgb="FF0137A6"/>
  </sheetPr>
  <dimension ref="B3:AK79"/>
  <sheetViews>
    <sheetView showGridLines="0" topLeftCell="A9" workbookViewId="0">
      <selection activeCell="H19" sqref="H19"/>
    </sheetView>
  </sheetViews>
  <sheetFormatPr defaultColWidth="9" defaultRowHeight="13.7"/>
  <cols>
    <col min="1" max="1" width="9" style="154"/>
    <col min="2" max="2" width="17" style="154" customWidth="1"/>
    <col min="3" max="3" width="15.28515625" style="154" bestFit="1" customWidth="1"/>
    <col min="4" max="4" width="15.140625" style="154" bestFit="1" customWidth="1"/>
    <col min="5" max="7" width="14.7109375" style="154" customWidth="1"/>
    <col min="8" max="8" width="16" style="154" bestFit="1" customWidth="1"/>
    <col min="9" max="9" width="16" style="154" customWidth="1"/>
    <col min="10" max="37" width="15.28515625" style="154" customWidth="1"/>
    <col min="38" max="16384" width="9" style="154"/>
  </cols>
  <sheetData>
    <row r="3" spans="2:37">
      <c r="J3" s="154">
        <v>2025</v>
      </c>
      <c r="K3" s="154">
        <v>2025</v>
      </c>
      <c r="L3" s="154">
        <v>2025</v>
      </c>
      <c r="M3" s="154">
        <v>2025</v>
      </c>
      <c r="N3" s="154">
        <f>J3+1</f>
        <v>2026</v>
      </c>
      <c r="O3" s="154">
        <f t="shared" ref="O3:Q3" si="0">K3+1</f>
        <v>2026</v>
      </c>
      <c r="P3" s="154">
        <f t="shared" si="0"/>
        <v>2026</v>
      </c>
      <c r="Q3" s="154">
        <f t="shared" si="0"/>
        <v>2026</v>
      </c>
      <c r="R3" s="154">
        <f t="shared" ref="R3:AB3" si="1">N3+1</f>
        <v>2027</v>
      </c>
      <c r="S3" s="154">
        <f t="shared" si="1"/>
        <v>2027</v>
      </c>
      <c r="T3" s="154">
        <f t="shared" si="1"/>
        <v>2027</v>
      </c>
      <c r="U3" s="154">
        <f t="shared" si="1"/>
        <v>2027</v>
      </c>
      <c r="V3" s="154">
        <f t="shared" si="1"/>
        <v>2028</v>
      </c>
      <c r="W3" s="154">
        <f t="shared" si="1"/>
        <v>2028</v>
      </c>
      <c r="X3" s="154">
        <f t="shared" si="1"/>
        <v>2028</v>
      </c>
      <c r="Y3" s="154">
        <f t="shared" si="1"/>
        <v>2028</v>
      </c>
      <c r="Z3" s="154">
        <f t="shared" si="1"/>
        <v>2029</v>
      </c>
      <c r="AA3" s="154">
        <f t="shared" si="1"/>
        <v>2029</v>
      </c>
      <c r="AB3" s="154">
        <f t="shared" si="1"/>
        <v>2029</v>
      </c>
      <c r="AC3" s="154">
        <f t="shared" ref="AC3:AH3" si="2">Y3+1</f>
        <v>2029</v>
      </c>
      <c r="AD3" s="154">
        <f t="shared" si="2"/>
        <v>2030</v>
      </c>
      <c r="AE3" s="154">
        <f t="shared" si="2"/>
        <v>2030</v>
      </c>
      <c r="AF3" s="154">
        <f t="shared" si="2"/>
        <v>2030</v>
      </c>
      <c r="AG3" s="154">
        <f t="shared" si="2"/>
        <v>2030</v>
      </c>
      <c r="AH3" s="154">
        <f t="shared" si="2"/>
        <v>2031</v>
      </c>
      <c r="AI3" s="154">
        <f t="shared" ref="AI3:AK3" si="3">AE3+1</f>
        <v>2031</v>
      </c>
      <c r="AJ3" s="154">
        <f t="shared" si="3"/>
        <v>2031</v>
      </c>
      <c r="AK3" s="154">
        <f t="shared" si="3"/>
        <v>2031</v>
      </c>
    </row>
    <row r="4" spans="2:37">
      <c r="J4" s="154" t="s">
        <v>152</v>
      </c>
      <c r="K4" s="154" t="s">
        <v>153</v>
      </c>
      <c r="L4" s="154" t="s">
        <v>154</v>
      </c>
      <c r="M4" s="154" t="s">
        <v>155</v>
      </c>
      <c r="N4" s="154" t="s">
        <v>152</v>
      </c>
      <c r="O4" s="154" t="s">
        <v>153</v>
      </c>
      <c r="P4" s="154" t="s">
        <v>154</v>
      </c>
      <c r="Q4" s="154" t="s">
        <v>155</v>
      </c>
      <c r="R4" s="154" t="s">
        <v>152</v>
      </c>
      <c r="S4" s="154" t="s">
        <v>153</v>
      </c>
      <c r="T4" s="154" t="s">
        <v>154</v>
      </c>
      <c r="U4" s="154" t="s">
        <v>155</v>
      </c>
      <c r="V4" s="154" t="s">
        <v>152</v>
      </c>
      <c r="W4" s="154" t="s">
        <v>153</v>
      </c>
      <c r="X4" s="154" t="s">
        <v>154</v>
      </c>
      <c r="Y4" s="154" t="s">
        <v>155</v>
      </c>
      <c r="Z4" s="154" t="s">
        <v>152</v>
      </c>
      <c r="AA4" s="154" t="s">
        <v>153</v>
      </c>
      <c r="AB4" s="154" t="s">
        <v>154</v>
      </c>
      <c r="AC4" s="154" t="s">
        <v>155</v>
      </c>
      <c r="AD4" s="154" t="s">
        <v>152</v>
      </c>
      <c r="AE4" s="154" t="s">
        <v>153</v>
      </c>
      <c r="AF4" s="154" t="s">
        <v>154</v>
      </c>
      <c r="AG4" s="154" t="s">
        <v>155</v>
      </c>
      <c r="AH4" s="154" t="s">
        <v>152</v>
      </c>
      <c r="AI4" s="154" t="s">
        <v>153</v>
      </c>
      <c r="AJ4" s="154" t="s">
        <v>154</v>
      </c>
      <c r="AK4" s="154" t="s">
        <v>155</v>
      </c>
    </row>
    <row r="5" spans="2:37">
      <c r="J5" s="154" t="str">
        <f>J4&amp;"-"&amp;J3</f>
        <v>Q1-2025</v>
      </c>
      <c r="K5" s="154" t="str">
        <f t="shared" ref="K5:AK5" si="4">K4&amp;"-"&amp;K3</f>
        <v>Q2-2025</v>
      </c>
      <c r="L5" s="154" t="str">
        <f t="shared" si="4"/>
        <v>Q3-2025</v>
      </c>
      <c r="M5" s="154" t="str">
        <f t="shared" si="4"/>
        <v>Q4-2025</v>
      </c>
      <c r="N5" s="154" t="str">
        <f t="shared" si="4"/>
        <v>Q1-2026</v>
      </c>
      <c r="O5" s="154" t="str">
        <f t="shared" si="4"/>
        <v>Q2-2026</v>
      </c>
      <c r="P5" s="154" t="str">
        <f t="shared" si="4"/>
        <v>Q3-2026</v>
      </c>
      <c r="Q5" s="154" t="str">
        <f t="shared" si="4"/>
        <v>Q4-2026</v>
      </c>
      <c r="R5" s="154" t="str">
        <f t="shared" si="4"/>
        <v>Q1-2027</v>
      </c>
      <c r="S5" s="154" t="str">
        <f t="shared" si="4"/>
        <v>Q2-2027</v>
      </c>
      <c r="T5" s="154" t="str">
        <f t="shared" si="4"/>
        <v>Q3-2027</v>
      </c>
      <c r="U5" s="154" t="str">
        <f t="shared" si="4"/>
        <v>Q4-2027</v>
      </c>
      <c r="V5" s="154" t="str">
        <f t="shared" si="4"/>
        <v>Q1-2028</v>
      </c>
      <c r="W5" s="154" t="str">
        <f t="shared" si="4"/>
        <v>Q2-2028</v>
      </c>
      <c r="X5" s="154" t="str">
        <f t="shared" si="4"/>
        <v>Q3-2028</v>
      </c>
      <c r="Y5" s="154" t="str">
        <f t="shared" si="4"/>
        <v>Q4-2028</v>
      </c>
      <c r="Z5" s="154" t="str">
        <f t="shared" si="4"/>
        <v>Q1-2029</v>
      </c>
      <c r="AA5" s="154" t="str">
        <f t="shared" si="4"/>
        <v>Q2-2029</v>
      </c>
      <c r="AB5" s="154" t="str">
        <f t="shared" si="4"/>
        <v>Q3-2029</v>
      </c>
      <c r="AC5" s="154" t="str">
        <f t="shared" si="4"/>
        <v>Q4-2029</v>
      </c>
      <c r="AD5" s="154" t="str">
        <f t="shared" si="4"/>
        <v>Q1-2030</v>
      </c>
      <c r="AE5" s="154" t="str">
        <f>AE4&amp;"-"&amp;AE3</f>
        <v>Q2-2030</v>
      </c>
      <c r="AF5" s="154" t="str">
        <f t="shared" si="4"/>
        <v>Q3-2030</v>
      </c>
      <c r="AG5" s="154" t="str">
        <f t="shared" si="4"/>
        <v>Q4-2030</v>
      </c>
      <c r="AH5" s="154" t="str">
        <f t="shared" si="4"/>
        <v>Q1-2031</v>
      </c>
      <c r="AI5" s="154" t="str">
        <f t="shared" si="4"/>
        <v>Q2-2031</v>
      </c>
      <c r="AJ5" s="154" t="str">
        <f t="shared" si="4"/>
        <v>Q3-2031</v>
      </c>
      <c r="AK5" s="154" t="str">
        <f t="shared" si="4"/>
        <v>Q4-2031</v>
      </c>
    </row>
    <row r="6" spans="2:37">
      <c r="H6" s="154" t="s">
        <v>156</v>
      </c>
      <c r="J6" s="154">
        <v>3</v>
      </c>
      <c r="K6" s="154">
        <f>J6+3</f>
        <v>6</v>
      </c>
      <c r="L6" s="154">
        <f t="shared" ref="L6:AD6" si="5">K6+3</f>
        <v>9</v>
      </c>
      <c r="M6" s="154">
        <f t="shared" si="5"/>
        <v>12</v>
      </c>
      <c r="N6" s="154">
        <f t="shared" si="5"/>
        <v>15</v>
      </c>
      <c r="O6" s="154">
        <f t="shared" si="5"/>
        <v>18</v>
      </c>
      <c r="P6" s="154">
        <f t="shared" si="5"/>
        <v>21</v>
      </c>
      <c r="Q6" s="154">
        <f t="shared" si="5"/>
        <v>24</v>
      </c>
      <c r="R6" s="154">
        <f t="shared" si="5"/>
        <v>27</v>
      </c>
      <c r="S6" s="154">
        <f t="shared" si="5"/>
        <v>30</v>
      </c>
      <c r="T6" s="154">
        <f t="shared" si="5"/>
        <v>33</v>
      </c>
      <c r="U6" s="154">
        <f t="shared" si="5"/>
        <v>36</v>
      </c>
      <c r="V6" s="154">
        <f t="shared" si="5"/>
        <v>39</v>
      </c>
      <c r="W6" s="154">
        <f t="shared" si="5"/>
        <v>42</v>
      </c>
      <c r="X6" s="154">
        <f t="shared" si="5"/>
        <v>45</v>
      </c>
      <c r="Y6" s="154">
        <f t="shared" si="5"/>
        <v>48</v>
      </c>
      <c r="Z6" s="154">
        <f t="shared" si="5"/>
        <v>51</v>
      </c>
      <c r="AA6" s="154">
        <f t="shared" si="5"/>
        <v>54</v>
      </c>
      <c r="AB6" s="154">
        <f t="shared" si="5"/>
        <v>57</v>
      </c>
      <c r="AC6" s="154">
        <f t="shared" si="5"/>
        <v>60</v>
      </c>
      <c r="AD6" s="154">
        <f t="shared" si="5"/>
        <v>63</v>
      </c>
      <c r="AE6" s="154">
        <f t="shared" ref="AE6" si="6">AD6+3</f>
        <v>66</v>
      </c>
      <c r="AF6" s="154">
        <f>AE6+3</f>
        <v>69</v>
      </c>
      <c r="AG6" s="154">
        <f t="shared" ref="AG6:AK6" si="7">AF6+3</f>
        <v>72</v>
      </c>
      <c r="AH6" s="154">
        <f t="shared" si="7"/>
        <v>75</v>
      </c>
      <c r="AI6" s="154">
        <f t="shared" si="7"/>
        <v>78</v>
      </c>
      <c r="AJ6" s="154">
        <f t="shared" si="7"/>
        <v>81</v>
      </c>
      <c r="AK6" s="154">
        <f t="shared" si="7"/>
        <v>84</v>
      </c>
    </row>
    <row r="7" spans="2:37">
      <c r="K7" s="373">
        <f>K10-J10</f>
        <v>0.26</v>
      </c>
      <c r="L7" s="373">
        <f t="shared" ref="L7:AK7" si="8">L10-K10</f>
        <v>0.24</v>
      </c>
      <c r="M7" s="373">
        <f t="shared" si="8"/>
        <v>0.26</v>
      </c>
      <c r="N7" s="373">
        <f t="shared" si="8"/>
        <v>0.2400000000000001</v>
      </c>
      <c r="O7" s="373">
        <f t="shared" si="8"/>
        <v>0.25999999999999979</v>
      </c>
      <c r="P7" s="373">
        <f t="shared" si="8"/>
        <v>0.24000000000000021</v>
      </c>
      <c r="Q7" s="373">
        <f t="shared" si="8"/>
        <v>0.25999999999999979</v>
      </c>
      <c r="R7" s="373">
        <f t="shared" si="8"/>
        <v>0.24000000000000021</v>
      </c>
      <c r="S7" s="373">
        <f t="shared" si="8"/>
        <v>0.25999999999999979</v>
      </c>
      <c r="T7" s="373">
        <f t="shared" si="8"/>
        <v>0.24000000000000021</v>
      </c>
      <c r="U7" s="373">
        <f t="shared" si="8"/>
        <v>0.25999999999999979</v>
      </c>
      <c r="V7" s="373">
        <f t="shared" si="8"/>
        <v>0.24000000000000021</v>
      </c>
      <c r="W7" s="373">
        <f t="shared" si="8"/>
        <v>0.25999999999999979</v>
      </c>
      <c r="X7" s="373">
        <f t="shared" si="8"/>
        <v>0.24000000000000021</v>
      </c>
      <c r="Y7" s="373">
        <f t="shared" si="8"/>
        <v>0.25999999999999979</v>
      </c>
      <c r="Z7" s="373">
        <f t="shared" si="8"/>
        <v>0.24000000000000021</v>
      </c>
      <c r="AA7" s="373">
        <f t="shared" si="8"/>
        <v>0.25999999999999979</v>
      </c>
      <c r="AB7" s="373">
        <f t="shared" si="8"/>
        <v>0.24000000000000021</v>
      </c>
      <c r="AC7" s="373">
        <f t="shared" si="8"/>
        <v>0.25999999999999979</v>
      </c>
      <c r="AD7" s="373">
        <f t="shared" si="8"/>
        <v>0.24000000000000021</v>
      </c>
      <c r="AE7" s="373">
        <f>AE10-AD10</f>
        <v>0.25999999999999979</v>
      </c>
      <c r="AF7" s="373">
        <f t="shared" si="8"/>
        <v>0.24000000000000021</v>
      </c>
      <c r="AG7" s="373">
        <f t="shared" si="8"/>
        <v>0.25999999999999979</v>
      </c>
      <c r="AH7" s="373">
        <f t="shared" si="8"/>
        <v>0.24000000000000021</v>
      </c>
      <c r="AI7" s="373">
        <f t="shared" si="8"/>
        <v>0.25999999999999979</v>
      </c>
      <c r="AJ7" s="373">
        <f t="shared" si="8"/>
        <v>0.24000000000000021</v>
      </c>
      <c r="AK7" s="373">
        <f t="shared" si="8"/>
        <v>0.25999999999999979</v>
      </c>
    </row>
    <row r="8" spans="2:37" ht="14.1" thickBot="1">
      <c r="B8" s="211" t="s">
        <v>27</v>
      </c>
      <c r="K8" s="373">
        <f>SUM(J10:K10)</f>
        <v>0.5</v>
      </c>
      <c r="L8" s="373">
        <f>SUM(K10:L10)</f>
        <v>1</v>
      </c>
      <c r="M8" s="373">
        <f t="shared" ref="M8:AK8" si="9">SUM(L10:M10)</f>
        <v>1.5</v>
      </c>
      <c r="N8" s="373">
        <f t="shared" si="9"/>
        <v>2</v>
      </c>
      <c r="O8" s="373">
        <f t="shared" si="9"/>
        <v>2.5</v>
      </c>
      <c r="P8" s="373">
        <f t="shared" si="9"/>
        <v>3</v>
      </c>
      <c r="Q8" s="373">
        <f t="shared" si="9"/>
        <v>3.5</v>
      </c>
      <c r="R8" s="373">
        <f t="shared" si="9"/>
        <v>4</v>
      </c>
      <c r="S8" s="373">
        <f t="shared" si="9"/>
        <v>4.5</v>
      </c>
      <c r="T8" s="373">
        <f t="shared" si="9"/>
        <v>5</v>
      </c>
      <c r="U8" s="373">
        <f t="shared" si="9"/>
        <v>5.5</v>
      </c>
      <c r="V8" s="373">
        <f t="shared" si="9"/>
        <v>6</v>
      </c>
      <c r="W8" s="373">
        <f t="shared" si="9"/>
        <v>6.5</v>
      </c>
      <c r="X8" s="373">
        <f t="shared" si="9"/>
        <v>7</v>
      </c>
      <c r="Y8" s="373">
        <f t="shared" si="9"/>
        <v>7.5</v>
      </c>
      <c r="Z8" s="373">
        <f t="shared" si="9"/>
        <v>8</v>
      </c>
      <c r="AA8" s="373">
        <f t="shared" si="9"/>
        <v>8.5</v>
      </c>
      <c r="AB8" s="373">
        <f t="shared" si="9"/>
        <v>9</v>
      </c>
      <c r="AC8" s="373">
        <f t="shared" si="9"/>
        <v>9.5</v>
      </c>
      <c r="AD8" s="373">
        <f t="shared" si="9"/>
        <v>10</v>
      </c>
      <c r="AE8" s="373">
        <f t="shared" si="9"/>
        <v>10.5</v>
      </c>
      <c r="AF8" s="373">
        <f t="shared" si="9"/>
        <v>11</v>
      </c>
      <c r="AG8" s="373">
        <f t="shared" si="9"/>
        <v>11.5</v>
      </c>
      <c r="AH8" s="373">
        <f t="shared" si="9"/>
        <v>12</v>
      </c>
      <c r="AI8" s="373">
        <f t="shared" si="9"/>
        <v>12.5</v>
      </c>
      <c r="AJ8" s="373">
        <f t="shared" si="9"/>
        <v>13</v>
      </c>
      <c r="AK8" s="373">
        <f t="shared" si="9"/>
        <v>13.5</v>
      </c>
    </row>
    <row r="9" spans="2:37" ht="15.75" customHeight="1" thickBot="1">
      <c r="J9" s="212" t="s">
        <v>157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spans="2:37" s="219" customFormat="1" ht="29.65" customHeight="1" thickBot="1">
      <c r="B10" s="214" t="s">
        <v>158</v>
      </c>
      <c r="C10" s="215" t="s">
        <v>159</v>
      </c>
      <c r="D10" s="216" t="s">
        <v>160</v>
      </c>
      <c r="E10" s="216" t="s">
        <v>161</v>
      </c>
      <c r="F10" s="216" t="s">
        <v>162</v>
      </c>
      <c r="G10" s="216" t="s">
        <v>163</v>
      </c>
      <c r="H10" s="216" t="s">
        <v>164</v>
      </c>
      <c r="I10" s="217" t="s">
        <v>165</v>
      </c>
      <c r="J10" s="218">
        <v>0.12</v>
      </c>
      <c r="K10" s="218">
        <v>0.38</v>
      </c>
      <c r="L10" s="218">
        <v>0.62</v>
      </c>
      <c r="M10" s="218">
        <v>0.88</v>
      </c>
      <c r="N10" s="218">
        <v>1.1200000000000001</v>
      </c>
      <c r="O10" s="218">
        <v>1.38</v>
      </c>
      <c r="P10" s="218">
        <v>1.62</v>
      </c>
      <c r="Q10" s="218">
        <v>1.88</v>
      </c>
      <c r="R10" s="218">
        <v>2.12</v>
      </c>
      <c r="S10" s="218">
        <v>2.38</v>
      </c>
      <c r="T10" s="218">
        <v>2.62</v>
      </c>
      <c r="U10" s="218">
        <v>2.88</v>
      </c>
      <c r="V10" s="218">
        <v>3.12</v>
      </c>
      <c r="W10" s="218">
        <v>3.38</v>
      </c>
      <c r="X10" s="218">
        <v>3.62</v>
      </c>
      <c r="Y10" s="218">
        <v>3.88</v>
      </c>
      <c r="Z10" s="218">
        <v>4.12</v>
      </c>
      <c r="AA10" s="218">
        <v>4.38</v>
      </c>
      <c r="AB10" s="218">
        <v>4.62</v>
      </c>
      <c r="AC10" s="218">
        <v>4.88</v>
      </c>
      <c r="AD10" s="218">
        <v>5.12</v>
      </c>
      <c r="AE10" s="218">
        <v>5.38</v>
      </c>
      <c r="AF10" s="218">
        <v>5.62</v>
      </c>
      <c r="AG10" s="218">
        <v>5.88</v>
      </c>
      <c r="AH10" s="218">
        <v>6.12</v>
      </c>
      <c r="AI10" s="218">
        <v>6.38</v>
      </c>
      <c r="AJ10" s="218">
        <v>6.62</v>
      </c>
      <c r="AK10" s="218">
        <v>6.88</v>
      </c>
    </row>
    <row r="11" spans="2:37">
      <c r="B11" s="220" t="str">
        <f>IBNR!F7</f>
        <v>2018Q1</v>
      </c>
      <c r="C11" s="221">
        <f>C12+3</f>
        <v>84</v>
      </c>
      <c r="D11" s="222">
        <f>_xlfn.XLOOKUP($B$8,Paid_DFs!$G$5:$S$5,Paid_DFs!$G7:$S7)</f>
        <v>1</v>
      </c>
      <c r="E11" s="223">
        <f>PRODUCT($D$11:$D11)</f>
        <v>1</v>
      </c>
      <c r="F11" s="224">
        <f t="shared" ref="F11:F38" si="10">G11-G12</f>
        <v>0</v>
      </c>
      <c r="G11" s="225">
        <f>1/E11</f>
        <v>1</v>
      </c>
      <c r="H11" s="226">
        <f>1-G11</f>
        <v>0</v>
      </c>
      <c r="I11" s="227">
        <f t="shared" ref="I11:I38" si="11">SUM(J11:AK11)</f>
        <v>1</v>
      </c>
      <c r="J11" s="228">
        <f t="shared" ref="J11:J38" si="12">IF($H11=0%,100%,IFERROR(VLOOKUP($C11+J$6,$C$11:$AK$38,4,FALSE)/$H11,0))</f>
        <v>1</v>
      </c>
      <c r="K11" s="228">
        <f t="shared" ref="K11:Z11" si="13">IFERROR(VLOOKUP($C11+K$6,$C$11:$AK$38,4,FALSE)/$H11,0)</f>
        <v>0</v>
      </c>
      <c r="L11" s="228">
        <f t="shared" si="13"/>
        <v>0</v>
      </c>
      <c r="M11" s="228">
        <f t="shared" si="13"/>
        <v>0</v>
      </c>
      <c r="N11" s="228">
        <f t="shared" si="13"/>
        <v>0</v>
      </c>
      <c r="O11" s="228">
        <f t="shared" si="13"/>
        <v>0</v>
      </c>
      <c r="P11" s="228">
        <f t="shared" si="13"/>
        <v>0</v>
      </c>
      <c r="Q11" s="228">
        <f t="shared" si="13"/>
        <v>0</v>
      </c>
      <c r="R11" s="228">
        <f t="shared" si="13"/>
        <v>0</v>
      </c>
      <c r="S11" s="228">
        <f t="shared" si="13"/>
        <v>0</v>
      </c>
      <c r="T11" s="228">
        <f t="shared" si="13"/>
        <v>0</v>
      </c>
      <c r="U11" s="228">
        <f t="shared" si="13"/>
        <v>0</v>
      </c>
      <c r="V11" s="228">
        <f t="shared" si="13"/>
        <v>0</v>
      </c>
      <c r="W11" s="228">
        <f t="shared" si="13"/>
        <v>0</v>
      </c>
      <c r="X11" s="228">
        <f t="shared" si="13"/>
        <v>0</v>
      </c>
      <c r="Y11" s="228">
        <f t="shared" si="13"/>
        <v>0</v>
      </c>
      <c r="Z11" s="228">
        <f t="shared" si="13"/>
        <v>0</v>
      </c>
      <c r="AA11" s="228">
        <f t="shared" ref="AA11:AK11" si="14">IFERROR(VLOOKUP($C11+AA$6,$C$11:$AK$38,4,FALSE)/$H11,0)</f>
        <v>0</v>
      </c>
      <c r="AB11" s="228">
        <f t="shared" si="14"/>
        <v>0</v>
      </c>
      <c r="AC11" s="228">
        <f t="shared" si="14"/>
        <v>0</v>
      </c>
      <c r="AD11" s="228">
        <f t="shared" si="14"/>
        <v>0</v>
      </c>
      <c r="AE11" s="228">
        <f t="shared" si="14"/>
        <v>0</v>
      </c>
      <c r="AF11" s="228">
        <f t="shared" si="14"/>
        <v>0</v>
      </c>
      <c r="AG11" s="228">
        <f t="shared" si="14"/>
        <v>0</v>
      </c>
      <c r="AH11" s="228">
        <f t="shared" si="14"/>
        <v>0</v>
      </c>
      <c r="AI11" s="228">
        <f t="shared" si="14"/>
        <v>0</v>
      </c>
      <c r="AJ11" s="228">
        <f t="shared" si="14"/>
        <v>0</v>
      </c>
      <c r="AK11" s="228">
        <f t="shared" si="14"/>
        <v>0</v>
      </c>
    </row>
    <row r="12" spans="2:37">
      <c r="B12" s="220" t="str">
        <f>IBNR!F8</f>
        <v>2018Q2</v>
      </c>
      <c r="C12" s="221">
        <f t="shared" ref="C12:C38" si="15">C13+3</f>
        <v>81</v>
      </c>
      <c r="D12" s="222">
        <f>_xlfn.XLOOKUP($B$8,Paid_DFs!$G$5:$S$5,Paid_DFs!$G8:$S8)</f>
        <v>1</v>
      </c>
      <c r="E12" s="223">
        <f>PRODUCT($D$11:$D12)</f>
        <v>1</v>
      </c>
      <c r="F12" s="224">
        <f t="shared" si="10"/>
        <v>0</v>
      </c>
      <c r="G12" s="225">
        <f t="shared" ref="G12:G38" si="16">1/E12</f>
        <v>1</v>
      </c>
      <c r="H12" s="226">
        <f>1-G12</f>
        <v>0</v>
      </c>
      <c r="I12" s="227">
        <f t="shared" si="11"/>
        <v>1</v>
      </c>
      <c r="J12" s="228">
        <f t="shared" si="12"/>
        <v>1</v>
      </c>
      <c r="K12" s="228">
        <f t="shared" ref="K12:AK21" si="17">IFERROR(VLOOKUP($C12+K$6,$C$11:$AK$38,4,FALSE)/$H12,0)</f>
        <v>0</v>
      </c>
      <c r="L12" s="228">
        <f t="shared" si="17"/>
        <v>0</v>
      </c>
      <c r="M12" s="228">
        <f t="shared" si="17"/>
        <v>0</v>
      </c>
      <c r="N12" s="228">
        <f t="shared" si="17"/>
        <v>0</v>
      </c>
      <c r="O12" s="228">
        <f t="shared" si="17"/>
        <v>0</v>
      </c>
      <c r="P12" s="228">
        <f t="shared" si="17"/>
        <v>0</v>
      </c>
      <c r="Q12" s="228">
        <f t="shared" si="17"/>
        <v>0</v>
      </c>
      <c r="R12" s="228">
        <f t="shared" si="17"/>
        <v>0</v>
      </c>
      <c r="S12" s="228">
        <f t="shared" si="17"/>
        <v>0</v>
      </c>
      <c r="T12" s="228">
        <f t="shared" si="17"/>
        <v>0</v>
      </c>
      <c r="U12" s="228">
        <f t="shared" si="17"/>
        <v>0</v>
      </c>
      <c r="V12" s="228">
        <f t="shared" si="17"/>
        <v>0</v>
      </c>
      <c r="W12" s="228">
        <f t="shared" si="17"/>
        <v>0</v>
      </c>
      <c r="X12" s="228">
        <f t="shared" si="17"/>
        <v>0</v>
      </c>
      <c r="Y12" s="228">
        <f t="shared" si="17"/>
        <v>0</v>
      </c>
      <c r="Z12" s="228">
        <f t="shared" si="17"/>
        <v>0</v>
      </c>
      <c r="AA12" s="228">
        <f t="shared" si="17"/>
        <v>0</v>
      </c>
      <c r="AB12" s="228">
        <f t="shared" si="17"/>
        <v>0</v>
      </c>
      <c r="AC12" s="228">
        <f t="shared" si="17"/>
        <v>0</v>
      </c>
      <c r="AD12" s="228">
        <f t="shared" si="17"/>
        <v>0</v>
      </c>
      <c r="AE12" s="228">
        <f t="shared" si="17"/>
        <v>0</v>
      </c>
      <c r="AF12" s="228">
        <f t="shared" si="17"/>
        <v>0</v>
      </c>
      <c r="AG12" s="228">
        <f t="shared" si="17"/>
        <v>0</v>
      </c>
      <c r="AH12" s="228">
        <f t="shared" si="17"/>
        <v>0</v>
      </c>
      <c r="AI12" s="228">
        <f t="shared" si="17"/>
        <v>0</v>
      </c>
      <c r="AJ12" s="228">
        <f t="shared" si="17"/>
        <v>0</v>
      </c>
      <c r="AK12" s="228">
        <f t="shared" si="17"/>
        <v>0</v>
      </c>
    </row>
    <row r="13" spans="2:37">
      <c r="B13" s="220" t="str">
        <f>IBNR!F9</f>
        <v>2018Q3</v>
      </c>
      <c r="C13" s="221">
        <f t="shared" si="15"/>
        <v>78</v>
      </c>
      <c r="D13" s="222">
        <f>_xlfn.XLOOKUP($B$8,Paid_DFs!$G$5:$S$5,Paid_DFs!$G9:$S9)</f>
        <v>1</v>
      </c>
      <c r="E13" s="223">
        <f>PRODUCT($D$11:$D13)</f>
        <v>1</v>
      </c>
      <c r="F13" s="224">
        <f t="shared" si="10"/>
        <v>0</v>
      </c>
      <c r="G13" s="225">
        <f t="shared" si="16"/>
        <v>1</v>
      </c>
      <c r="H13" s="226">
        <f>1-G13</f>
        <v>0</v>
      </c>
      <c r="I13" s="227">
        <f t="shared" si="11"/>
        <v>1</v>
      </c>
      <c r="J13" s="228">
        <f t="shared" si="12"/>
        <v>1</v>
      </c>
      <c r="K13" s="228">
        <f t="shared" si="17"/>
        <v>0</v>
      </c>
      <c r="L13" s="228">
        <f t="shared" si="17"/>
        <v>0</v>
      </c>
      <c r="M13" s="228">
        <f t="shared" si="17"/>
        <v>0</v>
      </c>
      <c r="N13" s="228">
        <f t="shared" si="17"/>
        <v>0</v>
      </c>
      <c r="O13" s="228">
        <f t="shared" si="17"/>
        <v>0</v>
      </c>
      <c r="P13" s="228">
        <f t="shared" si="17"/>
        <v>0</v>
      </c>
      <c r="Q13" s="228">
        <f t="shared" si="17"/>
        <v>0</v>
      </c>
      <c r="R13" s="228">
        <f t="shared" si="17"/>
        <v>0</v>
      </c>
      <c r="S13" s="228">
        <f t="shared" si="17"/>
        <v>0</v>
      </c>
      <c r="T13" s="228">
        <f t="shared" si="17"/>
        <v>0</v>
      </c>
      <c r="U13" s="228">
        <f t="shared" si="17"/>
        <v>0</v>
      </c>
      <c r="V13" s="228">
        <f t="shared" si="17"/>
        <v>0</v>
      </c>
      <c r="W13" s="228">
        <f t="shared" si="17"/>
        <v>0</v>
      </c>
      <c r="X13" s="228">
        <f t="shared" si="17"/>
        <v>0</v>
      </c>
      <c r="Y13" s="228">
        <f t="shared" si="17"/>
        <v>0</v>
      </c>
      <c r="Z13" s="228">
        <f t="shared" si="17"/>
        <v>0</v>
      </c>
      <c r="AA13" s="228">
        <f t="shared" si="17"/>
        <v>0</v>
      </c>
      <c r="AB13" s="228">
        <f t="shared" si="17"/>
        <v>0</v>
      </c>
      <c r="AC13" s="228">
        <f t="shared" si="17"/>
        <v>0</v>
      </c>
      <c r="AD13" s="228">
        <f t="shared" si="17"/>
        <v>0</v>
      </c>
      <c r="AE13" s="228">
        <f t="shared" si="17"/>
        <v>0</v>
      </c>
      <c r="AF13" s="228">
        <f t="shared" si="17"/>
        <v>0</v>
      </c>
      <c r="AG13" s="228">
        <f t="shared" si="17"/>
        <v>0</v>
      </c>
      <c r="AH13" s="228">
        <f t="shared" si="17"/>
        <v>0</v>
      </c>
      <c r="AI13" s="228">
        <f t="shared" si="17"/>
        <v>0</v>
      </c>
      <c r="AJ13" s="228">
        <f t="shared" si="17"/>
        <v>0</v>
      </c>
      <c r="AK13" s="228">
        <f t="shared" si="17"/>
        <v>0</v>
      </c>
    </row>
    <row r="14" spans="2:37">
      <c r="B14" s="220" t="str">
        <f>IBNR!F10</f>
        <v>2018Q4</v>
      </c>
      <c r="C14" s="221">
        <f t="shared" si="15"/>
        <v>75</v>
      </c>
      <c r="D14" s="222">
        <f>_xlfn.XLOOKUP($B$8,Paid_DFs!$G$5:$S$5,Paid_DFs!$G10:$S10)</f>
        <v>1</v>
      </c>
      <c r="E14" s="223">
        <f>PRODUCT($D$11:$D14)</f>
        <v>1</v>
      </c>
      <c r="F14" s="224">
        <f t="shared" si="10"/>
        <v>0</v>
      </c>
      <c r="G14" s="225">
        <f t="shared" si="16"/>
        <v>1</v>
      </c>
      <c r="H14" s="226">
        <f t="shared" ref="H14:H38" si="18">1-G14</f>
        <v>0</v>
      </c>
      <c r="I14" s="227">
        <f t="shared" si="11"/>
        <v>1</v>
      </c>
      <c r="J14" s="228">
        <f t="shared" si="12"/>
        <v>1</v>
      </c>
      <c r="K14" s="228">
        <f t="shared" si="17"/>
        <v>0</v>
      </c>
      <c r="L14" s="228">
        <f t="shared" si="17"/>
        <v>0</v>
      </c>
      <c r="M14" s="228">
        <f t="shared" si="17"/>
        <v>0</v>
      </c>
      <c r="N14" s="228">
        <f t="shared" si="17"/>
        <v>0</v>
      </c>
      <c r="O14" s="228">
        <f t="shared" si="17"/>
        <v>0</v>
      </c>
      <c r="P14" s="228">
        <f t="shared" si="17"/>
        <v>0</v>
      </c>
      <c r="Q14" s="228">
        <f t="shared" si="17"/>
        <v>0</v>
      </c>
      <c r="R14" s="228">
        <f t="shared" si="17"/>
        <v>0</v>
      </c>
      <c r="S14" s="228">
        <f t="shared" si="17"/>
        <v>0</v>
      </c>
      <c r="T14" s="228">
        <f t="shared" si="17"/>
        <v>0</v>
      </c>
      <c r="U14" s="228">
        <f t="shared" si="17"/>
        <v>0</v>
      </c>
      <c r="V14" s="228">
        <f t="shared" si="17"/>
        <v>0</v>
      </c>
      <c r="W14" s="228">
        <f t="shared" si="17"/>
        <v>0</v>
      </c>
      <c r="X14" s="228">
        <f t="shared" si="17"/>
        <v>0</v>
      </c>
      <c r="Y14" s="228">
        <f t="shared" si="17"/>
        <v>0</v>
      </c>
      <c r="Z14" s="228">
        <f t="shared" si="17"/>
        <v>0</v>
      </c>
      <c r="AA14" s="228">
        <f t="shared" si="17"/>
        <v>0</v>
      </c>
      <c r="AB14" s="228">
        <f t="shared" si="17"/>
        <v>0</v>
      </c>
      <c r="AC14" s="228">
        <f t="shared" si="17"/>
        <v>0</v>
      </c>
      <c r="AD14" s="228">
        <f t="shared" si="17"/>
        <v>0</v>
      </c>
      <c r="AE14" s="228">
        <f t="shared" si="17"/>
        <v>0</v>
      </c>
      <c r="AF14" s="228">
        <f t="shared" si="17"/>
        <v>0</v>
      </c>
      <c r="AG14" s="228">
        <f t="shared" si="17"/>
        <v>0</v>
      </c>
      <c r="AH14" s="228">
        <f t="shared" si="17"/>
        <v>0</v>
      </c>
      <c r="AI14" s="228">
        <f t="shared" si="17"/>
        <v>0</v>
      </c>
      <c r="AJ14" s="228">
        <f t="shared" si="17"/>
        <v>0</v>
      </c>
      <c r="AK14" s="228">
        <f t="shared" si="17"/>
        <v>0</v>
      </c>
    </row>
    <row r="15" spans="2:37">
      <c r="B15" s="220" t="str">
        <f>IBNR!F11</f>
        <v>2019Q1</v>
      </c>
      <c r="C15" s="221">
        <f t="shared" si="15"/>
        <v>72</v>
      </c>
      <c r="D15" s="222">
        <f>_xlfn.XLOOKUP($B$8,Paid_DFs!$G$5:$S$5,Paid_DFs!$G11:$S11)</f>
        <v>1</v>
      </c>
      <c r="E15" s="223">
        <f>PRODUCT($D$11:$D15)</f>
        <v>1</v>
      </c>
      <c r="F15" s="224">
        <f t="shared" si="10"/>
        <v>0</v>
      </c>
      <c r="G15" s="225">
        <f t="shared" si="16"/>
        <v>1</v>
      </c>
      <c r="H15" s="226">
        <f t="shared" si="18"/>
        <v>0</v>
      </c>
      <c r="I15" s="227">
        <f t="shared" si="11"/>
        <v>1</v>
      </c>
      <c r="J15" s="228">
        <f t="shared" si="12"/>
        <v>1</v>
      </c>
      <c r="K15" s="228">
        <f t="shared" si="17"/>
        <v>0</v>
      </c>
      <c r="L15" s="228">
        <f t="shared" si="17"/>
        <v>0</v>
      </c>
      <c r="M15" s="228">
        <f t="shared" si="17"/>
        <v>0</v>
      </c>
      <c r="N15" s="228">
        <f t="shared" si="17"/>
        <v>0</v>
      </c>
      <c r="O15" s="228">
        <f t="shared" si="17"/>
        <v>0</v>
      </c>
      <c r="P15" s="228">
        <f t="shared" si="17"/>
        <v>0</v>
      </c>
      <c r="Q15" s="228">
        <f t="shared" si="17"/>
        <v>0</v>
      </c>
      <c r="R15" s="228">
        <f t="shared" si="17"/>
        <v>0</v>
      </c>
      <c r="S15" s="228">
        <f t="shared" si="17"/>
        <v>0</v>
      </c>
      <c r="T15" s="228">
        <f t="shared" si="17"/>
        <v>0</v>
      </c>
      <c r="U15" s="228">
        <f t="shared" si="17"/>
        <v>0</v>
      </c>
      <c r="V15" s="228">
        <f t="shared" si="17"/>
        <v>0</v>
      </c>
      <c r="W15" s="228">
        <f t="shared" si="17"/>
        <v>0</v>
      </c>
      <c r="X15" s="228">
        <f t="shared" si="17"/>
        <v>0</v>
      </c>
      <c r="Y15" s="228">
        <f t="shared" si="17"/>
        <v>0</v>
      </c>
      <c r="Z15" s="228">
        <f t="shared" si="17"/>
        <v>0</v>
      </c>
      <c r="AA15" s="228">
        <f t="shared" si="17"/>
        <v>0</v>
      </c>
      <c r="AB15" s="228">
        <f t="shared" si="17"/>
        <v>0</v>
      </c>
      <c r="AC15" s="228">
        <f t="shared" si="17"/>
        <v>0</v>
      </c>
      <c r="AD15" s="228">
        <f t="shared" si="17"/>
        <v>0</v>
      </c>
      <c r="AE15" s="228">
        <f t="shared" si="17"/>
        <v>0</v>
      </c>
      <c r="AF15" s="228">
        <f t="shared" si="17"/>
        <v>0</v>
      </c>
      <c r="AG15" s="228">
        <f t="shared" si="17"/>
        <v>0</v>
      </c>
      <c r="AH15" s="228">
        <f t="shared" si="17"/>
        <v>0</v>
      </c>
      <c r="AI15" s="228">
        <f t="shared" si="17"/>
        <v>0</v>
      </c>
      <c r="AJ15" s="228">
        <f t="shared" si="17"/>
        <v>0</v>
      </c>
      <c r="AK15" s="228">
        <f t="shared" si="17"/>
        <v>0</v>
      </c>
    </row>
    <row r="16" spans="2:37">
      <c r="B16" s="220" t="str">
        <f>IBNR!F12</f>
        <v>2019Q2</v>
      </c>
      <c r="C16" s="221">
        <f t="shared" si="15"/>
        <v>69</v>
      </c>
      <c r="D16" s="222">
        <f>_xlfn.XLOOKUP($B$8,Paid_DFs!$G$5:$S$5,Paid_DFs!$G12:$S12)</f>
        <v>1</v>
      </c>
      <c r="E16" s="223">
        <f>PRODUCT($D$11:$D16)</f>
        <v>1</v>
      </c>
      <c r="F16" s="224">
        <f t="shared" si="10"/>
        <v>0</v>
      </c>
      <c r="G16" s="225">
        <f t="shared" si="16"/>
        <v>1</v>
      </c>
      <c r="H16" s="226">
        <f t="shared" si="18"/>
        <v>0</v>
      </c>
      <c r="I16" s="227">
        <f t="shared" si="11"/>
        <v>1</v>
      </c>
      <c r="J16" s="228">
        <f t="shared" si="12"/>
        <v>1</v>
      </c>
      <c r="K16" s="228">
        <f t="shared" si="17"/>
        <v>0</v>
      </c>
      <c r="L16" s="228">
        <f t="shared" si="17"/>
        <v>0</v>
      </c>
      <c r="M16" s="228">
        <f t="shared" si="17"/>
        <v>0</v>
      </c>
      <c r="N16" s="228">
        <f t="shared" si="17"/>
        <v>0</v>
      </c>
      <c r="O16" s="228">
        <f t="shared" si="17"/>
        <v>0</v>
      </c>
      <c r="P16" s="228">
        <f t="shared" si="17"/>
        <v>0</v>
      </c>
      <c r="Q16" s="228">
        <f t="shared" si="17"/>
        <v>0</v>
      </c>
      <c r="R16" s="228">
        <f t="shared" si="17"/>
        <v>0</v>
      </c>
      <c r="S16" s="228">
        <f t="shared" si="17"/>
        <v>0</v>
      </c>
      <c r="T16" s="228">
        <f t="shared" si="17"/>
        <v>0</v>
      </c>
      <c r="U16" s="228">
        <f t="shared" si="17"/>
        <v>0</v>
      </c>
      <c r="V16" s="228">
        <f t="shared" si="17"/>
        <v>0</v>
      </c>
      <c r="W16" s="228">
        <f t="shared" si="17"/>
        <v>0</v>
      </c>
      <c r="X16" s="228">
        <f t="shared" si="17"/>
        <v>0</v>
      </c>
      <c r="Y16" s="228">
        <f t="shared" si="17"/>
        <v>0</v>
      </c>
      <c r="Z16" s="228">
        <f t="shared" si="17"/>
        <v>0</v>
      </c>
      <c r="AA16" s="228">
        <f t="shared" si="17"/>
        <v>0</v>
      </c>
      <c r="AB16" s="228">
        <f t="shared" si="17"/>
        <v>0</v>
      </c>
      <c r="AC16" s="228">
        <f t="shared" si="17"/>
        <v>0</v>
      </c>
      <c r="AD16" s="228">
        <f t="shared" si="17"/>
        <v>0</v>
      </c>
      <c r="AE16" s="228">
        <f t="shared" si="17"/>
        <v>0</v>
      </c>
      <c r="AF16" s="228">
        <f t="shared" si="17"/>
        <v>0</v>
      </c>
      <c r="AG16" s="228">
        <f t="shared" si="17"/>
        <v>0</v>
      </c>
      <c r="AH16" s="228">
        <f t="shared" si="17"/>
        <v>0</v>
      </c>
      <c r="AI16" s="228">
        <f t="shared" si="17"/>
        <v>0</v>
      </c>
      <c r="AJ16" s="228">
        <f t="shared" si="17"/>
        <v>0</v>
      </c>
      <c r="AK16" s="228">
        <f t="shared" si="17"/>
        <v>0</v>
      </c>
    </row>
    <row r="17" spans="2:37">
      <c r="B17" s="220" t="str">
        <f>IBNR!F13</f>
        <v>2019Q3</v>
      </c>
      <c r="C17" s="221">
        <f t="shared" si="15"/>
        <v>66</v>
      </c>
      <c r="D17" s="222">
        <f>_xlfn.XLOOKUP($B$8,Paid_DFs!$G$5:$S$5,Paid_DFs!$G13:$S13)</f>
        <v>1</v>
      </c>
      <c r="E17" s="223">
        <f>PRODUCT($D$11:$D17)</f>
        <v>1</v>
      </c>
      <c r="F17" s="224">
        <f t="shared" si="10"/>
        <v>0</v>
      </c>
      <c r="G17" s="225">
        <f t="shared" si="16"/>
        <v>1</v>
      </c>
      <c r="H17" s="226">
        <f t="shared" si="18"/>
        <v>0</v>
      </c>
      <c r="I17" s="227">
        <f t="shared" si="11"/>
        <v>1</v>
      </c>
      <c r="J17" s="228">
        <f t="shared" si="12"/>
        <v>1</v>
      </c>
      <c r="K17" s="228">
        <f t="shared" si="17"/>
        <v>0</v>
      </c>
      <c r="L17" s="228">
        <f t="shared" si="17"/>
        <v>0</v>
      </c>
      <c r="M17" s="228">
        <f t="shared" si="17"/>
        <v>0</v>
      </c>
      <c r="N17" s="228">
        <f t="shared" si="17"/>
        <v>0</v>
      </c>
      <c r="O17" s="228">
        <f t="shared" si="17"/>
        <v>0</v>
      </c>
      <c r="P17" s="228">
        <f t="shared" si="17"/>
        <v>0</v>
      </c>
      <c r="Q17" s="228">
        <f t="shared" si="17"/>
        <v>0</v>
      </c>
      <c r="R17" s="228">
        <f t="shared" si="17"/>
        <v>0</v>
      </c>
      <c r="S17" s="228">
        <f t="shared" si="17"/>
        <v>0</v>
      </c>
      <c r="T17" s="228">
        <f t="shared" si="17"/>
        <v>0</v>
      </c>
      <c r="U17" s="228">
        <f t="shared" si="17"/>
        <v>0</v>
      </c>
      <c r="V17" s="228">
        <f t="shared" si="17"/>
        <v>0</v>
      </c>
      <c r="W17" s="228">
        <f t="shared" si="17"/>
        <v>0</v>
      </c>
      <c r="X17" s="228">
        <f t="shared" si="17"/>
        <v>0</v>
      </c>
      <c r="Y17" s="228">
        <f t="shared" si="17"/>
        <v>0</v>
      </c>
      <c r="Z17" s="228">
        <f t="shared" si="17"/>
        <v>0</v>
      </c>
      <c r="AA17" s="228">
        <f t="shared" si="17"/>
        <v>0</v>
      </c>
      <c r="AB17" s="228">
        <f t="shared" si="17"/>
        <v>0</v>
      </c>
      <c r="AC17" s="228">
        <f t="shared" si="17"/>
        <v>0</v>
      </c>
      <c r="AD17" s="228">
        <f t="shared" si="17"/>
        <v>0</v>
      </c>
      <c r="AE17" s="228">
        <f t="shared" si="17"/>
        <v>0</v>
      </c>
      <c r="AF17" s="228">
        <f t="shared" si="17"/>
        <v>0</v>
      </c>
      <c r="AG17" s="228">
        <f t="shared" si="17"/>
        <v>0</v>
      </c>
      <c r="AH17" s="228">
        <f t="shared" si="17"/>
        <v>0</v>
      </c>
      <c r="AI17" s="228">
        <f t="shared" si="17"/>
        <v>0</v>
      </c>
      <c r="AJ17" s="228">
        <f t="shared" si="17"/>
        <v>0</v>
      </c>
      <c r="AK17" s="228">
        <f t="shared" si="17"/>
        <v>0</v>
      </c>
    </row>
    <row r="18" spans="2:37">
      <c r="B18" s="220" t="str">
        <f>IBNR!F14</f>
        <v>2019Q4</v>
      </c>
      <c r="C18" s="221">
        <f t="shared" si="15"/>
        <v>63</v>
      </c>
      <c r="D18" s="222">
        <f>_xlfn.XLOOKUP($B$8,Paid_DFs!$G$5:$S$5,Paid_DFs!$G14:$S14)</f>
        <v>1</v>
      </c>
      <c r="E18" s="223">
        <f>PRODUCT($D$11:$D18)</f>
        <v>1</v>
      </c>
      <c r="F18" s="224">
        <f t="shared" si="10"/>
        <v>0</v>
      </c>
      <c r="G18" s="225">
        <f t="shared" si="16"/>
        <v>1</v>
      </c>
      <c r="H18" s="226">
        <f t="shared" si="18"/>
        <v>0</v>
      </c>
      <c r="I18" s="227">
        <f t="shared" si="11"/>
        <v>1</v>
      </c>
      <c r="J18" s="228">
        <f t="shared" si="12"/>
        <v>1</v>
      </c>
      <c r="K18" s="228">
        <f t="shared" si="17"/>
        <v>0</v>
      </c>
      <c r="L18" s="228">
        <f t="shared" si="17"/>
        <v>0</v>
      </c>
      <c r="M18" s="228">
        <f t="shared" si="17"/>
        <v>0</v>
      </c>
      <c r="N18" s="228">
        <f t="shared" si="17"/>
        <v>0</v>
      </c>
      <c r="O18" s="228">
        <f t="shared" si="17"/>
        <v>0</v>
      </c>
      <c r="P18" s="228">
        <f t="shared" si="17"/>
        <v>0</v>
      </c>
      <c r="Q18" s="228">
        <f t="shared" si="17"/>
        <v>0</v>
      </c>
      <c r="R18" s="228">
        <f t="shared" si="17"/>
        <v>0</v>
      </c>
      <c r="S18" s="228">
        <f t="shared" si="17"/>
        <v>0</v>
      </c>
      <c r="T18" s="228">
        <f t="shared" si="17"/>
        <v>0</v>
      </c>
      <c r="U18" s="228">
        <f t="shared" si="17"/>
        <v>0</v>
      </c>
      <c r="V18" s="228">
        <f t="shared" si="17"/>
        <v>0</v>
      </c>
      <c r="W18" s="228">
        <f t="shared" si="17"/>
        <v>0</v>
      </c>
      <c r="X18" s="228">
        <f t="shared" si="17"/>
        <v>0</v>
      </c>
      <c r="Y18" s="228">
        <f t="shared" si="17"/>
        <v>0</v>
      </c>
      <c r="Z18" s="228">
        <f t="shared" si="17"/>
        <v>0</v>
      </c>
      <c r="AA18" s="228">
        <f t="shared" si="17"/>
        <v>0</v>
      </c>
      <c r="AB18" s="228">
        <f t="shared" si="17"/>
        <v>0</v>
      </c>
      <c r="AC18" s="228">
        <f t="shared" si="17"/>
        <v>0</v>
      </c>
      <c r="AD18" s="228">
        <f t="shared" si="17"/>
        <v>0</v>
      </c>
      <c r="AE18" s="228">
        <f t="shared" si="17"/>
        <v>0</v>
      </c>
      <c r="AF18" s="228">
        <f t="shared" si="17"/>
        <v>0</v>
      </c>
      <c r="AG18" s="228">
        <f t="shared" si="17"/>
        <v>0</v>
      </c>
      <c r="AH18" s="228">
        <f t="shared" si="17"/>
        <v>0</v>
      </c>
      <c r="AI18" s="228">
        <f t="shared" si="17"/>
        <v>0</v>
      </c>
      <c r="AJ18" s="228">
        <f t="shared" si="17"/>
        <v>0</v>
      </c>
      <c r="AK18" s="228">
        <f t="shared" si="17"/>
        <v>0</v>
      </c>
    </row>
    <row r="19" spans="2:37">
      <c r="B19" s="220" t="str">
        <f>IBNR!F15</f>
        <v>2020Q1</v>
      </c>
      <c r="C19" s="221">
        <f t="shared" si="15"/>
        <v>60</v>
      </c>
      <c r="D19" s="222">
        <f>_xlfn.XLOOKUP($B$8,Paid_DFs!$G$5:$S$5,Paid_DFs!$G15:$S15)</f>
        <v>1</v>
      </c>
      <c r="E19" s="223">
        <f>PRODUCT($D$11:$D19)</f>
        <v>1</v>
      </c>
      <c r="F19" s="224">
        <f t="shared" si="10"/>
        <v>0</v>
      </c>
      <c r="G19" s="225">
        <f t="shared" si="16"/>
        <v>1</v>
      </c>
      <c r="H19" s="226">
        <f t="shared" si="18"/>
        <v>0</v>
      </c>
      <c r="I19" s="227">
        <f t="shared" si="11"/>
        <v>1</v>
      </c>
      <c r="J19" s="228">
        <f t="shared" si="12"/>
        <v>1</v>
      </c>
      <c r="K19" s="228">
        <f t="shared" si="17"/>
        <v>0</v>
      </c>
      <c r="L19" s="228">
        <f t="shared" si="17"/>
        <v>0</v>
      </c>
      <c r="M19" s="228">
        <f t="shared" si="17"/>
        <v>0</v>
      </c>
      <c r="N19" s="228">
        <f t="shared" si="17"/>
        <v>0</v>
      </c>
      <c r="O19" s="228">
        <f t="shared" si="17"/>
        <v>0</v>
      </c>
      <c r="P19" s="228">
        <f t="shared" si="17"/>
        <v>0</v>
      </c>
      <c r="Q19" s="228">
        <f t="shared" si="17"/>
        <v>0</v>
      </c>
      <c r="R19" s="228">
        <f t="shared" si="17"/>
        <v>0</v>
      </c>
      <c r="S19" s="228">
        <f t="shared" si="17"/>
        <v>0</v>
      </c>
      <c r="T19" s="228">
        <f t="shared" si="17"/>
        <v>0</v>
      </c>
      <c r="U19" s="228">
        <f t="shared" si="17"/>
        <v>0</v>
      </c>
      <c r="V19" s="228">
        <f t="shared" si="17"/>
        <v>0</v>
      </c>
      <c r="W19" s="228">
        <f t="shared" si="17"/>
        <v>0</v>
      </c>
      <c r="X19" s="228">
        <f t="shared" si="17"/>
        <v>0</v>
      </c>
      <c r="Y19" s="228">
        <f t="shared" si="17"/>
        <v>0</v>
      </c>
      <c r="Z19" s="228">
        <f t="shared" si="17"/>
        <v>0</v>
      </c>
      <c r="AA19" s="228">
        <f t="shared" si="17"/>
        <v>0</v>
      </c>
      <c r="AB19" s="228">
        <f t="shared" si="17"/>
        <v>0</v>
      </c>
      <c r="AC19" s="228">
        <f t="shared" si="17"/>
        <v>0</v>
      </c>
      <c r="AD19" s="228">
        <f t="shared" si="17"/>
        <v>0</v>
      </c>
      <c r="AE19" s="228">
        <f t="shared" si="17"/>
        <v>0</v>
      </c>
      <c r="AF19" s="228">
        <f t="shared" si="17"/>
        <v>0</v>
      </c>
      <c r="AG19" s="228">
        <f t="shared" si="17"/>
        <v>0</v>
      </c>
      <c r="AH19" s="228">
        <f t="shared" si="17"/>
        <v>0</v>
      </c>
      <c r="AI19" s="228">
        <f t="shared" si="17"/>
        <v>0</v>
      </c>
      <c r="AJ19" s="228">
        <f t="shared" si="17"/>
        <v>0</v>
      </c>
      <c r="AK19" s="228">
        <f t="shared" si="17"/>
        <v>0</v>
      </c>
    </row>
    <row r="20" spans="2:37">
      <c r="B20" s="220" t="str">
        <f>IBNR!F16</f>
        <v>2020Q2</v>
      </c>
      <c r="C20" s="221">
        <f t="shared" si="15"/>
        <v>57</v>
      </c>
      <c r="D20" s="222">
        <f>_xlfn.XLOOKUP($B$8,Paid_DFs!$G$5:$S$5,Paid_DFs!$G16:$S16)</f>
        <v>1</v>
      </c>
      <c r="E20" s="223">
        <f>PRODUCT($D$11:$D20)</f>
        <v>1</v>
      </c>
      <c r="F20" s="224">
        <f t="shared" si="10"/>
        <v>0</v>
      </c>
      <c r="G20" s="225">
        <f t="shared" si="16"/>
        <v>1</v>
      </c>
      <c r="H20" s="226">
        <f t="shared" si="18"/>
        <v>0</v>
      </c>
      <c r="I20" s="227">
        <f t="shared" si="11"/>
        <v>1</v>
      </c>
      <c r="J20" s="228">
        <f t="shared" si="12"/>
        <v>1</v>
      </c>
      <c r="K20" s="228">
        <f t="shared" si="17"/>
        <v>0</v>
      </c>
      <c r="L20" s="228">
        <f t="shared" si="17"/>
        <v>0</v>
      </c>
      <c r="M20" s="228">
        <f t="shared" si="17"/>
        <v>0</v>
      </c>
      <c r="N20" s="228">
        <f t="shared" si="17"/>
        <v>0</v>
      </c>
      <c r="O20" s="228">
        <f t="shared" si="17"/>
        <v>0</v>
      </c>
      <c r="P20" s="228">
        <f t="shared" si="17"/>
        <v>0</v>
      </c>
      <c r="Q20" s="228">
        <f t="shared" si="17"/>
        <v>0</v>
      </c>
      <c r="R20" s="228">
        <f t="shared" si="17"/>
        <v>0</v>
      </c>
      <c r="S20" s="228">
        <f t="shared" si="17"/>
        <v>0</v>
      </c>
      <c r="T20" s="228">
        <f t="shared" si="17"/>
        <v>0</v>
      </c>
      <c r="U20" s="228">
        <f t="shared" si="17"/>
        <v>0</v>
      </c>
      <c r="V20" s="228">
        <f t="shared" si="17"/>
        <v>0</v>
      </c>
      <c r="W20" s="228">
        <f t="shared" si="17"/>
        <v>0</v>
      </c>
      <c r="X20" s="228">
        <f t="shared" si="17"/>
        <v>0</v>
      </c>
      <c r="Y20" s="228">
        <f t="shared" si="17"/>
        <v>0</v>
      </c>
      <c r="Z20" s="228">
        <f t="shared" si="17"/>
        <v>0</v>
      </c>
      <c r="AA20" s="228">
        <f t="shared" si="17"/>
        <v>0</v>
      </c>
      <c r="AB20" s="228">
        <f t="shared" si="17"/>
        <v>0</v>
      </c>
      <c r="AC20" s="228">
        <f t="shared" si="17"/>
        <v>0</v>
      </c>
      <c r="AD20" s="228">
        <f t="shared" si="17"/>
        <v>0</v>
      </c>
      <c r="AE20" s="228">
        <f t="shared" si="17"/>
        <v>0</v>
      </c>
      <c r="AF20" s="228">
        <f t="shared" si="17"/>
        <v>0</v>
      </c>
      <c r="AG20" s="228">
        <f t="shared" si="17"/>
        <v>0</v>
      </c>
      <c r="AH20" s="228">
        <f t="shared" si="17"/>
        <v>0</v>
      </c>
      <c r="AI20" s="228">
        <f t="shared" si="17"/>
        <v>0</v>
      </c>
      <c r="AJ20" s="228">
        <f t="shared" si="17"/>
        <v>0</v>
      </c>
      <c r="AK20" s="228">
        <f t="shared" si="17"/>
        <v>0</v>
      </c>
    </row>
    <row r="21" spans="2:37">
      <c r="B21" s="220" t="str">
        <f>IBNR!F17</f>
        <v>2020Q3</v>
      </c>
      <c r="C21" s="221">
        <f t="shared" si="15"/>
        <v>54</v>
      </c>
      <c r="D21" s="222">
        <f>_xlfn.XLOOKUP($B$8,Paid_DFs!$G$5:$S$5,Paid_DFs!$G17:$S17)</f>
        <v>1</v>
      </c>
      <c r="E21" s="223">
        <f>PRODUCT($D$11:$D21)</f>
        <v>1</v>
      </c>
      <c r="F21" s="224">
        <f t="shared" si="10"/>
        <v>0</v>
      </c>
      <c r="G21" s="225">
        <f t="shared" si="16"/>
        <v>1</v>
      </c>
      <c r="H21" s="226">
        <f t="shared" si="18"/>
        <v>0</v>
      </c>
      <c r="I21" s="227">
        <f t="shared" si="11"/>
        <v>1</v>
      </c>
      <c r="J21" s="228">
        <f t="shared" si="12"/>
        <v>1</v>
      </c>
      <c r="K21" s="228">
        <f t="shared" si="17"/>
        <v>0</v>
      </c>
      <c r="L21" s="228">
        <f t="shared" si="17"/>
        <v>0</v>
      </c>
      <c r="M21" s="228">
        <f t="shared" si="17"/>
        <v>0</v>
      </c>
      <c r="N21" s="228">
        <f t="shared" si="17"/>
        <v>0</v>
      </c>
      <c r="O21" s="228">
        <f t="shared" si="17"/>
        <v>0</v>
      </c>
      <c r="P21" s="228">
        <f t="shared" si="17"/>
        <v>0</v>
      </c>
      <c r="Q21" s="228">
        <f t="shared" si="17"/>
        <v>0</v>
      </c>
      <c r="R21" s="228">
        <f t="shared" si="17"/>
        <v>0</v>
      </c>
      <c r="S21" s="228">
        <f t="shared" si="17"/>
        <v>0</v>
      </c>
      <c r="T21" s="228">
        <f t="shared" si="17"/>
        <v>0</v>
      </c>
      <c r="U21" s="228">
        <f t="shared" si="17"/>
        <v>0</v>
      </c>
      <c r="V21" s="228">
        <f t="shared" si="17"/>
        <v>0</v>
      </c>
      <c r="W21" s="228">
        <f t="shared" ref="W21:AK21" si="19">IFERROR(VLOOKUP($C21+W$6,$C$11:$AK$38,4,FALSE)/$H21,0)</f>
        <v>0</v>
      </c>
      <c r="X21" s="228">
        <f t="shared" si="19"/>
        <v>0</v>
      </c>
      <c r="Y21" s="228">
        <f t="shared" si="19"/>
        <v>0</v>
      </c>
      <c r="Z21" s="228">
        <f t="shared" si="19"/>
        <v>0</v>
      </c>
      <c r="AA21" s="228">
        <f t="shared" si="19"/>
        <v>0</v>
      </c>
      <c r="AB21" s="228">
        <f t="shared" si="19"/>
        <v>0</v>
      </c>
      <c r="AC21" s="228">
        <f t="shared" si="19"/>
        <v>0</v>
      </c>
      <c r="AD21" s="228">
        <f t="shared" si="19"/>
        <v>0</v>
      </c>
      <c r="AE21" s="228">
        <f t="shared" si="19"/>
        <v>0</v>
      </c>
      <c r="AF21" s="228">
        <f t="shared" si="19"/>
        <v>0</v>
      </c>
      <c r="AG21" s="228">
        <f t="shared" si="19"/>
        <v>0</v>
      </c>
      <c r="AH21" s="228">
        <f t="shared" si="19"/>
        <v>0</v>
      </c>
      <c r="AI21" s="228">
        <f t="shared" si="19"/>
        <v>0</v>
      </c>
      <c r="AJ21" s="228">
        <f t="shared" si="19"/>
        <v>0</v>
      </c>
      <c r="AK21" s="228">
        <f t="shared" si="19"/>
        <v>0</v>
      </c>
    </row>
    <row r="22" spans="2:37">
      <c r="B22" s="220" t="str">
        <f>IBNR!F18</f>
        <v>2020Q4</v>
      </c>
      <c r="C22" s="221">
        <f t="shared" si="15"/>
        <v>51</v>
      </c>
      <c r="D22" s="222">
        <f>_xlfn.XLOOKUP($B$8,Paid_DFs!$G$5:$S$5,Paid_DFs!$G18:$S18)</f>
        <v>1</v>
      </c>
      <c r="E22" s="223">
        <f>PRODUCT($D$11:$D22)</f>
        <v>1</v>
      </c>
      <c r="F22" s="224">
        <f t="shared" si="10"/>
        <v>0</v>
      </c>
      <c r="G22" s="225">
        <f t="shared" si="16"/>
        <v>1</v>
      </c>
      <c r="H22" s="226">
        <f t="shared" si="18"/>
        <v>0</v>
      </c>
      <c r="I22" s="227">
        <f t="shared" si="11"/>
        <v>1</v>
      </c>
      <c r="J22" s="228">
        <f t="shared" si="12"/>
        <v>1</v>
      </c>
      <c r="K22" s="228">
        <f t="shared" ref="K22:AK31" si="20">IFERROR(VLOOKUP($C22+K$6,$C$11:$AK$38,4,FALSE)/$H22,0)</f>
        <v>0</v>
      </c>
      <c r="L22" s="228">
        <f t="shared" si="20"/>
        <v>0</v>
      </c>
      <c r="M22" s="228">
        <f t="shared" si="20"/>
        <v>0</v>
      </c>
      <c r="N22" s="228">
        <f t="shared" si="20"/>
        <v>0</v>
      </c>
      <c r="O22" s="228">
        <f t="shared" si="20"/>
        <v>0</v>
      </c>
      <c r="P22" s="228">
        <f t="shared" si="20"/>
        <v>0</v>
      </c>
      <c r="Q22" s="228">
        <f t="shared" si="20"/>
        <v>0</v>
      </c>
      <c r="R22" s="228">
        <f t="shared" si="20"/>
        <v>0</v>
      </c>
      <c r="S22" s="228">
        <f t="shared" si="20"/>
        <v>0</v>
      </c>
      <c r="T22" s="228">
        <f t="shared" si="20"/>
        <v>0</v>
      </c>
      <c r="U22" s="228">
        <f t="shared" si="20"/>
        <v>0</v>
      </c>
      <c r="V22" s="228">
        <f t="shared" si="20"/>
        <v>0</v>
      </c>
      <c r="W22" s="228">
        <f t="shared" si="20"/>
        <v>0</v>
      </c>
      <c r="X22" s="228">
        <f t="shared" si="20"/>
        <v>0</v>
      </c>
      <c r="Y22" s="228">
        <f t="shared" si="20"/>
        <v>0</v>
      </c>
      <c r="Z22" s="228">
        <f t="shared" si="20"/>
        <v>0</v>
      </c>
      <c r="AA22" s="228">
        <f t="shared" si="20"/>
        <v>0</v>
      </c>
      <c r="AB22" s="228">
        <f t="shared" si="20"/>
        <v>0</v>
      </c>
      <c r="AC22" s="228">
        <f t="shared" si="20"/>
        <v>0</v>
      </c>
      <c r="AD22" s="228">
        <f t="shared" si="20"/>
        <v>0</v>
      </c>
      <c r="AE22" s="228">
        <f t="shared" si="20"/>
        <v>0</v>
      </c>
      <c r="AF22" s="228">
        <f t="shared" si="20"/>
        <v>0</v>
      </c>
      <c r="AG22" s="228">
        <f t="shared" si="20"/>
        <v>0</v>
      </c>
      <c r="AH22" s="228">
        <f t="shared" si="20"/>
        <v>0</v>
      </c>
      <c r="AI22" s="228">
        <f t="shared" si="20"/>
        <v>0</v>
      </c>
      <c r="AJ22" s="228">
        <f t="shared" si="20"/>
        <v>0</v>
      </c>
      <c r="AK22" s="228">
        <f t="shared" si="20"/>
        <v>0</v>
      </c>
    </row>
    <row r="23" spans="2:37">
      <c r="B23" s="220" t="str">
        <f>IBNR!F19</f>
        <v>2021Q1</v>
      </c>
      <c r="C23" s="221">
        <f t="shared" si="15"/>
        <v>48</v>
      </c>
      <c r="D23" s="222">
        <f>_xlfn.XLOOKUP($B$8,Paid_DFs!$G$5:$S$5,Paid_DFs!$G19:$S19)</f>
        <v>1</v>
      </c>
      <c r="E23" s="223">
        <f>PRODUCT($D$11:$D23)</f>
        <v>1</v>
      </c>
      <c r="F23" s="224">
        <f t="shared" si="10"/>
        <v>0</v>
      </c>
      <c r="G23" s="225">
        <f t="shared" si="16"/>
        <v>1</v>
      </c>
      <c r="H23" s="226">
        <f t="shared" si="18"/>
        <v>0</v>
      </c>
      <c r="I23" s="227">
        <f t="shared" si="11"/>
        <v>1</v>
      </c>
      <c r="J23" s="228">
        <f t="shared" si="12"/>
        <v>1</v>
      </c>
      <c r="K23" s="228">
        <f t="shared" si="20"/>
        <v>0</v>
      </c>
      <c r="L23" s="228">
        <f t="shared" si="20"/>
        <v>0</v>
      </c>
      <c r="M23" s="228">
        <f t="shared" si="20"/>
        <v>0</v>
      </c>
      <c r="N23" s="228">
        <f t="shared" si="20"/>
        <v>0</v>
      </c>
      <c r="O23" s="228">
        <f t="shared" si="20"/>
        <v>0</v>
      </c>
      <c r="P23" s="228">
        <f t="shared" si="20"/>
        <v>0</v>
      </c>
      <c r="Q23" s="228">
        <f t="shared" si="20"/>
        <v>0</v>
      </c>
      <c r="R23" s="228">
        <f t="shared" si="20"/>
        <v>0</v>
      </c>
      <c r="S23" s="228">
        <f t="shared" si="20"/>
        <v>0</v>
      </c>
      <c r="T23" s="228">
        <f t="shared" si="20"/>
        <v>0</v>
      </c>
      <c r="U23" s="228">
        <f t="shared" si="20"/>
        <v>0</v>
      </c>
      <c r="V23" s="228">
        <f t="shared" si="20"/>
        <v>0</v>
      </c>
      <c r="W23" s="228">
        <f t="shared" si="20"/>
        <v>0</v>
      </c>
      <c r="X23" s="228">
        <f t="shared" si="20"/>
        <v>0</v>
      </c>
      <c r="Y23" s="228">
        <f t="shared" si="20"/>
        <v>0</v>
      </c>
      <c r="Z23" s="228">
        <f t="shared" si="20"/>
        <v>0</v>
      </c>
      <c r="AA23" s="228">
        <f t="shared" si="20"/>
        <v>0</v>
      </c>
      <c r="AB23" s="228">
        <f t="shared" si="20"/>
        <v>0</v>
      </c>
      <c r="AC23" s="228">
        <f t="shared" si="20"/>
        <v>0</v>
      </c>
      <c r="AD23" s="228">
        <f t="shared" si="20"/>
        <v>0</v>
      </c>
      <c r="AE23" s="228">
        <f t="shared" si="20"/>
        <v>0</v>
      </c>
      <c r="AF23" s="228">
        <f t="shared" si="20"/>
        <v>0</v>
      </c>
      <c r="AG23" s="228">
        <f t="shared" si="20"/>
        <v>0</v>
      </c>
      <c r="AH23" s="228">
        <f t="shared" si="20"/>
        <v>0</v>
      </c>
      <c r="AI23" s="228">
        <f t="shared" si="20"/>
        <v>0</v>
      </c>
      <c r="AJ23" s="228">
        <f t="shared" si="20"/>
        <v>0</v>
      </c>
      <c r="AK23" s="228">
        <f t="shared" si="20"/>
        <v>0</v>
      </c>
    </row>
    <row r="24" spans="2:37">
      <c r="B24" s="220" t="str">
        <f>IBNR!F20</f>
        <v>2021Q2</v>
      </c>
      <c r="C24" s="221">
        <f t="shared" si="15"/>
        <v>45</v>
      </c>
      <c r="D24" s="222">
        <f>_xlfn.XLOOKUP($B$8,Paid_DFs!$G$5:$S$5,Paid_DFs!$G20:$S20)</f>
        <v>1</v>
      </c>
      <c r="E24" s="223">
        <f>PRODUCT($D$11:$D24)</f>
        <v>1</v>
      </c>
      <c r="F24" s="224">
        <f t="shared" si="10"/>
        <v>0</v>
      </c>
      <c r="G24" s="225">
        <f t="shared" si="16"/>
        <v>1</v>
      </c>
      <c r="H24" s="226">
        <f t="shared" si="18"/>
        <v>0</v>
      </c>
      <c r="I24" s="227">
        <f t="shared" si="11"/>
        <v>1</v>
      </c>
      <c r="J24" s="228">
        <f t="shared" si="12"/>
        <v>1</v>
      </c>
      <c r="K24" s="228">
        <f t="shared" si="20"/>
        <v>0</v>
      </c>
      <c r="L24" s="228">
        <f t="shared" si="20"/>
        <v>0</v>
      </c>
      <c r="M24" s="228">
        <f t="shared" si="20"/>
        <v>0</v>
      </c>
      <c r="N24" s="228">
        <f t="shared" si="20"/>
        <v>0</v>
      </c>
      <c r="O24" s="228">
        <f t="shared" si="20"/>
        <v>0</v>
      </c>
      <c r="P24" s="228">
        <f t="shared" si="20"/>
        <v>0</v>
      </c>
      <c r="Q24" s="228">
        <f t="shared" si="20"/>
        <v>0</v>
      </c>
      <c r="R24" s="228">
        <f t="shared" si="20"/>
        <v>0</v>
      </c>
      <c r="S24" s="228">
        <f t="shared" si="20"/>
        <v>0</v>
      </c>
      <c r="T24" s="228">
        <f t="shared" si="20"/>
        <v>0</v>
      </c>
      <c r="U24" s="228">
        <f t="shared" si="20"/>
        <v>0</v>
      </c>
      <c r="V24" s="228">
        <f t="shared" si="20"/>
        <v>0</v>
      </c>
      <c r="W24" s="228">
        <f t="shared" si="20"/>
        <v>0</v>
      </c>
      <c r="X24" s="228">
        <f t="shared" si="20"/>
        <v>0</v>
      </c>
      <c r="Y24" s="228">
        <f t="shared" si="20"/>
        <v>0</v>
      </c>
      <c r="Z24" s="228">
        <f t="shared" si="20"/>
        <v>0</v>
      </c>
      <c r="AA24" s="228">
        <f t="shared" si="20"/>
        <v>0</v>
      </c>
      <c r="AB24" s="228">
        <f t="shared" si="20"/>
        <v>0</v>
      </c>
      <c r="AC24" s="228">
        <f t="shared" si="20"/>
        <v>0</v>
      </c>
      <c r="AD24" s="228">
        <f t="shared" si="20"/>
        <v>0</v>
      </c>
      <c r="AE24" s="228">
        <f t="shared" si="20"/>
        <v>0</v>
      </c>
      <c r="AF24" s="228">
        <f t="shared" si="20"/>
        <v>0</v>
      </c>
      <c r="AG24" s="228">
        <f t="shared" si="20"/>
        <v>0</v>
      </c>
      <c r="AH24" s="228">
        <f t="shared" si="20"/>
        <v>0</v>
      </c>
      <c r="AI24" s="228">
        <f t="shared" si="20"/>
        <v>0</v>
      </c>
      <c r="AJ24" s="228">
        <f t="shared" si="20"/>
        <v>0</v>
      </c>
      <c r="AK24" s="228">
        <f t="shared" si="20"/>
        <v>0</v>
      </c>
    </row>
    <row r="25" spans="2:37">
      <c r="B25" s="220" t="str">
        <f>IBNR!F21</f>
        <v>2021Q3</v>
      </c>
      <c r="C25" s="221">
        <f t="shared" si="15"/>
        <v>42</v>
      </c>
      <c r="D25" s="222">
        <f>_xlfn.XLOOKUP($B$8,Paid_DFs!$G$5:$S$5,Paid_DFs!$G21:$S21)</f>
        <v>1</v>
      </c>
      <c r="E25" s="223">
        <f>PRODUCT($D$11:$D25)</f>
        <v>1</v>
      </c>
      <c r="F25" s="224">
        <f t="shared" si="10"/>
        <v>0</v>
      </c>
      <c r="G25" s="225">
        <f t="shared" si="16"/>
        <v>1</v>
      </c>
      <c r="H25" s="226">
        <f t="shared" si="18"/>
        <v>0</v>
      </c>
      <c r="I25" s="227">
        <f t="shared" si="11"/>
        <v>1</v>
      </c>
      <c r="J25" s="228">
        <f t="shared" si="12"/>
        <v>1</v>
      </c>
      <c r="K25" s="228">
        <f t="shared" si="20"/>
        <v>0</v>
      </c>
      <c r="L25" s="228">
        <f t="shared" si="20"/>
        <v>0</v>
      </c>
      <c r="M25" s="228">
        <f t="shared" si="20"/>
        <v>0</v>
      </c>
      <c r="N25" s="228">
        <f t="shared" si="20"/>
        <v>0</v>
      </c>
      <c r="O25" s="228">
        <f t="shared" si="20"/>
        <v>0</v>
      </c>
      <c r="P25" s="228">
        <f t="shared" si="20"/>
        <v>0</v>
      </c>
      <c r="Q25" s="228">
        <f t="shared" si="20"/>
        <v>0</v>
      </c>
      <c r="R25" s="228">
        <f t="shared" si="20"/>
        <v>0</v>
      </c>
      <c r="S25" s="228">
        <f t="shared" si="20"/>
        <v>0</v>
      </c>
      <c r="T25" s="228">
        <f t="shared" si="20"/>
        <v>0</v>
      </c>
      <c r="U25" s="228">
        <f t="shared" si="20"/>
        <v>0</v>
      </c>
      <c r="V25" s="228">
        <f t="shared" si="20"/>
        <v>0</v>
      </c>
      <c r="W25" s="228">
        <f t="shared" si="20"/>
        <v>0</v>
      </c>
      <c r="X25" s="228">
        <f t="shared" si="20"/>
        <v>0</v>
      </c>
      <c r="Y25" s="228">
        <f t="shared" si="20"/>
        <v>0</v>
      </c>
      <c r="Z25" s="228">
        <f t="shared" si="20"/>
        <v>0</v>
      </c>
      <c r="AA25" s="228">
        <f t="shared" si="20"/>
        <v>0</v>
      </c>
      <c r="AB25" s="228">
        <f t="shared" si="20"/>
        <v>0</v>
      </c>
      <c r="AC25" s="228">
        <f t="shared" si="20"/>
        <v>0</v>
      </c>
      <c r="AD25" s="228">
        <f t="shared" si="20"/>
        <v>0</v>
      </c>
      <c r="AE25" s="228">
        <f t="shared" si="20"/>
        <v>0</v>
      </c>
      <c r="AF25" s="228">
        <f t="shared" si="20"/>
        <v>0</v>
      </c>
      <c r="AG25" s="228">
        <f t="shared" si="20"/>
        <v>0</v>
      </c>
      <c r="AH25" s="228">
        <f t="shared" si="20"/>
        <v>0</v>
      </c>
      <c r="AI25" s="228">
        <f t="shared" si="20"/>
        <v>0</v>
      </c>
      <c r="AJ25" s="228">
        <f t="shared" si="20"/>
        <v>0</v>
      </c>
      <c r="AK25" s="228">
        <f t="shared" si="20"/>
        <v>0</v>
      </c>
    </row>
    <row r="26" spans="2:37">
      <c r="B26" s="220" t="str">
        <f>IBNR!F22</f>
        <v>2021Q4</v>
      </c>
      <c r="C26" s="221">
        <f t="shared" si="15"/>
        <v>39</v>
      </c>
      <c r="D26" s="222">
        <f>_xlfn.XLOOKUP($B$8,Paid_DFs!$G$5:$S$5,Paid_DFs!$G22:$S22)</f>
        <v>1</v>
      </c>
      <c r="E26" s="223">
        <f>PRODUCT($D$11:$D26)</f>
        <v>1</v>
      </c>
      <c r="F26" s="224">
        <f t="shared" si="10"/>
        <v>0</v>
      </c>
      <c r="G26" s="225">
        <f t="shared" si="16"/>
        <v>1</v>
      </c>
      <c r="H26" s="226">
        <f t="shared" si="18"/>
        <v>0</v>
      </c>
      <c r="I26" s="227">
        <f t="shared" si="11"/>
        <v>1</v>
      </c>
      <c r="J26" s="228">
        <f t="shared" si="12"/>
        <v>1</v>
      </c>
      <c r="K26" s="228">
        <f t="shared" si="20"/>
        <v>0</v>
      </c>
      <c r="L26" s="228">
        <f t="shared" si="20"/>
        <v>0</v>
      </c>
      <c r="M26" s="228">
        <f t="shared" si="20"/>
        <v>0</v>
      </c>
      <c r="N26" s="228">
        <f t="shared" si="20"/>
        <v>0</v>
      </c>
      <c r="O26" s="228">
        <f t="shared" si="20"/>
        <v>0</v>
      </c>
      <c r="P26" s="228">
        <f t="shared" si="20"/>
        <v>0</v>
      </c>
      <c r="Q26" s="228">
        <f t="shared" si="20"/>
        <v>0</v>
      </c>
      <c r="R26" s="228">
        <f t="shared" si="20"/>
        <v>0</v>
      </c>
      <c r="S26" s="228">
        <f t="shared" si="20"/>
        <v>0</v>
      </c>
      <c r="T26" s="228">
        <f t="shared" si="20"/>
        <v>0</v>
      </c>
      <c r="U26" s="228">
        <f t="shared" si="20"/>
        <v>0</v>
      </c>
      <c r="V26" s="228">
        <f t="shared" si="20"/>
        <v>0</v>
      </c>
      <c r="W26" s="228">
        <f t="shared" si="20"/>
        <v>0</v>
      </c>
      <c r="X26" s="228">
        <f t="shared" si="20"/>
        <v>0</v>
      </c>
      <c r="Y26" s="228">
        <f t="shared" si="20"/>
        <v>0</v>
      </c>
      <c r="Z26" s="228">
        <f t="shared" si="20"/>
        <v>0</v>
      </c>
      <c r="AA26" s="228">
        <f t="shared" si="20"/>
        <v>0</v>
      </c>
      <c r="AB26" s="228">
        <f t="shared" si="20"/>
        <v>0</v>
      </c>
      <c r="AC26" s="228">
        <f t="shared" si="20"/>
        <v>0</v>
      </c>
      <c r="AD26" s="228">
        <f t="shared" si="20"/>
        <v>0</v>
      </c>
      <c r="AE26" s="228">
        <f t="shared" si="20"/>
        <v>0</v>
      </c>
      <c r="AF26" s="228">
        <f t="shared" si="20"/>
        <v>0</v>
      </c>
      <c r="AG26" s="228">
        <f t="shared" si="20"/>
        <v>0</v>
      </c>
      <c r="AH26" s="228">
        <f t="shared" si="20"/>
        <v>0</v>
      </c>
      <c r="AI26" s="228">
        <f t="shared" si="20"/>
        <v>0</v>
      </c>
      <c r="AJ26" s="228">
        <f t="shared" si="20"/>
        <v>0</v>
      </c>
      <c r="AK26" s="228">
        <f t="shared" si="20"/>
        <v>0</v>
      </c>
    </row>
    <row r="27" spans="2:37">
      <c r="B27" s="220" t="str">
        <f>IBNR!F23</f>
        <v>2022Q1</v>
      </c>
      <c r="C27" s="221">
        <f t="shared" si="15"/>
        <v>36</v>
      </c>
      <c r="D27" s="222">
        <f>_xlfn.XLOOKUP($B$8,Paid_DFs!$G$5:$S$5,Paid_DFs!$G23:$S23)</f>
        <v>1</v>
      </c>
      <c r="E27" s="223">
        <f>PRODUCT($D$11:$D27)</f>
        <v>1</v>
      </c>
      <c r="F27" s="224">
        <f t="shared" si="10"/>
        <v>0</v>
      </c>
      <c r="G27" s="225">
        <f t="shared" si="16"/>
        <v>1</v>
      </c>
      <c r="H27" s="226">
        <f t="shared" si="18"/>
        <v>0</v>
      </c>
      <c r="I27" s="227">
        <f t="shared" si="11"/>
        <v>1</v>
      </c>
      <c r="J27" s="228">
        <f t="shared" si="12"/>
        <v>1</v>
      </c>
      <c r="K27" s="228">
        <f t="shared" si="20"/>
        <v>0</v>
      </c>
      <c r="L27" s="228">
        <f t="shared" si="20"/>
        <v>0</v>
      </c>
      <c r="M27" s="228">
        <f t="shared" si="20"/>
        <v>0</v>
      </c>
      <c r="N27" s="228">
        <f t="shared" si="20"/>
        <v>0</v>
      </c>
      <c r="O27" s="228">
        <f t="shared" si="20"/>
        <v>0</v>
      </c>
      <c r="P27" s="228">
        <f t="shared" si="20"/>
        <v>0</v>
      </c>
      <c r="Q27" s="228">
        <f t="shared" si="20"/>
        <v>0</v>
      </c>
      <c r="R27" s="228">
        <f t="shared" si="20"/>
        <v>0</v>
      </c>
      <c r="S27" s="228">
        <f t="shared" si="20"/>
        <v>0</v>
      </c>
      <c r="T27" s="228">
        <f t="shared" si="20"/>
        <v>0</v>
      </c>
      <c r="U27" s="228">
        <f t="shared" si="20"/>
        <v>0</v>
      </c>
      <c r="V27" s="228">
        <f t="shared" si="20"/>
        <v>0</v>
      </c>
      <c r="W27" s="228">
        <f t="shared" si="20"/>
        <v>0</v>
      </c>
      <c r="X27" s="228">
        <f t="shared" si="20"/>
        <v>0</v>
      </c>
      <c r="Y27" s="228">
        <f t="shared" si="20"/>
        <v>0</v>
      </c>
      <c r="Z27" s="228">
        <f t="shared" si="20"/>
        <v>0</v>
      </c>
      <c r="AA27" s="228">
        <f t="shared" si="20"/>
        <v>0</v>
      </c>
      <c r="AB27" s="228">
        <f t="shared" si="20"/>
        <v>0</v>
      </c>
      <c r="AC27" s="228">
        <f t="shared" si="20"/>
        <v>0</v>
      </c>
      <c r="AD27" s="228">
        <f t="shared" si="20"/>
        <v>0</v>
      </c>
      <c r="AE27" s="228">
        <f t="shared" si="20"/>
        <v>0</v>
      </c>
      <c r="AF27" s="228">
        <f t="shared" si="20"/>
        <v>0</v>
      </c>
      <c r="AG27" s="228">
        <f t="shared" si="20"/>
        <v>0</v>
      </c>
      <c r="AH27" s="228">
        <f t="shared" si="20"/>
        <v>0</v>
      </c>
      <c r="AI27" s="228">
        <f t="shared" si="20"/>
        <v>0</v>
      </c>
      <c r="AJ27" s="228">
        <f t="shared" si="20"/>
        <v>0</v>
      </c>
      <c r="AK27" s="228">
        <f t="shared" si="20"/>
        <v>0</v>
      </c>
    </row>
    <row r="28" spans="2:37">
      <c r="B28" s="220" t="str">
        <f>IBNR!F24</f>
        <v>2022Q2</v>
      </c>
      <c r="C28" s="221">
        <f t="shared" si="15"/>
        <v>33</v>
      </c>
      <c r="D28" s="222">
        <f>_xlfn.XLOOKUP($B$8,Paid_DFs!$G$5:$S$5,Paid_DFs!$G24:$S24)</f>
        <v>1</v>
      </c>
      <c r="E28" s="223">
        <f>PRODUCT($D$11:$D28)</f>
        <v>1</v>
      </c>
      <c r="F28" s="224">
        <f t="shared" si="10"/>
        <v>0</v>
      </c>
      <c r="G28" s="225">
        <f t="shared" si="16"/>
        <v>1</v>
      </c>
      <c r="H28" s="226">
        <f t="shared" si="18"/>
        <v>0</v>
      </c>
      <c r="I28" s="227">
        <f t="shared" si="11"/>
        <v>1</v>
      </c>
      <c r="J28" s="228">
        <f t="shared" si="12"/>
        <v>1</v>
      </c>
      <c r="K28" s="228">
        <f t="shared" si="20"/>
        <v>0</v>
      </c>
      <c r="L28" s="228">
        <f t="shared" si="20"/>
        <v>0</v>
      </c>
      <c r="M28" s="228">
        <f t="shared" si="20"/>
        <v>0</v>
      </c>
      <c r="N28" s="228">
        <f t="shared" si="20"/>
        <v>0</v>
      </c>
      <c r="O28" s="228">
        <f t="shared" si="20"/>
        <v>0</v>
      </c>
      <c r="P28" s="228">
        <f t="shared" si="20"/>
        <v>0</v>
      </c>
      <c r="Q28" s="228">
        <f t="shared" si="20"/>
        <v>0</v>
      </c>
      <c r="R28" s="228">
        <f t="shared" si="20"/>
        <v>0</v>
      </c>
      <c r="S28" s="228">
        <f t="shared" si="20"/>
        <v>0</v>
      </c>
      <c r="T28" s="228">
        <f t="shared" si="20"/>
        <v>0</v>
      </c>
      <c r="U28" s="228">
        <f t="shared" si="20"/>
        <v>0</v>
      </c>
      <c r="V28" s="228">
        <f t="shared" si="20"/>
        <v>0</v>
      </c>
      <c r="W28" s="228">
        <f t="shared" si="20"/>
        <v>0</v>
      </c>
      <c r="X28" s="228">
        <f t="shared" si="20"/>
        <v>0</v>
      </c>
      <c r="Y28" s="228">
        <f t="shared" si="20"/>
        <v>0</v>
      </c>
      <c r="Z28" s="228">
        <f t="shared" si="20"/>
        <v>0</v>
      </c>
      <c r="AA28" s="228">
        <f t="shared" si="20"/>
        <v>0</v>
      </c>
      <c r="AB28" s="228">
        <f t="shared" si="20"/>
        <v>0</v>
      </c>
      <c r="AC28" s="228">
        <f t="shared" si="20"/>
        <v>0</v>
      </c>
      <c r="AD28" s="228">
        <f t="shared" si="20"/>
        <v>0</v>
      </c>
      <c r="AE28" s="228">
        <f t="shared" si="20"/>
        <v>0</v>
      </c>
      <c r="AF28" s="228">
        <f t="shared" si="20"/>
        <v>0</v>
      </c>
      <c r="AG28" s="228">
        <f t="shared" si="20"/>
        <v>0</v>
      </c>
      <c r="AH28" s="228">
        <f t="shared" si="20"/>
        <v>0</v>
      </c>
      <c r="AI28" s="228">
        <f t="shared" si="20"/>
        <v>0</v>
      </c>
      <c r="AJ28" s="228">
        <f t="shared" si="20"/>
        <v>0</v>
      </c>
      <c r="AK28" s="228">
        <f t="shared" si="20"/>
        <v>0</v>
      </c>
    </row>
    <row r="29" spans="2:37">
      <c r="B29" s="220" t="str">
        <f>IBNR!F25</f>
        <v>2022Q3</v>
      </c>
      <c r="C29" s="221">
        <f t="shared" si="15"/>
        <v>30</v>
      </c>
      <c r="D29" s="222">
        <f>_xlfn.XLOOKUP($B$8,Paid_DFs!$G$5:$S$5,Paid_DFs!$G25:$S25)</f>
        <v>1</v>
      </c>
      <c r="E29" s="223">
        <f>PRODUCT($D$11:$D29)</f>
        <v>1</v>
      </c>
      <c r="F29" s="224">
        <f t="shared" si="10"/>
        <v>0</v>
      </c>
      <c r="G29" s="225">
        <f t="shared" si="16"/>
        <v>1</v>
      </c>
      <c r="H29" s="226">
        <f t="shared" si="18"/>
        <v>0</v>
      </c>
      <c r="I29" s="227">
        <f t="shared" si="11"/>
        <v>1</v>
      </c>
      <c r="J29" s="228">
        <f t="shared" si="12"/>
        <v>1</v>
      </c>
      <c r="K29" s="228">
        <f t="shared" si="20"/>
        <v>0</v>
      </c>
      <c r="L29" s="228">
        <f t="shared" si="20"/>
        <v>0</v>
      </c>
      <c r="M29" s="228">
        <f t="shared" si="20"/>
        <v>0</v>
      </c>
      <c r="N29" s="228">
        <f t="shared" si="20"/>
        <v>0</v>
      </c>
      <c r="O29" s="228">
        <f t="shared" si="20"/>
        <v>0</v>
      </c>
      <c r="P29" s="228">
        <f t="shared" si="20"/>
        <v>0</v>
      </c>
      <c r="Q29" s="228">
        <f t="shared" si="20"/>
        <v>0</v>
      </c>
      <c r="R29" s="228">
        <f t="shared" si="20"/>
        <v>0</v>
      </c>
      <c r="S29" s="228">
        <f t="shared" si="20"/>
        <v>0</v>
      </c>
      <c r="T29" s="228">
        <f t="shared" si="20"/>
        <v>0</v>
      </c>
      <c r="U29" s="228">
        <f t="shared" si="20"/>
        <v>0</v>
      </c>
      <c r="V29" s="228">
        <f t="shared" si="20"/>
        <v>0</v>
      </c>
      <c r="W29" s="228">
        <f t="shared" si="20"/>
        <v>0</v>
      </c>
      <c r="X29" s="228">
        <f t="shared" si="20"/>
        <v>0</v>
      </c>
      <c r="Y29" s="228">
        <f t="shared" si="20"/>
        <v>0</v>
      </c>
      <c r="Z29" s="228">
        <f t="shared" si="20"/>
        <v>0</v>
      </c>
      <c r="AA29" s="228">
        <f t="shared" si="20"/>
        <v>0</v>
      </c>
      <c r="AB29" s="228">
        <f t="shared" si="20"/>
        <v>0</v>
      </c>
      <c r="AC29" s="228">
        <f t="shared" si="20"/>
        <v>0</v>
      </c>
      <c r="AD29" s="228">
        <f t="shared" si="20"/>
        <v>0</v>
      </c>
      <c r="AE29" s="228">
        <f t="shared" si="20"/>
        <v>0</v>
      </c>
      <c r="AF29" s="228">
        <f t="shared" si="20"/>
        <v>0</v>
      </c>
      <c r="AG29" s="228">
        <f t="shared" si="20"/>
        <v>0</v>
      </c>
      <c r="AH29" s="228">
        <f t="shared" si="20"/>
        <v>0</v>
      </c>
      <c r="AI29" s="228">
        <f t="shared" si="20"/>
        <v>0</v>
      </c>
      <c r="AJ29" s="228">
        <f t="shared" si="20"/>
        <v>0</v>
      </c>
      <c r="AK29" s="228">
        <f t="shared" si="20"/>
        <v>0</v>
      </c>
    </row>
    <row r="30" spans="2:37">
      <c r="B30" s="220" t="str">
        <f>IBNR!F26</f>
        <v>2022Q4</v>
      </c>
      <c r="C30" s="221">
        <f t="shared" si="15"/>
        <v>27</v>
      </c>
      <c r="D30" s="222">
        <f>_xlfn.XLOOKUP($B$8,Paid_DFs!$G$5:$S$5,Paid_DFs!$G26:$S26)</f>
        <v>1</v>
      </c>
      <c r="E30" s="223">
        <f>PRODUCT($D$11:$D30)</f>
        <v>1</v>
      </c>
      <c r="F30" s="224">
        <f t="shared" si="10"/>
        <v>4.7119030462692613E-2</v>
      </c>
      <c r="G30" s="225">
        <f t="shared" si="16"/>
        <v>1</v>
      </c>
      <c r="H30" s="226">
        <f t="shared" si="18"/>
        <v>0</v>
      </c>
      <c r="I30" s="227">
        <f t="shared" si="11"/>
        <v>1</v>
      </c>
      <c r="J30" s="228">
        <f t="shared" si="12"/>
        <v>1</v>
      </c>
      <c r="K30" s="228">
        <f t="shared" si="20"/>
        <v>0</v>
      </c>
      <c r="L30" s="228">
        <f t="shared" si="20"/>
        <v>0</v>
      </c>
      <c r="M30" s="228">
        <f t="shared" si="20"/>
        <v>0</v>
      </c>
      <c r="N30" s="228">
        <f t="shared" si="20"/>
        <v>0</v>
      </c>
      <c r="O30" s="228">
        <f t="shared" si="20"/>
        <v>0</v>
      </c>
      <c r="P30" s="228">
        <f t="shared" si="20"/>
        <v>0</v>
      </c>
      <c r="Q30" s="228">
        <f t="shared" si="20"/>
        <v>0</v>
      </c>
      <c r="R30" s="228">
        <f t="shared" si="20"/>
        <v>0</v>
      </c>
      <c r="S30" s="228">
        <f t="shared" si="20"/>
        <v>0</v>
      </c>
      <c r="T30" s="228">
        <f t="shared" si="20"/>
        <v>0</v>
      </c>
      <c r="U30" s="228">
        <f t="shared" si="20"/>
        <v>0</v>
      </c>
      <c r="V30" s="228">
        <f t="shared" si="20"/>
        <v>0</v>
      </c>
      <c r="W30" s="228">
        <f t="shared" si="20"/>
        <v>0</v>
      </c>
      <c r="X30" s="228">
        <f t="shared" si="20"/>
        <v>0</v>
      </c>
      <c r="Y30" s="228">
        <f t="shared" si="20"/>
        <v>0</v>
      </c>
      <c r="Z30" s="228">
        <f t="shared" si="20"/>
        <v>0</v>
      </c>
      <c r="AA30" s="228">
        <f t="shared" si="20"/>
        <v>0</v>
      </c>
      <c r="AB30" s="228">
        <f t="shared" si="20"/>
        <v>0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 t="shared" si="20"/>
        <v>0</v>
      </c>
      <c r="AI30" s="228">
        <f t="shared" si="20"/>
        <v>0</v>
      </c>
      <c r="AJ30" s="228">
        <f t="shared" si="20"/>
        <v>0</v>
      </c>
      <c r="AK30" s="228">
        <f t="shared" si="20"/>
        <v>0</v>
      </c>
    </row>
    <row r="31" spans="2:37">
      <c r="B31" s="220" t="s">
        <v>122</v>
      </c>
      <c r="C31" s="221">
        <f t="shared" si="15"/>
        <v>24</v>
      </c>
      <c r="D31" s="222">
        <f>_xlfn.XLOOKUP($B$8,Paid_DFs!$G$5:$S$5,Paid_DFs!$G27:$S27)</f>
        <v>1.0494490203593554</v>
      </c>
      <c r="E31" s="223">
        <f>PRODUCT($D$11:$D31)</f>
        <v>1.0494490203593554</v>
      </c>
      <c r="F31" s="224">
        <f t="shared" si="10"/>
        <v>0</v>
      </c>
      <c r="G31" s="225">
        <f t="shared" si="16"/>
        <v>0.95288096953730739</v>
      </c>
      <c r="H31" s="226">
        <f t="shared" si="18"/>
        <v>4.7119030462692613E-2</v>
      </c>
      <c r="I31" s="227">
        <f t="shared" si="11"/>
        <v>1</v>
      </c>
      <c r="J31" s="228">
        <f t="shared" si="12"/>
        <v>1</v>
      </c>
      <c r="K31" s="228">
        <f t="shared" si="20"/>
        <v>0</v>
      </c>
      <c r="L31" s="228">
        <f t="shared" si="20"/>
        <v>0</v>
      </c>
      <c r="M31" s="228">
        <f t="shared" si="20"/>
        <v>0</v>
      </c>
      <c r="N31" s="228">
        <f t="shared" si="20"/>
        <v>0</v>
      </c>
      <c r="O31" s="228">
        <f t="shared" si="20"/>
        <v>0</v>
      </c>
      <c r="P31" s="228">
        <f t="shared" si="20"/>
        <v>0</v>
      </c>
      <c r="Q31" s="228">
        <f t="shared" si="20"/>
        <v>0</v>
      </c>
      <c r="R31" s="228">
        <f t="shared" si="20"/>
        <v>0</v>
      </c>
      <c r="S31" s="228">
        <f t="shared" si="20"/>
        <v>0</v>
      </c>
      <c r="T31" s="228">
        <f t="shared" si="20"/>
        <v>0</v>
      </c>
      <c r="U31" s="228">
        <f t="shared" si="20"/>
        <v>0</v>
      </c>
      <c r="V31" s="228">
        <f t="shared" si="20"/>
        <v>0</v>
      </c>
      <c r="W31" s="228">
        <f t="shared" ref="W31:AK31" si="21">IFERROR(VLOOKUP($C31+W$6,$C$11:$AK$38,4,FALSE)/$H31,0)</f>
        <v>0</v>
      </c>
      <c r="X31" s="228">
        <f t="shared" si="21"/>
        <v>0</v>
      </c>
      <c r="Y31" s="228">
        <f t="shared" si="21"/>
        <v>0</v>
      </c>
      <c r="Z31" s="228">
        <f t="shared" si="21"/>
        <v>0</v>
      </c>
      <c r="AA31" s="228">
        <f t="shared" si="21"/>
        <v>0</v>
      </c>
      <c r="AB31" s="228">
        <f t="shared" si="21"/>
        <v>0</v>
      </c>
      <c r="AC31" s="228">
        <f t="shared" si="21"/>
        <v>0</v>
      </c>
      <c r="AD31" s="228">
        <f t="shared" si="21"/>
        <v>0</v>
      </c>
      <c r="AE31" s="228">
        <f t="shared" si="21"/>
        <v>0</v>
      </c>
      <c r="AF31" s="228">
        <f t="shared" si="21"/>
        <v>0</v>
      </c>
      <c r="AG31" s="228">
        <f t="shared" si="21"/>
        <v>0</v>
      </c>
      <c r="AH31" s="228">
        <f t="shared" si="21"/>
        <v>0</v>
      </c>
      <c r="AI31" s="228">
        <f t="shared" si="21"/>
        <v>0</v>
      </c>
      <c r="AJ31" s="228">
        <f t="shared" si="21"/>
        <v>0</v>
      </c>
      <c r="AK31" s="228">
        <f t="shared" si="21"/>
        <v>0</v>
      </c>
    </row>
    <row r="32" spans="2:37">
      <c r="B32" s="220" t="s">
        <v>123</v>
      </c>
      <c r="C32" s="221">
        <f t="shared" si="15"/>
        <v>21</v>
      </c>
      <c r="D32" s="222">
        <f>_xlfn.XLOOKUP($B$8,Paid_DFs!$G$5:$S$5,Paid_DFs!$G28:$S28)</f>
        <v>1</v>
      </c>
      <c r="E32" s="223">
        <f>PRODUCT($D$11:$D32)</f>
        <v>1.0494490203593554</v>
      </c>
      <c r="F32" s="224">
        <f t="shared" si="10"/>
        <v>0</v>
      </c>
      <c r="G32" s="225">
        <f t="shared" si="16"/>
        <v>0.95288096953730739</v>
      </c>
      <c r="H32" s="226">
        <f t="shared" si="18"/>
        <v>4.7119030462692613E-2</v>
      </c>
      <c r="I32" s="227">
        <f t="shared" si="11"/>
        <v>1</v>
      </c>
      <c r="J32" s="228">
        <f t="shared" si="12"/>
        <v>0</v>
      </c>
      <c r="K32" s="228">
        <f t="shared" ref="K32:AK38" si="22">IFERROR(VLOOKUP($C32+K$6,$C$11:$AK$38,4,FALSE)/$H32,0)</f>
        <v>1</v>
      </c>
      <c r="L32" s="228">
        <f t="shared" si="22"/>
        <v>0</v>
      </c>
      <c r="M32" s="228">
        <f t="shared" si="22"/>
        <v>0</v>
      </c>
      <c r="N32" s="228">
        <f t="shared" si="22"/>
        <v>0</v>
      </c>
      <c r="O32" s="228">
        <f t="shared" si="22"/>
        <v>0</v>
      </c>
      <c r="P32" s="228">
        <f t="shared" si="22"/>
        <v>0</v>
      </c>
      <c r="Q32" s="228">
        <f t="shared" si="22"/>
        <v>0</v>
      </c>
      <c r="R32" s="228">
        <f t="shared" si="22"/>
        <v>0</v>
      </c>
      <c r="S32" s="228">
        <f t="shared" si="22"/>
        <v>0</v>
      </c>
      <c r="T32" s="228">
        <f t="shared" si="22"/>
        <v>0</v>
      </c>
      <c r="U32" s="228">
        <f t="shared" si="22"/>
        <v>0</v>
      </c>
      <c r="V32" s="228">
        <f t="shared" si="22"/>
        <v>0</v>
      </c>
      <c r="W32" s="228">
        <f t="shared" si="22"/>
        <v>0</v>
      </c>
      <c r="X32" s="228">
        <f t="shared" si="22"/>
        <v>0</v>
      </c>
      <c r="Y32" s="228">
        <f t="shared" si="22"/>
        <v>0</v>
      </c>
      <c r="Z32" s="228">
        <f t="shared" si="22"/>
        <v>0</v>
      </c>
      <c r="AA32" s="228">
        <f t="shared" si="22"/>
        <v>0</v>
      </c>
      <c r="AB32" s="228">
        <f t="shared" si="22"/>
        <v>0</v>
      </c>
      <c r="AC32" s="228">
        <f t="shared" si="22"/>
        <v>0</v>
      </c>
      <c r="AD32" s="228">
        <f t="shared" si="22"/>
        <v>0</v>
      </c>
      <c r="AE32" s="228">
        <f t="shared" si="22"/>
        <v>0</v>
      </c>
      <c r="AF32" s="228">
        <f t="shared" si="22"/>
        <v>0</v>
      </c>
      <c r="AG32" s="228">
        <f t="shared" si="22"/>
        <v>0</v>
      </c>
      <c r="AH32" s="228">
        <f t="shared" si="22"/>
        <v>0</v>
      </c>
      <c r="AI32" s="228">
        <f t="shared" si="22"/>
        <v>0</v>
      </c>
      <c r="AJ32" s="228">
        <f t="shared" si="22"/>
        <v>0</v>
      </c>
      <c r="AK32" s="228">
        <f t="shared" si="22"/>
        <v>0</v>
      </c>
    </row>
    <row r="33" spans="2:37">
      <c r="B33" s="220" t="s">
        <v>124</v>
      </c>
      <c r="C33" s="221">
        <f t="shared" si="15"/>
        <v>18</v>
      </c>
      <c r="D33" s="222">
        <f>_xlfn.XLOOKUP($B$8,Paid_DFs!$G$5:$S$5,Paid_DFs!$G29:$S29)</f>
        <v>1</v>
      </c>
      <c r="E33" s="223">
        <f>PRODUCT($D$11:$D33)</f>
        <v>1.0494490203593554</v>
      </c>
      <c r="F33" s="224">
        <f t="shared" si="10"/>
        <v>7.2382884672972381E-4</v>
      </c>
      <c r="G33" s="225">
        <f t="shared" si="16"/>
        <v>0.95288096953730739</v>
      </c>
      <c r="H33" s="226">
        <f t="shared" si="18"/>
        <v>4.7119030462692613E-2</v>
      </c>
      <c r="I33" s="227">
        <f t="shared" si="11"/>
        <v>1</v>
      </c>
      <c r="J33" s="228">
        <f t="shared" si="12"/>
        <v>0</v>
      </c>
      <c r="K33" s="228">
        <f t="shared" si="22"/>
        <v>0</v>
      </c>
      <c r="L33" s="228">
        <f t="shared" si="22"/>
        <v>1</v>
      </c>
      <c r="M33" s="228">
        <f t="shared" si="22"/>
        <v>0</v>
      </c>
      <c r="N33" s="228">
        <f t="shared" si="22"/>
        <v>0</v>
      </c>
      <c r="O33" s="228">
        <f t="shared" si="22"/>
        <v>0</v>
      </c>
      <c r="P33" s="228">
        <f t="shared" si="22"/>
        <v>0</v>
      </c>
      <c r="Q33" s="228">
        <f t="shared" si="22"/>
        <v>0</v>
      </c>
      <c r="R33" s="228">
        <f t="shared" si="22"/>
        <v>0</v>
      </c>
      <c r="S33" s="228">
        <f t="shared" si="22"/>
        <v>0</v>
      </c>
      <c r="T33" s="228">
        <f t="shared" si="22"/>
        <v>0</v>
      </c>
      <c r="U33" s="228">
        <f t="shared" si="22"/>
        <v>0</v>
      </c>
      <c r="V33" s="228">
        <f t="shared" si="22"/>
        <v>0</v>
      </c>
      <c r="W33" s="228">
        <f t="shared" si="22"/>
        <v>0</v>
      </c>
      <c r="X33" s="228">
        <f t="shared" si="22"/>
        <v>0</v>
      </c>
      <c r="Y33" s="228">
        <f t="shared" si="22"/>
        <v>0</v>
      </c>
      <c r="Z33" s="228">
        <f t="shared" si="22"/>
        <v>0</v>
      </c>
      <c r="AA33" s="228">
        <f t="shared" si="22"/>
        <v>0</v>
      </c>
      <c r="AB33" s="228">
        <f t="shared" si="22"/>
        <v>0</v>
      </c>
      <c r="AC33" s="228">
        <f t="shared" si="22"/>
        <v>0</v>
      </c>
      <c r="AD33" s="228">
        <f t="shared" si="22"/>
        <v>0</v>
      </c>
      <c r="AE33" s="228">
        <f t="shared" si="22"/>
        <v>0</v>
      </c>
      <c r="AF33" s="228">
        <f t="shared" si="22"/>
        <v>0</v>
      </c>
      <c r="AG33" s="228">
        <f t="shared" si="22"/>
        <v>0</v>
      </c>
      <c r="AH33" s="228">
        <f t="shared" si="22"/>
        <v>0</v>
      </c>
      <c r="AI33" s="228">
        <f t="shared" si="22"/>
        <v>0</v>
      </c>
      <c r="AJ33" s="228">
        <f t="shared" si="22"/>
        <v>0</v>
      </c>
      <c r="AK33" s="228">
        <f t="shared" si="22"/>
        <v>0</v>
      </c>
    </row>
    <row r="34" spans="2:37">
      <c r="B34" s="220" t="s">
        <v>125</v>
      </c>
      <c r="C34" s="221">
        <f t="shared" si="15"/>
        <v>15</v>
      </c>
      <c r="D34" s="222">
        <f>_xlfn.XLOOKUP($B$8,Paid_DFs!$G$5:$S$5,Paid_DFs!$G30:$S30)</f>
        <v>1.0007601989375459</v>
      </c>
      <c r="E34" s="223">
        <f>PRODUCT($D$11:$D34)</f>
        <v>1.0502468103896412</v>
      </c>
      <c r="F34" s="224">
        <f t="shared" si="10"/>
        <v>2.2280333654556284E-4</v>
      </c>
      <c r="G34" s="225">
        <f t="shared" si="16"/>
        <v>0.95215714069057766</v>
      </c>
      <c r="H34" s="226">
        <f t="shared" si="18"/>
        <v>4.7842859309422336E-2</v>
      </c>
      <c r="I34" s="227">
        <f t="shared" si="11"/>
        <v>1</v>
      </c>
      <c r="J34" s="228">
        <f t="shared" si="12"/>
        <v>1.5129297395215893E-2</v>
      </c>
      <c r="K34" s="228">
        <f t="shared" si="22"/>
        <v>0</v>
      </c>
      <c r="L34" s="228">
        <f t="shared" si="22"/>
        <v>0</v>
      </c>
      <c r="M34" s="228">
        <f t="shared" si="22"/>
        <v>0.98487070260478415</v>
      </c>
      <c r="N34" s="228">
        <f t="shared" si="22"/>
        <v>0</v>
      </c>
      <c r="O34" s="228">
        <f t="shared" si="22"/>
        <v>0</v>
      </c>
      <c r="P34" s="228">
        <f t="shared" si="22"/>
        <v>0</v>
      </c>
      <c r="Q34" s="228">
        <f t="shared" si="22"/>
        <v>0</v>
      </c>
      <c r="R34" s="228">
        <f t="shared" si="22"/>
        <v>0</v>
      </c>
      <c r="S34" s="228">
        <f t="shared" si="22"/>
        <v>0</v>
      </c>
      <c r="T34" s="228">
        <f t="shared" si="22"/>
        <v>0</v>
      </c>
      <c r="U34" s="228">
        <f t="shared" si="22"/>
        <v>0</v>
      </c>
      <c r="V34" s="228">
        <f t="shared" si="22"/>
        <v>0</v>
      </c>
      <c r="W34" s="228">
        <f t="shared" si="22"/>
        <v>0</v>
      </c>
      <c r="X34" s="228">
        <f t="shared" si="22"/>
        <v>0</v>
      </c>
      <c r="Y34" s="228">
        <f t="shared" si="22"/>
        <v>0</v>
      </c>
      <c r="Z34" s="228">
        <f t="shared" si="22"/>
        <v>0</v>
      </c>
      <c r="AA34" s="228">
        <f t="shared" si="22"/>
        <v>0</v>
      </c>
      <c r="AB34" s="228">
        <f t="shared" si="22"/>
        <v>0</v>
      </c>
      <c r="AC34" s="228">
        <f t="shared" si="22"/>
        <v>0</v>
      </c>
      <c r="AD34" s="228">
        <f t="shared" si="22"/>
        <v>0</v>
      </c>
      <c r="AE34" s="228">
        <f t="shared" si="22"/>
        <v>0</v>
      </c>
      <c r="AF34" s="228">
        <f t="shared" si="22"/>
        <v>0</v>
      </c>
      <c r="AG34" s="228">
        <f t="shared" si="22"/>
        <v>0</v>
      </c>
      <c r="AH34" s="228">
        <f t="shared" si="22"/>
        <v>0</v>
      </c>
      <c r="AI34" s="228">
        <f t="shared" si="22"/>
        <v>0</v>
      </c>
      <c r="AJ34" s="228">
        <f t="shared" si="22"/>
        <v>0</v>
      </c>
      <c r="AK34" s="228">
        <f t="shared" si="22"/>
        <v>0</v>
      </c>
    </row>
    <row r="35" spans="2:37">
      <c r="B35" s="220" t="s">
        <v>126</v>
      </c>
      <c r="C35" s="221">
        <f t="shared" si="15"/>
        <v>12</v>
      </c>
      <c r="D35" s="222">
        <f>_xlfn.XLOOKUP($B$8,Paid_DFs!$G$5:$S$5,Paid_DFs!$G31:$S31)</f>
        <v>1.0002340532616618</v>
      </c>
      <c r="E35" s="223">
        <f>PRODUCT($D$11:$D35)</f>
        <v>1.0504926240811627</v>
      </c>
      <c r="F35" s="224">
        <f t="shared" si="10"/>
        <v>4.1714472958354065E-4</v>
      </c>
      <c r="G35" s="225">
        <f>1/E35</f>
        <v>0.9519343373540321</v>
      </c>
      <c r="H35" s="226">
        <f t="shared" si="18"/>
        <v>4.8065662645967899E-2</v>
      </c>
      <c r="I35" s="227">
        <f t="shared" si="11"/>
        <v>1</v>
      </c>
      <c r="J35" s="228">
        <f t="shared" si="12"/>
        <v>4.6353950883116189E-3</v>
      </c>
      <c r="K35" s="228">
        <f t="shared" si="22"/>
        <v>1.5059167124380504E-2</v>
      </c>
      <c r="L35" s="228">
        <f t="shared" si="22"/>
        <v>0</v>
      </c>
      <c r="M35" s="228">
        <f t="shared" si="22"/>
        <v>0</v>
      </c>
      <c r="N35" s="228">
        <f t="shared" si="22"/>
        <v>0.98030543778730783</v>
      </c>
      <c r="O35" s="228">
        <f t="shared" si="22"/>
        <v>0</v>
      </c>
      <c r="P35" s="228">
        <f t="shared" si="22"/>
        <v>0</v>
      </c>
      <c r="Q35" s="228">
        <f t="shared" si="22"/>
        <v>0</v>
      </c>
      <c r="R35" s="228">
        <f t="shared" si="22"/>
        <v>0</v>
      </c>
      <c r="S35" s="228">
        <f t="shared" si="22"/>
        <v>0</v>
      </c>
      <c r="T35" s="228">
        <f t="shared" si="22"/>
        <v>0</v>
      </c>
      <c r="U35" s="228">
        <f t="shared" si="22"/>
        <v>0</v>
      </c>
      <c r="V35" s="228">
        <f t="shared" si="22"/>
        <v>0</v>
      </c>
      <c r="W35" s="228">
        <f t="shared" si="22"/>
        <v>0</v>
      </c>
      <c r="X35" s="228">
        <f t="shared" si="22"/>
        <v>0</v>
      </c>
      <c r="Y35" s="228">
        <f t="shared" si="22"/>
        <v>0</v>
      </c>
      <c r="Z35" s="228">
        <f t="shared" si="22"/>
        <v>0</v>
      </c>
      <c r="AA35" s="228">
        <f t="shared" si="22"/>
        <v>0</v>
      </c>
      <c r="AB35" s="228">
        <f t="shared" si="22"/>
        <v>0</v>
      </c>
      <c r="AC35" s="228">
        <f t="shared" si="22"/>
        <v>0</v>
      </c>
      <c r="AD35" s="228">
        <f t="shared" si="22"/>
        <v>0</v>
      </c>
      <c r="AE35" s="228">
        <f t="shared" si="22"/>
        <v>0</v>
      </c>
      <c r="AF35" s="228">
        <f t="shared" si="22"/>
        <v>0</v>
      </c>
      <c r="AG35" s="228">
        <f t="shared" si="22"/>
        <v>0</v>
      </c>
      <c r="AH35" s="228">
        <f t="shared" si="22"/>
        <v>0</v>
      </c>
      <c r="AI35" s="228">
        <f t="shared" si="22"/>
        <v>0</v>
      </c>
      <c r="AJ35" s="228">
        <f t="shared" si="22"/>
        <v>0</v>
      </c>
      <c r="AK35" s="228">
        <f t="shared" si="22"/>
        <v>0</v>
      </c>
    </row>
    <row r="36" spans="2:37">
      <c r="B36" s="220" t="s">
        <v>127</v>
      </c>
      <c r="C36" s="221">
        <f t="shared" si="15"/>
        <v>9</v>
      </c>
      <c r="D36" s="222">
        <f>_xlfn.XLOOKUP($B$8,Paid_DFs!$G$5:$S$5,Paid_DFs!$G32:$S32)</f>
        <v>1.0004383995715653</v>
      </c>
      <c r="E36" s="223">
        <f>PRODUCT($D$11:$D36)</f>
        <v>1.0509531595974924</v>
      </c>
      <c r="F36" s="224">
        <f t="shared" si="10"/>
        <v>2.2456071251251264E-2</v>
      </c>
      <c r="G36" s="225">
        <f t="shared" si="16"/>
        <v>0.95151719262444856</v>
      </c>
      <c r="H36" s="226">
        <f t="shared" si="18"/>
        <v>4.848280737555144E-2</v>
      </c>
      <c r="I36" s="227">
        <f t="shared" si="11"/>
        <v>1</v>
      </c>
      <c r="J36" s="228">
        <f t="shared" si="12"/>
        <v>8.6039722566456697E-3</v>
      </c>
      <c r="K36" s="228">
        <f t="shared" si="22"/>
        <v>4.595512277573194E-3</v>
      </c>
      <c r="L36" s="228">
        <f t="shared" si="22"/>
        <v>1.4929598468234143E-2</v>
      </c>
      <c r="M36" s="228">
        <f t="shared" si="22"/>
        <v>0</v>
      </c>
      <c r="N36" s="228">
        <f t="shared" si="22"/>
        <v>0</v>
      </c>
      <c r="O36" s="228">
        <f t="shared" si="22"/>
        <v>0.97187091699754702</v>
      </c>
      <c r="P36" s="228">
        <f t="shared" si="22"/>
        <v>0</v>
      </c>
      <c r="Q36" s="228">
        <f t="shared" si="22"/>
        <v>0</v>
      </c>
      <c r="R36" s="228">
        <f t="shared" si="22"/>
        <v>0</v>
      </c>
      <c r="S36" s="228">
        <f t="shared" si="22"/>
        <v>0</v>
      </c>
      <c r="T36" s="228">
        <f t="shared" si="22"/>
        <v>0</v>
      </c>
      <c r="U36" s="228">
        <f t="shared" si="22"/>
        <v>0</v>
      </c>
      <c r="V36" s="228">
        <f t="shared" si="22"/>
        <v>0</v>
      </c>
      <c r="W36" s="228">
        <f t="shared" si="22"/>
        <v>0</v>
      </c>
      <c r="X36" s="228">
        <f t="shared" si="22"/>
        <v>0</v>
      </c>
      <c r="Y36" s="228">
        <f t="shared" si="22"/>
        <v>0</v>
      </c>
      <c r="Z36" s="228">
        <f t="shared" si="22"/>
        <v>0</v>
      </c>
      <c r="AA36" s="228">
        <f t="shared" si="22"/>
        <v>0</v>
      </c>
      <c r="AB36" s="228">
        <f t="shared" si="22"/>
        <v>0</v>
      </c>
      <c r="AC36" s="228">
        <f t="shared" si="22"/>
        <v>0</v>
      </c>
      <c r="AD36" s="228">
        <f t="shared" si="22"/>
        <v>0</v>
      </c>
      <c r="AE36" s="228">
        <f t="shared" si="22"/>
        <v>0</v>
      </c>
      <c r="AF36" s="228">
        <f t="shared" si="22"/>
        <v>0</v>
      </c>
      <c r="AG36" s="228">
        <f t="shared" si="22"/>
        <v>0</v>
      </c>
      <c r="AH36" s="228">
        <f t="shared" si="22"/>
        <v>0</v>
      </c>
      <c r="AI36" s="228">
        <f t="shared" si="22"/>
        <v>0</v>
      </c>
      <c r="AJ36" s="228">
        <f t="shared" si="22"/>
        <v>0</v>
      </c>
      <c r="AK36" s="228">
        <f t="shared" si="22"/>
        <v>0</v>
      </c>
    </row>
    <row r="37" spans="2:37">
      <c r="B37" s="220" t="s">
        <v>128</v>
      </c>
      <c r="C37" s="221">
        <f t="shared" si="15"/>
        <v>6</v>
      </c>
      <c r="D37" s="222">
        <f>_xlfn.XLOOKUP($B$8,Paid_DFs!$G$5:$S$5,Paid_DFs!$G33:$S33)</f>
        <v>1.0241707146436825</v>
      </c>
      <c r="E37" s="223">
        <f>PRODUCT($D$11:$D37)</f>
        <v>1.0763554485219999</v>
      </c>
      <c r="F37" s="224">
        <f t="shared" si="10"/>
        <v>3.063753245731371E-2</v>
      </c>
      <c r="G37" s="225">
        <f t="shared" si="16"/>
        <v>0.9290611213731973</v>
      </c>
      <c r="H37" s="226">
        <f t="shared" si="18"/>
        <v>7.0938878626802704E-2</v>
      </c>
      <c r="I37" s="227">
        <f t="shared" si="11"/>
        <v>1</v>
      </c>
      <c r="J37" s="228">
        <f t="shared" si="12"/>
        <v>0.3165552047895881</v>
      </c>
      <c r="K37" s="228">
        <f t="shared" si="22"/>
        <v>5.8803400569392653E-3</v>
      </c>
      <c r="L37" s="228">
        <f t="shared" si="22"/>
        <v>3.1407789474329449E-3</v>
      </c>
      <c r="M37" s="228">
        <f t="shared" si="22"/>
        <v>1.0203556367695963E-2</v>
      </c>
      <c r="N37" s="228">
        <f t="shared" si="22"/>
        <v>0</v>
      </c>
      <c r="O37" s="228">
        <f t="shared" si="22"/>
        <v>0</v>
      </c>
      <c r="P37" s="228">
        <f t="shared" si="22"/>
        <v>0.66422011983834373</v>
      </c>
      <c r="Q37" s="228">
        <f t="shared" si="22"/>
        <v>0</v>
      </c>
      <c r="R37" s="228">
        <f t="shared" si="22"/>
        <v>0</v>
      </c>
      <c r="S37" s="228">
        <f t="shared" si="22"/>
        <v>0</v>
      </c>
      <c r="T37" s="228">
        <f t="shared" si="22"/>
        <v>0</v>
      </c>
      <c r="U37" s="228">
        <f t="shared" si="22"/>
        <v>0</v>
      </c>
      <c r="V37" s="228">
        <f t="shared" si="22"/>
        <v>0</v>
      </c>
      <c r="W37" s="228">
        <f t="shared" si="22"/>
        <v>0</v>
      </c>
      <c r="X37" s="228">
        <f t="shared" si="22"/>
        <v>0</v>
      </c>
      <c r="Y37" s="228">
        <f t="shared" si="22"/>
        <v>0</v>
      </c>
      <c r="Z37" s="228">
        <f t="shared" si="22"/>
        <v>0</v>
      </c>
      <c r="AA37" s="228">
        <f t="shared" si="22"/>
        <v>0</v>
      </c>
      <c r="AB37" s="228">
        <f t="shared" si="22"/>
        <v>0</v>
      </c>
      <c r="AC37" s="228">
        <f t="shared" si="22"/>
        <v>0</v>
      </c>
      <c r="AD37" s="228">
        <f t="shared" si="22"/>
        <v>0</v>
      </c>
      <c r="AE37" s="228">
        <f t="shared" si="22"/>
        <v>0</v>
      </c>
      <c r="AF37" s="228">
        <f t="shared" si="22"/>
        <v>0</v>
      </c>
      <c r="AG37" s="228">
        <f t="shared" si="22"/>
        <v>0</v>
      </c>
      <c r="AH37" s="228">
        <f t="shared" si="22"/>
        <v>0</v>
      </c>
      <c r="AI37" s="228">
        <f t="shared" si="22"/>
        <v>0</v>
      </c>
      <c r="AJ37" s="228">
        <f t="shared" si="22"/>
        <v>0</v>
      </c>
      <c r="AK37" s="228">
        <f t="shared" si="22"/>
        <v>0</v>
      </c>
    </row>
    <row r="38" spans="2:37" ht="14.1" thickBot="1">
      <c r="B38" s="220" t="s">
        <v>129</v>
      </c>
      <c r="C38" s="221">
        <f t="shared" si="15"/>
        <v>3</v>
      </c>
      <c r="D38" s="222">
        <f>_xlfn.XLOOKUP($B$8,Paid_DFs!$G$5:$S$5,Paid_DFs!$G34:$S34)</f>
        <v>1.0341014337059913</v>
      </c>
      <c r="E38" s="223">
        <f>PRODUCT($D$11:$D38)</f>
        <v>1.1130607124938554</v>
      </c>
      <c r="F38" s="224">
        <f t="shared" si="10"/>
        <v>0.89842358891588359</v>
      </c>
      <c r="G38" s="225">
        <f t="shared" si="16"/>
        <v>0.89842358891588359</v>
      </c>
      <c r="H38" s="226">
        <f t="shared" si="18"/>
        <v>0.10157641108411641</v>
      </c>
      <c r="I38" s="227">
        <f t="shared" si="11"/>
        <v>1</v>
      </c>
      <c r="J38" s="228">
        <f t="shared" si="12"/>
        <v>0.30162054487180562</v>
      </c>
      <c r="K38" s="228">
        <f t="shared" si="22"/>
        <v>0.22107565143894653</v>
      </c>
      <c r="L38" s="228">
        <f t="shared" si="22"/>
        <v>4.1067086849337396E-3</v>
      </c>
      <c r="M38" s="228">
        <f t="shared" si="22"/>
        <v>2.1934554899863241E-3</v>
      </c>
      <c r="N38" s="228">
        <f t="shared" si="22"/>
        <v>7.1259541364413247E-3</v>
      </c>
      <c r="O38" s="228">
        <f t="shared" si="22"/>
        <v>0</v>
      </c>
      <c r="P38" s="228">
        <f t="shared" si="22"/>
        <v>0</v>
      </c>
      <c r="Q38" s="228">
        <f t="shared" si="22"/>
        <v>0.46387768537788648</v>
      </c>
      <c r="R38" s="228">
        <f t="shared" si="22"/>
        <v>0</v>
      </c>
      <c r="S38" s="228">
        <f t="shared" si="22"/>
        <v>0</v>
      </c>
      <c r="T38" s="228">
        <f t="shared" si="22"/>
        <v>0</v>
      </c>
      <c r="U38" s="228">
        <f t="shared" si="22"/>
        <v>0</v>
      </c>
      <c r="V38" s="228">
        <f t="shared" si="22"/>
        <v>0</v>
      </c>
      <c r="W38" s="228">
        <f t="shared" si="22"/>
        <v>0</v>
      </c>
      <c r="X38" s="228">
        <f t="shared" si="22"/>
        <v>0</v>
      </c>
      <c r="Y38" s="228">
        <f t="shared" si="22"/>
        <v>0</v>
      </c>
      <c r="Z38" s="228">
        <f t="shared" si="22"/>
        <v>0</v>
      </c>
      <c r="AA38" s="228">
        <f t="shared" si="22"/>
        <v>0</v>
      </c>
      <c r="AB38" s="228">
        <f t="shared" si="22"/>
        <v>0</v>
      </c>
      <c r="AC38" s="228">
        <f t="shared" si="22"/>
        <v>0</v>
      </c>
      <c r="AD38" s="228">
        <f t="shared" si="22"/>
        <v>0</v>
      </c>
      <c r="AE38" s="228">
        <f t="shared" si="22"/>
        <v>0</v>
      </c>
      <c r="AF38" s="228">
        <f t="shared" si="22"/>
        <v>0</v>
      </c>
      <c r="AG38" s="228">
        <f t="shared" si="22"/>
        <v>0</v>
      </c>
      <c r="AH38" s="228">
        <f t="shared" si="22"/>
        <v>0</v>
      </c>
      <c r="AI38" s="228">
        <f t="shared" si="22"/>
        <v>0</v>
      </c>
      <c r="AJ38" s="228">
        <f t="shared" si="22"/>
        <v>0</v>
      </c>
      <c r="AK38" s="228">
        <f t="shared" si="22"/>
        <v>0</v>
      </c>
    </row>
    <row r="39" spans="2:37" ht="14.1" thickBot="1">
      <c r="B39" s="229" t="s">
        <v>166</v>
      </c>
      <c r="C39" s="230"/>
      <c r="D39" s="231"/>
      <c r="E39" s="231"/>
      <c r="F39" s="231"/>
      <c r="G39" s="231"/>
      <c r="H39" s="232">
        <f t="shared" ref="H39:AK39" si="23">SUM(H11:H38)</f>
        <v>0.45826371042993863</v>
      </c>
      <c r="I39" s="233"/>
      <c r="J39" s="234">
        <f t="shared" si="23"/>
        <v>21.646544414401564</v>
      </c>
      <c r="K39" s="235">
        <f t="shared" si="23"/>
        <v>1.2466106708978393</v>
      </c>
      <c r="L39" s="235">
        <f t="shared" si="23"/>
        <v>1.0221770861006008</v>
      </c>
      <c r="M39" s="235">
        <f t="shared" si="23"/>
        <v>0.99726771446246643</v>
      </c>
      <c r="N39" s="235">
        <f t="shared" si="23"/>
        <v>0.98743139192374918</v>
      </c>
      <c r="O39" s="235">
        <f t="shared" si="23"/>
        <v>0.97187091699754702</v>
      </c>
      <c r="P39" s="235">
        <f t="shared" si="23"/>
        <v>0.66422011983834373</v>
      </c>
      <c r="Q39" s="235">
        <f t="shared" si="23"/>
        <v>0.46387768537788648</v>
      </c>
      <c r="R39" s="235">
        <f t="shared" si="23"/>
        <v>0</v>
      </c>
      <c r="S39" s="235">
        <f t="shared" si="23"/>
        <v>0</v>
      </c>
      <c r="T39" s="235">
        <f t="shared" si="23"/>
        <v>0</v>
      </c>
      <c r="U39" s="235">
        <f t="shared" si="23"/>
        <v>0</v>
      </c>
      <c r="V39" s="235">
        <f t="shared" si="23"/>
        <v>0</v>
      </c>
      <c r="W39" s="235">
        <f t="shared" si="23"/>
        <v>0</v>
      </c>
      <c r="X39" s="235">
        <f t="shared" si="23"/>
        <v>0</v>
      </c>
      <c r="Y39" s="235">
        <f t="shared" si="23"/>
        <v>0</v>
      </c>
      <c r="Z39" s="235">
        <f t="shared" si="23"/>
        <v>0</v>
      </c>
      <c r="AA39" s="235">
        <f t="shared" si="23"/>
        <v>0</v>
      </c>
      <c r="AB39" s="235">
        <f t="shared" si="23"/>
        <v>0</v>
      </c>
      <c r="AC39" s="235">
        <f t="shared" si="23"/>
        <v>0</v>
      </c>
      <c r="AD39" s="235">
        <f t="shared" si="23"/>
        <v>0</v>
      </c>
      <c r="AE39" s="235">
        <f t="shared" si="23"/>
        <v>0</v>
      </c>
      <c r="AF39" s="235">
        <f t="shared" si="23"/>
        <v>0</v>
      </c>
      <c r="AG39" s="235">
        <f t="shared" si="23"/>
        <v>0</v>
      </c>
      <c r="AH39" s="235">
        <f t="shared" si="23"/>
        <v>0</v>
      </c>
      <c r="AI39" s="235">
        <f t="shared" si="23"/>
        <v>0</v>
      </c>
      <c r="AJ39" s="235">
        <f t="shared" si="23"/>
        <v>0</v>
      </c>
      <c r="AK39" s="235">
        <f t="shared" si="23"/>
        <v>0</v>
      </c>
    </row>
    <row r="40" spans="2:37">
      <c r="H40" s="236"/>
      <c r="I40" s="236"/>
    </row>
    <row r="41" spans="2:37">
      <c r="H41" s="237"/>
      <c r="I41" s="238">
        <f>1-I38</f>
        <v>0</v>
      </c>
      <c r="K41" s="239">
        <f>F33/H38</f>
        <v>7.1259541364413247E-3</v>
      </c>
    </row>
    <row r="42" spans="2:37">
      <c r="H42" s="240">
        <f>H39-H40</f>
        <v>0.45826371042993863</v>
      </c>
      <c r="I42" s="240"/>
    </row>
    <row r="45" spans="2:37" ht="14.1" thickBot="1">
      <c r="B45" s="211" t="str">
        <f>B8</f>
        <v>Fire Domestic</v>
      </c>
    </row>
    <row r="46" spans="2:37" ht="14.1" thickBot="1">
      <c r="J46" s="212" t="s">
        <v>157</v>
      </c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</row>
    <row r="47" spans="2:37" ht="14.1" thickBot="1">
      <c r="E47" s="242" t="s">
        <v>158</v>
      </c>
      <c r="F47" s="243" t="s">
        <v>167</v>
      </c>
      <c r="G47" s="244" t="s">
        <v>168</v>
      </c>
      <c r="H47" s="244" t="s">
        <v>169</v>
      </c>
      <c r="I47" s="217" t="s">
        <v>165</v>
      </c>
      <c r="J47" s="245">
        <f t="shared" ref="J47:AD47" si="24">J10</f>
        <v>0.12</v>
      </c>
      <c r="K47" s="245">
        <f t="shared" si="24"/>
        <v>0.38</v>
      </c>
      <c r="L47" s="245">
        <f t="shared" si="24"/>
        <v>0.62</v>
      </c>
      <c r="M47" s="245">
        <f t="shared" si="24"/>
        <v>0.88</v>
      </c>
      <c r="N47" s="245">
        <f t="shared" si="24"/>
        <v>1.1200000000000001</v>
      </c>
      <c r="O47" s="245">
        <f t="shared" si="24"/>
        <v>1.38</v>
      </c>
      <c r="P47" s="245">
        <f t="shared" si="24"/>
        <v>1.62</v>
      </c>
      <c r="Q47" s="245">
        <f t="shared" si="24"/>
        <v>1.88</v>
      </c>
      <c r="R47" s="245">
        <f t="shared" si="24"/>
        <v>2.12</v>
      </c>
      <c r="S47" s="245">
        <f t="shared" si="24"/>
        <v>2.38</v>
      </c>
      <c r="T47" s="245">
        <f t="shared" si="24"/>
        <v>2.62</v>
      </c>
      <c r="U47" s="245">
        <f t="shared" si="24"/>
        <v>2.88</v>
      </c>
      <c r="V47" s="245">
        <f t="shared" si="24"/>
        <v>3.12</v>
      </c>
      <c r="W47" s="245">
        <f t="shared" si="24"/>
        <v>3.38</v>
      </c>
      <c r="X47" s="245">
        <f t="shared" si="24"/>
        <v>3.62</v>
      </c>
      <c r="Y47" s="245">
        <f t="shared" si="24"/>
        <v>3.88</v>
      </c>
      <c r="Z47" s="245">
        <f t="shared" si="24"/>
        <v>4.12</v>
      </c>
      <c r="AA47" s="245">
        <f t="shared" si="24"/>
        <v>4.38</v>
      </c>
      <c r="AB47" s="245">
        <f t="shared" si="24"/>
        <v>4.62</v>
      </c>
      <c r="AC47" s="245">
        <f t="shared" si="24"/>
        <v>4.88</v>
      </c>
      <c r="AD47" s="245">
        <f t="shared" si="24"/>
        <v>5.12</v>
      </c>
      <c r="AE47" s="245">
        <v>5.38</v>
      </c>
      <c r="AF47" s="245">
        <v>5.62</v>
      </c>
      <c r="AG47" s="245">
        <v>5.88</v>
      </c>
      <c r="AH47" s="245">
        <v>6.12</v>
      </c>
      <c r="AI47" s="245">
        <v>6.38</v>
      </c>
      <c r="AJ47" s="245">
        <v>6.62</v>
      </c>
      <c r="AK47" s="245">
        <v>6.88</v>
      </c>
    </row>
    <row r="48" spans="2:37">
      <c r="E48" s="220" t="str">
        <f t="shared" ref="E48:E67" si="25">B11</f>
        <v>2018Q1</v>
      </c>
      <c r="F48" s="221">
        <f>_xlfn.XLOOKUP($B$8,OCR!$D$2:$P$2,OCR!$D4:$P4)</f>
        <v>0</v>
      </c>
      <c r="G48" s="246">
        <f>_xlfn.XLOOKUP($B$8,IBNR!$G$5:$S$5,IBNR!$G7:$S7)</f>
        <v>0</v>
      </c>
      <c r="H48" s="247">
        <f t="shared" ref="H48:H76" si="26">SUM(F48:G48)</f>
        <v>0</v>
      </c>
      <c r="I48" s="248">
        <f>SUM(J48:AK48)</f>
        <v>0</v>
      </c>
      <c r="J48" s="249">
        <f t="shared" ref="J48:Z48" si="27">$H48*J11</f>
        <v>0</v>
      </c>
      <c r="K48" s="249">
        <f t="shared" si="27"/>
        <v>0</v>
      </c>
      <c r="L48" s="249">
        <f t="shared" si="27"/>
        <v>0</v>
      </c>
      <c r="M48" s="249">
        <f t="shared" si="27"/>
        <v>0</v>
      </c>
      <c r="N48" s="249">
        <f t="shared" si="27"/>
        <v>0</v>
      </c>
      <c r="O48" s="249">
        <f t="shared" si="27"/>
        <v>0</v>
      </c>
      <c r="P48" s="249">
        <f t="shared" si="27"/>
        <v>0</v>
      </c>
      <c r="Q48" s="249">
        <f t="shared" si="27"/>
        <v>0</v>
      </c>
      <c r="R48" s="249">
        <f t="shared" si="27"/>
        <v>0</v>
      </c>
      <c r="S48" s="249">
        <f t="shared" si="27"/>
        <v>0</v>
      </c>
      <c r="T48" s="249">
        <f t="shared" si="27"/>
        <v>0</v>
      </c>
      <c r="U48" s="249">
        <f t="shared" si="27"/>
        <v>0</v>
      </c>
      <c r="V48" s="249">
        <f t="shared" si="27"/>
        <v>0</v>
      </c>
      <c r="W48" s="249">
        <f t="shared" si="27"/>
        <v>0</v>
      </c>
      <c r="X48" s="249">
        <f t="shared" si="27"/>
        <v>0</v>
      </c>
      <c r="Y48" s="249">
        <f t="shared" si="27"/>
        <v>0</v>
      </c>
      <c r="Z48" s="249">
        <f t="shared" si="27"/>
        <v>0</v>
      </c>
      <c r="AA48" s="249">
        <f t="shared" ref="AA48:AF48" si="28">$H48*AA11</f>
        <v>0</v>
      </c>
      <c r="AB48" s="249">
        <f t="shared" si="28"/>
        <v>0</v>
      </c>
      <c r="AC48" s="249">
        <f t="shared" si="28"/>
        <v>0</v>
      </c>
      <c r="AD48" s="249">
        <f t="shared" si="28"/>
        <v>0</v>
      </c>
      <c r="AE48" s="249">
        <f t="shared" si="28"/>
        <v>0</v>
      </c>
      <c r="AF48" s="249">
        <f t="shared" si="28"/>
        <v>0</v>
      </c>
      <c r="AG48" s="249">
        <f t="shared" ref="AG48:AK57" si="29">$H48*AG11</f>
        <v>0</v>
      </c>
      <c r="AH48" s="249">
        <f t="shared" si="29"/>
        <v>0</v>
      </c>
      <c r="AI48" s="249">
        <f t="shared" si="29"/>
        <v>0</v>
      </c>
      <c r="AJ48" s="249">
        <f t="shared" si="29"/>
        <v>0</v>
      </c>
      <c r="AK48" s="249">
        <f t="shared" si="29"/>
        <v>0</v>
      </c>
    </row>
    <row r="49" spans="5:37">
      <c r="E49" s="220" t="str">
        <f t="shared" si="25"/>
        <v>2018Q2</v>
      </c>
      <c r="F49" s="221">
        <f>_xlfn.XLOOKUP($B$8,OCR!$D$2:$P$2,OCR!$D5:$P5)</f>
        <v>0</v>
      </c>
      <c r="G49" s="246">
        <f>_xlfn.XLOOKUP($B$8,IBNR!$G$5:$S$5,IBNR!$G8:$S8)</f>
        <v>0</v>
      </c>
      <c r="H49" s="247">
        <f t="shared" si="26"/>
        <v>0</v>
      </c>
      <c r="I49" s="248">
        <f t="shared" ref="I49:I70" si="30">SUM(J49:AK49)</f>
        <v>0</v>
      </c>
      <c r="J49" s="249">
        <f t="shared" ref="J49:Z49" si="31">$H49*J12</f>
        <v>0</v>
      </c>
      <c r="K49" s="249">
        <f t="shared" si="31"/>
        <v>0</v>
      </c>
      <c r="L49" s="249">
        <f t="shared" si="31"/>
        <v>0</v>
      </c>
      <c r="M49" s="249">
        <f t="shared" si="31"/>
        <v>0</v>
      </c>
      <c r="N49" s="249">
        <f t="shared" si="31"/>
        <v>0</v>
      </c>
      <c r="O49" s="249">
        <f t="shared" si="31"/>
        <v>0</v>
      </c>
      <c r="P49" s="249">
        <f t="shared" si="31"/>
        <v>0</v>
      </c>
      <c r="Q49" s="249">
        <f t="shared" si="31"/>
        <v>0</v>
      </c>
      <c r="R49" s="249">
        <f t="shared" si="31"/>
        <v>0</v>
      </c>
      <c r="S49" s="249">
        <f t="shared" si="31"/>
        <v>0</v>
      </c>
      <c r="T49" s="249">
        <f t="shared" si="31"/>
        <v>0</v>
      </c>
      <c r="U49" s="249">
        <f t="shared" si="31"/>
        <v>0</v>
      </c>
      <c r="V49" s="249">
        <f t="shared" si="31"/>
        <v>0</v>
      </c>
      <c r="W49" s="249">
        <f t="shared" si="31"/>
        <v>0</v>
      </c>
      <c r="X49" s="249">
        <f t="shared" si="31"/>
        <v>0</v>
      </c>
      <c r="Y49" s="249">
        <f t="shared" si="31"/>
        <v>0</v>
      </c>
      <c r="Z49" s="249">
        <f t="shared" si="31"/>
        <v>0</v>
      </c>
      <c r="AA49" s="249">
        <f t="shared" ref="AA49:AF49" si="32">$H49*AA12</f>
        <v>0</v>
      </c>
      <c r="AB49" s="249">
        <f t="shared" si="32"/>
        <v>0</v>
      </c>
      <c r="AC49" s="249">
        <f t="shared" si="32"/>
        <v>0</v>
      </c>
      <c r="AD49" s="249">
        <f t="shared" si="32"/>
        <v>0</v>
      </c>
      <c r="AE49" s="249">
        <f t="shared" si="32"/>
        <v>0</v>
      </c>
      <c r="AF49" s="249">
        <f t="shared" si="32"/>
        <v>0</v>
      </c>
      <c r="AG49" s="249">
        <f t="shared" si="29"/>
        <v>0</v>
      </c>
      <c r="AH49" s="249">
        <f t="shared" si="29"/>
        <v>0</v>
      </c>
      <c r="AI49" s="249">
        <f t="shared" si="29"/>
        <v>0</v>
      </c>
      <c r="AJ49" s="249">
        <f t="shared" si="29"/>
        <v>0</v>
      </c>
      <c r="AK49" s="249">
        <f t="shared" si="29"/>
        <v>0</v>
      </c>
    </row>
    <row r="50" spans="5:37">
      <c r="E50" s="220" t="str">
        <f t="shared" si="25"/>
        <v>2018Q3</v>
      </c>
      <c r="F50" s="221">
        <f>_xlfn.XLOOKUP($B$8,OCR!$D$2:$P$2,OCR!$D6:$P6)</f>
        <v>112200.00000000001</v>
      </c>
      <c r="G50" s="246">
        <f>_xlfn.XLOOKUP($B$8,IBNR!$G$5:$S$5,IBNR!$G9:$S9)</f>
        <v>0</v>
      </c>
      <c r="H50" s="247">
        <f t="shared" si="26"/>
        <v>112200.00000000001</v>
      </c>
      <c r="I50" s="248">
        <f t="shared" si="30"/>
        <v>112200.00000000001</v>
      </c>
      <c r="J50" s="249">
        <f t="shared" ref="J50:Z50" si="33">$H50*J13</f>
        <v>112200.00000000001</v>
      </c>
      <c r="K50" s="249">
        <f t="shared" si="33"/>
        <v>0</v>
      </c>
      <c r="L50" s="249">
        <f t="shared" si="33"/>
        <v>0</v>
      </c>
      <c r="M50" s="249">
        <f t="shared" si="33"/>
        <v>0</v>
      </c>
      <c r="N50" s="249">
        <f t="shared" si="33"/>
        <v>0</v>
      </c>
      <c r="O50" s="249">
        <f t="shared" si="33"/>
        <v>0</v>
      </c>
      <c r="P50" s="249">
        <f t="shared" si="33"/>
        <v>0</v>
      </c>
      <c r="Q50" s="249">
        <f t="shared" si="33"/>
        <v>0</v>
      </c>
      <c r="R50" s="249">
        <f t="shared" si="33"/>
        <v>0</v>
      </c>
      <c r="S50" s="249">
        <f t="shared" si="33"/>
        <v>0</v>
      </c>
      <c r="T50" s="249">
        <f t="shared" si="33"/>
        <v>0</v>
      </c>
      <c r="U50" s="249">
        <f t="shared" si="33"/>
        <v>0</v>
      </c>
      <c r="V50" s="249">
        <f t="shared" si="33"/>
        <v>0</v>
      </c>
      <c r="W50" s="249">
        <f t="shared" si="33"/>
        <v>0</v>
      </c>
      <c r="X50" s="249">
        <f t="shared" si="33"/>
        <v>0</v>
      </c>
      <c r="Y50" s="249">
        <f t="shared" si="33"/>
        <v>0</v>
      </c>
      <c r="Z50" s="249">
        <f t="shared" si="33"/>
        <v>0</v>
      </c>
      <c r="AA50" s="249">
        <f t="shared" ref="AA50:AF50" si="34">$H50*AA13</f>
        <v>0</v>
      </c>
      <c r="AB50" s="249">
        <f t="shared" si="34"/>
        <v>0</v>
      </c>
      <c r="AC50" s="249">
        <f t="shared" si="34"/>
        <v>0</v>
      </c>
      <c r="AD50" s="249">
        <f t="shared" si="34"/>
        <v>0</v>
      </c>
      <c r="AE50" s="249">
        <f t="shared" si="34"/>
        <v>0</v>
      </c>
      <c r="AF50" s="249">
        <f t="shared" si="34"/>
        <v>0</v>
      </c>
      <c r="AG50" s="249">
        <f t="shared" si="29"/>
        <v>0</v>
      </c>
      <c r="AH50" s="249">
        <f t="shared" si="29"/>
        <v>0</v>
      </c>
      <c r="AI50" s="249">
        <f t="shared" si="29"/>
        <v>0</v>
      </c>
      <c r="AJ50" s="249">
        <f t="shared" si="29"/>
        <v>0</v>
      </c>
      <c r="AK50" s="249">
        <f t="shared" si="29"/>
        <v>0</v>
      </c>
    </row>
    <row r="51" spans="5:37">
      <c r="E51" s="220" t="str">
        <f t="shared" si="25"/>
        <v>2018Q4</v>
      </c>
      <c r="F51" s="221">
        <f>_xlfn.XLOOKUP($B$8,OCR!$D$2:$P$2,OCR!$D7:$P7)</f>
        <v>0</v>
      </c>
      <c r="G51" s="246">
        <f>_xlfn.XLOOKUP($B$8,IBNR!$G$5:$S$5,IBNR!$G10:$S10)</f>
        <v>0</v>
      </c>
      <c r="H51" s="247">
        <f t="shared" si="26"/>
        <v>0</v>
      </c>
      <c r="I51" s="248">
        <f t="shared" si="30"/>
        <v>0</v>
      </c>
      <c r="J51" s="249">
        <f t="shared" ref="J51:Z51" si="35">$H51*J14</f>
        <v>0</v>
      </c>
      <c r="K51" s="249">
        <f t="shared" si="35"/>
        <v>0</v>
      </c>
      <c r="L51" s="249">
        <f t="shared" si="35"/>
        <v>0</v>
      </c>
      <c r="M51" s="249">
        <f t="shared" si="35"/>
        <v>0</v>
      </c>
      <c r="N51" s="249">
        <f t="shared" si="35"/>
        <v>0</v>
      </c>
      <c r="O51" s="249">
        <f t="shared" si="35"/>
        <v>0</v>
      </c>
      <c r="P51" s="249">
        <f t="shared" si="35"/>
        <v>0</v>
      </c>
      <c r="Q51" s="249">
        <f t="shared" si="35"/>
        <v>0</v>
      </c>
      <c r="R51" s="249">
        <f t="shared" si="35"/>
        <v>0</v>
      </c>
      <c r="S51" s="249">
        <f t="shared" si="35"/>
        <v>0</v>
      </c>
      <c r="T51" s="249">
        <f t="shared" si="35"/>
        <v>0</v>
      </c>
      <c r="U51" s="249">
        <f t="shared" si="35"/>
        <v>0</v>
      </c>
      <c r="V51" s="249">
        <f t="shared" si="35"/>
        <v>0</v>
      </c>
      <c r="W51" s="249">
        <f t="shared" si="35"/>
        <v>0</v>
      </c>
      <c r="X51" s="249">
        <f t="shared" si="35"/>
        <v>0</v>
      </c>
      <c r="Y51" s="249">
        <f t="shared" si="35"/>
        <v>0</v>
      </c>
      <c r="Z51" s="249">
        <f t="shared" si="35"/>
        <v>0</v>
      </c>
      <c r="AA51" s="249">
        <f t="shared" ref="AA51:AF51" si="36">$H51*AA14</f>
        <v>0</v>
      </c>
      <c r="AB51" s="249">
        <f t="shared" si="36"/>
        <v>0</v>
      </c>
      <c r="AC51" s="249">
        <f t="shared" si="36"/>
        <v>0</v>
      </c>
      <c r="AD51" s="249">
        <f t="shared" si="36"/>
        <v>0</v>
      </c>
      <c r="AE51" s="249">
        <f t="shared" si="36"/>
        <v>0</v>
      </c>
      <c r="AF51" s="249">
        <f t="shared" si="36"/>
        <v>0</v>
      </c>
      <c r="AG51" s="249">
        <f t="shared" si="29"/>
        <v>0</v>
      </c>
      <c r="AH51" s="249">
        <f t="shared" si="29"/>
        <v>0</v>
      </c>
      <c r="AI51" s="249">
        <f t="shared" si="29"/>
        <v>0</v>
      </c>
      <c r="AJ51" s="249">
        <f t="shared" si="29"/>
        <v>0</v>
      </c>
      <c r="AK51" s="249">
        <f t="shared" si="29"/>
        <v>0</v>
      </c>
    </row>
    <row r="52" spans="5:37">
      <c r="E52" s="220" t="str">
        <f t="shared" si="25"/>
        <v>2019Q1</v>
      </c>
      <c r="F52" s="221">
        <f>_xlfn.XLOOKUP($B$8,OCR!$D$2:$P$2,OCR!$D8:$P8)</f>
        <v>0</v>
      </c>
      <c r="G52" s="246">
        <f>_xlfn.XLOOKUP($B$8,IBNR!$G$5:$S$5,IBNR!$G11:$S11)</f>
        <v>0</v>
      </c>
      <c r="H52" s="247">
        <f t="shared" si="26"/>
        <v>0</v>
      </c>
      <c r="I52" s="248">
        <f t="shared" si="30"/>
        <v>0</v>
      </c>
      <c r="J52" s="249">
        <f t="shared" ref="J52:Z52" si="37">$H52*J15</f>
        <v>0</v>
      </c>
      <c r="K52" s="249">
        <f t="shared" si="37"/>
        <v>0</v>
      </c>
      <c r="L52" s="249">
        <f t="shared" si="37"/>
        <v>0</v>
      </c>
      <c r="M52" s="249">
        <f t="shared" si="37"/>
        <v>0</v>
      </c>
      <c r="N52" s="249">
        <f t="shared" si="37"/>
        <v>0</v>
      </c>
      <c r="O52" s="249">
        <f t="shared" si="37"/>
        <v>0</v>
      </c>
      <c r="P52" s="249">
        <f t="shared" si="37"/>
        <v>0</v>
      </c>
      <c r="Q52" s="249">
        <f t="shared" si="37"/>
        <v>0</v>
      </c>
      <c r="R52" s="249">
        <f t="shared" si="37"/>
        <v>0</v>
      </c>
      <c r="S52" s="249">
        <f t="shared" si="37"/>
        <v>0</v>
      </c>
      <c r="T52" s="249">
        <f t="shared" si="37"/>
        <v>0</v>
      </c>
      <c r="U52" s="249">
        <f t="shared" si="37"/>
        <v>0</v>
      </c>
      <c r="V52" s="249">
        <f t="shared" si="37"/>
        <v>0</v>
      </c>
      <c r="W52" s="249">
        <f t="shared" si="37"/>
        <v>0</v>
      </c>
      <c r="X52" s="249">
        <f t="shared" si="37"/>
        <v>0</v>
      </c>
      <c r="Y52" s="249">
        <f t="shared" si="37"/>
        <v>0</v>
      </c>
      <c r="Z52" s="249">
        <f t="shared" si="37"/>
        <v>0</v>
      </c>
      <c r="AA52" s="249">
        <f t="shared" ref="AA52:AF52" si="38">$H52*AA15</f>
        <v>0</v>
      </c>
      <c r="AB52" s="249">
        <f t="shared" si="38"/>
        <v>0</v>
      </c>
      <c r="AC52" s="249">
        <f t="shared" si="38"/>
        <v>0</v>
      </c>
      <c r="AD52" s="249">
        <f t="shared" si="38"/>
        <v>0</v>
      </c>
      <c r="AE52" s="249">
        <f t="shared" si="38"/>
        <v>0</v>
      </c>
      <c r="AF52" s="249">
        <f t="shared" si="38"/>
        <v>0</v>
      </c>
      <c r="AG52" s="249">
        <f t="shared" si="29"/>
        <v>0</v>
      </c>
      <c r="AH52" s="249">
        <f t="shared" si="29"/>
        <v>0</v>
      </c>
      <c r="AI52" s="249">
        <f t="shared" si="29"/>
        <v>0</v>
      </c>
      <c r="AJ52" s="249">
        <f t="shared" si="29"/>
        <v>0</v>
      </c>
      <c r="AK52" s="249">
        <f t="shared" si="29"/>
        <v>0</v>
      </c>
    </row>
    <row r="53" spans="5:37">
      <c r="E53" s="220" t="str">
        <f t="shared" si="25"/>
        <v>2019Q2</v>
      </c>
      <c r="F53" s="221">
        <f>_xlfn.XLOOKUP($B$8,OCR!$D$2:$P$2,OCR!$D9:$P9)</f>
        <v>0</v>
      </c>
      <c r="G53" s="246">
        <f>_xlfn.XLOOKUP($B$8,IBNR!$G$5:$S$5,IBNR!$G12:$S12)</f>
        <v>0</v>
      </c>
      <c r="H53" s="247">
        <f t="shared" si="26"/>
        <v>0</v>
      </c>
      <c r="I53" s="248">
        <f t="shared" si="30"/>
        <v>0</v>
      </c>
      <c r="J53" s="249">
        <f t="shared" ref="J53:Z53" si="39">$H53*J16</f>
        <v>0</v>
      </c>
      <c r="K53" s="249">
        <f t="shared" si="39"/>
        <v>0</v>
      </c>
      <c r="L53" s="249">
        <f t="shared" si="39"/>
        <v>0</v>
      </c>
      <c r="M53" s="249">
        <f t="shared" si="39"/>
        <v>0</v>
      </c>
      <c r="N53" s="249">
        <f t="shared" si="39"/>
        <v>0</v>
      </c>
      <c r="O53" s="249">
        <f t="shared" si="39"/>
        <v>0</v>
      </c>
      <c r="P53" s="249">
        <f t="shared" si="39"/>
        <v>0</v>
      </c>
      <c r="Q53" s="249">
        <f t="shared" si="39"/>
        <v>0</v>
      </c>
      <c r="R53" s="249">
        <f t="shared" si="39"/>
        <v>0</v>
      </c>
      <c r="S53" s="249">
        <f t="shared" si="39"/>
        <v>0</v>
      </c>
      <c r="T53" s="249">
        <f t="shared" si="39"/>
        <v>0</v>
      </c>
      <c r="U53" s="249">
        <f t="shared" si="39"/>
        <v>0</v>
      </c>
      <c r="V53" s="249">
        <f t="shared" si="39"/>
        <v>0</v>
      </c>
      <c r="W53" s="249">
        <f t="shared" si="39"/>
        <v>0</v>
      </c>
      <c r="X53" s="249">
        <f t="shared" si="39"/>
        <v>0</v>
      </c>
      <c r="Y53" s="249">
        <f t="shared" si="39"/>
        <v>0</v>
      </c>
      <c r="Z53" s="249">
        <f t="shared" si="39"/>
        <v>0</v>
      </c>
      <c r="AA53" s="249">
        <f t="shared" ref="AA53:AF53" si="40">$H53*AA16</f>
        <v>0</v>
      </c>
      <c r="AB53" s="249">
        <f t="shared" si="40"/>
        <v>0</v>
      </c>
      <c r="AC53" s="249">
        <f t="shared" si="40"/>
        <v>0</v>
      </c>
      <c r="AD53" s="249">
        <f t="shared" si="40"/>
        <v>0</v>
      </c>
      <c r="AE53" s="249">
        <f t="shared" si="40"/>
        <v>0</v>
      </c>
      <c r="AF53" s="249">
        <f t="shared" si="40"/>
        <v>0</v>
      </c>
      <c r="AG53" s="249">
        <f t="shared" si="29"/>
        <v>0</v>
      </c>
      <c r="AH53" s="249">
        <f t="shared" si="29"/>
        <v>0</v>
      </c>
      <c r="AI53" s="249">
        <f t="shared" si="29"/>
        <v>0</v>
      </c>
      <c r="AJ53" s="249">
        <f t="shared" si="29"/>
        <v>0</v>
      </c>
      <c r="AK53" s="249">
        <f t="shared" si="29"/>
        <v>0</v>
      </c>
    </row>
    <row r="54" spans="5:37">
      <c r="E54" s="220" t="str">
        <f t="shared" si="25"/>
        <v>2019Q3</v>
      </c>
      <c r="F54" s="221">
        <f>_xlfn.XLOOKUP($B$8,OCR!$D$2:$P$2,OCR!$D10:$P10)</f>
        <v>0</v>
      </c>
      <c r="G54" s="246">
        <f>_xlfn.XLOOKUP($B$8,IBNR!$G$5:$S$5,IBNR!$G13:$S13)</f>
        <v>0</v>
      </c>
      <c r="H54" s="247">
        <f t="shared" si="26"/>
        <v>0</v>
      </c>
      <c r="I54" s="248">
        <f t="shared" si="30"/>
        <v>0</v>
      </c>
      <c r="J54" s="249">
        <f t="shared" ref="J54:Z54" si="41">$H54*J17</f>
        <v>0</v>
      </c>
      <c r="K54" s="249">
        <f t="shared" si="41"/>
        <v>0</v>
      </c>
      <c r="L54" s="249">
        <f t="shared" si="41"/>
        <v>0</v>
      </c>
      <c r="M54" s="249">
        <f t="shared" si="41"/>
        <v>0</v>
      </c>
      <c r="N54" s="249">
        <f t="shared" si="41"/>
        <v>0</v>
      </c>
      <c r="O54" s="249">
        <f t="shared" si="41"/>
        <v>0</v>
      </c>
      <c r="P54" s="249">
        <f t="shared" si="41"/>
        <v>0</v>
      </c>
      <c r="Q54" s="249">
        <f t="shared" si="41"/>
        <v>0</v>
      </c>
      <c r="R54" s="249">
        <f t="shared" si="41"/>
        <v>0</v>
      </c>
      <c r="S54" s="249">
        <f t="shared" si="41"/>
        <v>0</v>
      </c>
      <c r="T54" s="249">
        <f t="shared" si="41"/>
        <v>0</v>
      </c>
      <c r="U54" s="249">
        <f t="shared" si="41"/>
        <v>0</v>
      </c>
      <c r="V54" s="249">
        <f t="shared" si="41"/>
        <v>0</v>
      </c>
      <c r="W54" s="249">
        <f t="shared" si="41"/>
        <v>0</v>
      </c>
      <c r="X54" s="249">
        <f t="shared" si="41"/>
        <v>0</v>
      </c>
      <c r="Y54" s="249">
        <f t="shared" si="41"/>
        <v>0</v>
      </c>
      <c r="Z54" s="249">
        <f t="shared" si="41"/>
        <v>0</v>
      </c>
      <c r="AA54" s="249">
        <f t="shared" ref="AA54:AF54" si="42">$H54*AA17</f>
        <v>0</v>
      </c>
      <c r="AB54" s="249">
        <f t="shared" si="42"/>
        <v>0</v>
      </c>
      <c r="AC54" s="249">
        <f t="shared" si="42"/>
        <v>0</v>
      </c>
      <c r="AD54" s="249">
        <f t="shared" si="42"/>
        <v>0</v>
      </c>
      <c r="AE54" s="249">
        <f t="shared" si="42"/>
        <v>0</v>
      </c>
      <c r="AF54" s="249">
        <f t="shared" si="42"/>
        <v>0</v>
      </c>
      <c r="AG54" s="249">
        <f t="shared" si="29"/>
        <v>0</v>
      </c>
      <c r="AH54" s="249">
        <f t="shared" si="29"/>
        <v>0</v>
      </c>
      <c r="AI54" s="249">
        <f t="shared" si="29"/>
        <v>0</v>
      </c>
      <c r="AJ54" s="249">
        <f t="shared" si="29"/>
        <v>0</v>
      </c>
      <c r="AK54" s="249">
        <f t="shared" si="29"/>
        <v>0</v>
      </c>
    </row>
    <row r="55" spans="5:37">
      <c r="E55" s="220" t="str">
        <f t="shared" si="25"/>
        <v>2019Q4</v>
      </c>
      <c r="F55" s="221">
        <f>_xlfn.XLOOKUP($B$8,OCR!$D$2:$P$2,OCR!$D11:$P11)</f>
        <v>0</v>
      </c>
      <c r="G55" s="246">
        <f>_xlfn.XLOOKUP($B$8,IBNR!$G$5:$S$5,IBNR!$G14:$S14)</f>
        <v>0</v>
      </c>
      <c r="H55" s="247">
        <f t="shared" si="26"/>
        <v>0</v>
      </c>
      <c r="I55" s="248">
        <f t="shared" si="30"/>
        <v>0</v>
      </c>
      <c r="J55" s="249">
        <f t="shared" ref="J55:Z55" si="43">$H55*J18</f>
        <v>0</v>
      </c>
      <c r="K55" s="249">
        <f t="shared" si="43"/>
        <v>0</v>
      </c>
      <c r="L55" s="249">
        <f t="shared" si="43"/>
        <v>0</v>
      </c>
      <c r="M55" s="249">
        <f t="shared" si="43"/>
        <v>0</v>
      </c>
      <c r="N55" s="249">
        <f t="shared" si="43"/>
        <v>0</v>
      </c>
      <c r="O55" s="249">
        <f t="shared" si="43"/>
        <v>0</v>
      </c>
      <c r="P55" s="249">
        <f t="shared" si="43"/>
        <v>0</v>
      </c>
      <c r="Q55" s="249">
        <f t="shared" si="43"/>
        <v>0</v>
      </c>
      <c r="R55" s="249">
        <f t="shared" si="43"/>
        <v>0</v>
      </c>
      <c r="S55" s="249">
        <f t="shared" si="43"/>
        <v>0</v>
      </c>
      <c r="T55" s="249">
        <f t="shared" si="43"/>
        <v>0</v>
      </c>
      <c r="U55" s="249">
        <f t="shared" si="43"/>
        <v>0</v>
      </c>
      <c r="V55" s="249">
        <f t="shared" si="43"/>
        <v>0</v>
      </c>
      <c r="W55" s="249">
        <f t="shared" si="43"/>
        <v>0</v>
      </c>
      <c r="X55" s="249">
        <f t="shared" si="43"/>
        <v>0</v>
      </c>
      <c r="Y55" s="249">
        <f t="shared" si="43"/>
        <v>0</v>
      </c>
      <c r="Z55" s="249">
        <f t="shared" si="43"/>
        <v>0</v>
      </c>
      <c r="AA55" s="249">
        <f t="shared" ref="AA55:AF55" si="44">$H55*AA18</f>
        <v>0</v>
      </c>
      <c r="AB55" s="249">
        <f t="shared" si="44"/>
        <v>0</v>
      </c>
      <c r="AC55" s="249">
        <f t="shared" si="44"/>
        <v>0</v>
      </c>
      <c r="AD55" s="249">
        <f t="shared" si="44"/>
        <v>0</v>
      </c>
      <c r="AE55" s="249">
        <f t="shared" si="44"/>
        <v>0</v>
      </c>
      <c r="AF55" s="249">
        <f t="shared" si="44"/>
        <v>0</v>
      </c>
      <c r="AG55" s="249">
        <f t="shared" si="29"/>
        <v>0</v>
      </c>
      <c r="AH55" s="249">
        <f t="shared" si="29"/>
        <v>0</v>
      </c>
      <c r="AI55" s="249">
        <f t="shared" si="29"/>
        <v>0</v>
      </c>
      <c r="AJ55" s="249">
        <f t="shared" si="29"/>
        <v>0</v>
      </c>
      <c r="AK55" s="249">
        <f t="shared" si="29"/>
        <v>0</v>
      </c>
    </row>
    <row r="56" spans="5:37">
      <c r="E56" s="220" t="str">
        <f t="shared" si="25"/>
        <v>2020Q1</v>
      </c>
      <c r="F56" s="221">
        <f>_xlfn.XLOOKUP($B$8,OCR!$D$2:$P$2,OCR!$D12:$P12)</f>
        <v>0</v>
      </c>
      <c r="G56" s="246">
        <f>_xlfn.XLOOKUP($B$8,IBNR!$G$5:$S$5,IBNR!$G15:$S15)</f>
        <v>0</v>
      </c>
      <c r="H56" s="247">
        <f t="shared" si="26"/>
        <v>0</v>
      </c>
      <c r="I56" s="248">
        <f t="shared" si="30"/>
        <v>0</v>
      </c>
      <c r="J56" s="249">
        <f t="shared" ref="J56:Z56" si="45">$H56*J19</f>
        <v>0</v>
      </c>
      <c r="K56" s="249">
        <f t="shared" si="45"/>
        <v>0</v>
      </c>
      <c r="L56" s="249">
        <f t="shared" si="45"/>
        <v>0</v>
      </c>
      <c r="M56" s="249">
        <f t="shared" si="45"/>
        <v>0</v>
      </c>
      <c r="N56" s="249">
        <f t="shared" si="45"/>
        <v>0</v>
      </c>
      <c r="O56" s="249">
        <f t="shared" si="45"/>
        <v>0</v>
      </c>
      <c r="P56" s="249">
        <f t="shared" si="45"/>
        <v>0</v>
      </c>
      <c r="Q56" s="249">
        <f t="shared" si="45"/>
        <v>0</v>
      </c>
      <c r="R56" s="249">
        <f t="shared" si="45"/>
        <v>0</v>
      </c>
      <c r="S56" s="249">
        <f t="shared" si="45"/>
        <v>0</v>
      </c>
      <c r="T56" s="249">
        <f t="shared" si="45"/>
        <v>0</v>
      </c>
      <c r="U56" s="249">
        <f t="shared" si="45"/>
        <v>0</v>
      </c>
      <c r="V56" s="249">
        <f t="shared" si="45"/>
        <v>0</v>
      </c>
      <c r="W56" s="249">
        <f t="shared" si="45"/>
        <v>0</v>
      </c>
      <c r="X56" s="249">
        <f t="shared" si="45"/>
        <v>0</v>
      </c>
      <c r="Y56" s="249">
        <f t="shared" si="45"/>
        <v>0</v>
      </c>
      <c r="Z56" s="249">
        <f t="shared" si="45"/>
        <v>0</v>
      </c>
      <c r="AA56" s="249">
        <f t="shared" ref="AA56:AF56" si="46">$H56*AA19</f>
        <v>0</v>
      </c>
      <c r="AB56" s="249">
        <f t="shared" si="46"/>
        <v>0</v>
      </c>
      <c r="AC56" s="249">
        <f t="shared" si="46"/>
        <v>0</v>
      </c>
      <c r="AD56" s="249">
        <f t="shared" si="46"/>
        <v>0</v>
      </c>
      <c r="AE56" s="249">
        <f t="shared" si="46"/>
        <v>0</v>
      </c>
      <c r="AF56" s="249">
        <f t="shared" si="46"/>
        <v>0</v>
      </c>
      <c r="AG56" s="249">
        <f t="shared" si="29"/>
        <v>0</v>
      </c>
      <c r="AH56" s="249">
        <f t="shared" si="29"/>
        <v>0</v>
      </c>
      <c r="AI56" s="249">
        <f t="shared" si="29"/>
        <v>0</v>
      </c>
      <c r="AJ56" s="249">
        <f t="shared" si="29"/>
        <v>0</v>
      </c>
      <c r="AK56" s="249">
        <f t="shared" si="29"/>
        <v>0</v>
      </c>
    </row>
    <row r="57" spans="5:37">
      <c r="E57" s="220" t="str">
        <f t="shared" si="25"/>
        <v>2020Q2</v>
      </c>
      <c r="F57" s="221">
        <f>_xlfn.XLOOKUP($B$8,OCR!$D$2:$P$2,OCR!$D13:$P13)</f>
        <v>0</v>
      </c>
      <c r="G57" s="246">
        <f>_xlfn.XLOOKUP($B$8,IBNR!$G$5:$S$5,IBNR!$G16:$S16)</f>
        <v>0</v>
      </c>
      <c r="H57" s="247">
        <f t="shared" si="26"/>
        <v>0</v>
      </c>
      <c r="I57" s="248">
        <f t="shared" si="30"/>
        <v>0</v>
      </c>
      <c r="J57" s="249">
        <f t="shared" ref="J57:Z57" si="47">$H57*J20</f>
        <v>0</v>
      </c>
      <c r="K57" s="249">
        <f t="shared" si="47"/>
        <v>0</v>
      </c>
      <c r="L57" s="249">
        <f t="shared" si="47"/>
        <v>0</v>
      </c>
      <c r="M57" s="249">
        <f t="shared" si="47"/>
        <v>0</v>
      </c>
      <c r="N57" s="249">
        <f t="shared" si="47"/>
        <v>0</v>
      </c>
      <c r="O57" s="249">
        <f t="shared" si="47"/>
        <v>0</v>
      </c>
      <c r="P57" s="249">
        <f t="shared" si="47"/>
        <v>0</v>
      </c>
      <c r="Q57" s="249">
        <f t="shared" si="47"/>
        <v>0</v>
      </c>
      <c r="R57" s="249">
        <f t="shared" si="47"/>
        <v>0</v>
      </c>
      <c r="S57" s="249">
        <f t="shared" si="47"/>
        <v>0</v>
      </c>
      <c r="T57" s="249">
        <f t="shared" si="47"/>
        <v>0</v>
      </c>
      <c r="U57" s="249">
        <f t="shared" si="47"/>
        <v>0</v>
      </c>
      <c r="V57" s="249">
        <f t="shared" si="47"/>
        <v>0</v>
      </c>
      <c r="W57" s="249">
        <f t="shared" si="47"/>
        <v>0</v>
      </c>
      <c r="X57" s="249">
        <f t="shared" si="47"/>
        <v>0</v>
      </c>
      <c r="Y57" s="249">
        <f t="shared" si="47"/>
        <v>0</v>
      </c>
      <c r="Z57" s="249">
        <f t="shared" si="47"/>
        <v>0</v>
      </c>
      <c r="AA57" s="249">
        <f t="shared" ref="AA57:AF57" si="48">$H57*AA20</f>
        <v>0</v>
      </c>
      <c r="AB57" s="249">
        <f t="shared" si="48"/>
        <v>0</v>
      </c>
      <c r="AC57" s="249">
        <f t="shared" si="48"/>
        <v>0</v>
      </c>
      <c r="AD57" s="249">
        <f t="shared" si="48"/>
        <v>0</v>
      </c>
      <c r="AE57" s="249">
        <f t="shared" si="48"/>
        <v>0</v>
      </c>
      <c r="AF57" s="249">
        <f t="shared" si="48"/>
        <v>0</v>
      </c>
      <c r="AG57" s="249">
        <f t="shared" si="29"/>
        <v>0</v>
      </c>
      <c r="AH57" s="249">
        <f t="shared" si="29"/>
        <v>0</v>
      </c>
      <c r="AI57" s="249">
        <f t="shared" si="29"/>
        <v>0</v>
      </c>
      <c r="AJ57" s="249">
        <f t="shared" si="29"/>
        <v>0</v>
      </c>
      <c r="AK57" s="249">
        <f t="shared" si="29"/>
        <v>0</v>
      </c>
    </row>
    <row r="58" spans="5:37">
      <c r="E58" s="220" t="str">
        <f t="shared" si="25"/>
        <v>2020Q3</v>
      </c>
      <c r="F58" s="221">
        <f>_xlfn.XLOOKUP($B$8,OCR!$D$2:$P$2,OCR!$D14:$P14)</f>
        <v>0</v>
      </c>
      <c r="G58" s="246">
        <f>_xlfn.XLOOKUP($B$8,IBNR!$G$5:$S$5,IBNR!$G17:$S17)</f>
        <v>0</v>
      </c>
      <c r="H58" s="247">
        <f t="shared" si="26"/>
        <v>0</v>
      </c>
      <c r="I58" s="248">
        <f t="shared" si="30"/>
        <v>0</v>
      </c>
      <c r="J58" s="249">
        <f t="shared" ref="J58:Z58" si="49">$H58*J21</f>
        <v>0</v>
      </c>
      <c r="K58" s="249">
        <f t="shared" si="49"/>
        <v>0</v>
      </c>
      <c r="L58" s="249">
        <f t="shared" si="49"/>
        <v>0</v>
      </c>
      <c r="M58" s="249">
        <f t="shared" si="49"/>
        <v>0</v>
      </c>
      <c r="N58" s="249">
        <f t="shared" si="49"/>
        <v>0</v>
      </c>
      <c r="O58" s="249">
        <f t="shared" si="49"/>
        <v>0</v>
      </c>
      <c r="P58" s="249">
        <f t="shared" si="49"/>
        <v>0</v>
      </c>
      <c r="Q58" s="249">
        <f t="shared" si="49"/>
        <v>0</v>
      </c>
      <c r="R58" s="249">
        <f t="shared" si="49"/>
        <v>0</v>
      </c>
      <c r="S58" s="249">
        <f t="shared" si="49"/>
        <v>0</v>
      </c>
      <c r="T58" s="249">
        <f t="shared" si="49"/>
        <v>0</v>
      </c>
      <c r="U58" s="249">
        <f t="shared" si="49"/>
        <v>0</v>
      </c>
      <c r="V58" s="249">
        <f t="shared" si="49"/>
        <v>0</v>
      </c>
      <c r="W58" s="249">
        <f t="shared" si="49"/>
        <v>0</v>
      </c>
      <c r="X58" s="249">
        <f t="shared" si="49"/>
        <v>0</v>
      </c>
      <c r="Y58" s="249">
        <f t="shared" si="49"/>
        <v>0</v>
      </c>
      <c r="Z58" s="249">
        <f t="shared" si="49"/>
        <v>0</v>
      </c>
      <c r="AA58" s="249">
        <f t="shared" ref="AA58:AF58" si="50">$H58*AA21</f>
        <v>0</v>
      </c>
      <c r="AB58" s="249">
        <f t="shared" si="50"/>
        <v>0</v>
      </c>
      <c r="AC58" s="249">
        <f t="shared" si="50"/>
        <v>0</v>
      </c>
      <c r="AD58" s="249">
        <f t="shared" si="50"/>
        <v>0</v>
      </c>
      <c r="AE58" s="249">
        <f t="shared" si="50"/>
        <v>0</v>
      </c>
      <c r="AF58" s="249">
        <f t="shared" si="50"/>
        <v>0</v>
      </c>
      <c r="AG58" s="249">
        <f t="shared" ref="AG58:AK67" si="51">$H58*AG21</f>
        <v>0</v>
      </c>
      <c r="AH58" s="249">
        <f t="shared" si="51"/>
        <v>0</v>
      </c>
      <c r="AI58" s="249">
        <f t="shared" si="51"/>
        <v>0</v>
      </c>
      <c r="AJ58" s="249">
        <f t="shared" si="51"/>
        <v>0</v>
      </c>
      <c r="AK58" s="249">
        <f t="shared" si="51"/>
        <v>0</v>
      </c>
    </row>
    <row r="59" spans="5:37">
      <c r="E59" s="220" t="str">
        <f t="shared" si="25"/>
        <v>2020Q4</v>
      </c>
      <c r="F59" s="221">
        <f>_xlfn.XLOOKUP($B$8,OCR!$D$2:$P$2,OCR!$D15:$P15)</f>
        <v>0</v>
      </c>
      <c r="G59" s="246">
        <f>_xlfn.XLOOKUP($B$8,IBNR!$G$5:$S$5,IBNR!$G18:$S18)</f>
        <v>0</v>
      </c>
      <c r="H59" s="247">
        <f t="shared" si="26"/>
        <v>0</v>
      </c>
      <c r="I59" s="248">
        <f t="shared" si="30"/>
        <v>0</v>
      </c>
      <c r="J59" s="249">
        <f t="shared" ref="J59:Z59" si="52">$H59*J22</f>
        <v>0</v>
      </c>
      <c r="K59" s="249">
        <f t="shared" si="52"/>
        <v>0</v>
      </c>
      <c r="L59" s="249">
        <f t="shared" si="52"/>
        <v>0</v>
      </c>
      <c r="M59" s="249">
        <f t="shared" si="52"/>
        <v>0</v>
      </c>
      <c r="N59" s="249">
        <f t="shared" si="52"/>
        <v>0</v>
      </c>
      <c r="O59" s="249">
        <f t="shared" si="52"/>
        <v>0</v>
      </c>
      <c r="P59" s="249">
        <f t="shared" si="52"/>
        <v>0</v>
      </c>
      <c r="Q59" s="249">
        <f t="shared" si="52"/>
        <v>0</v>
      </c>
      <c r="R59" s="249">
        <f t="shared" si="52"/>
        <v>0</v>
      </c>
      <c r="S59" s="249">
        <f t="shared" si="52"/>
        <v>0</v>
      </c>
      <c r="T59" s="249">
        <f t="shared" si="52"/>
        <v>0</v>
      </c>
      <c r="U59" s="249">
        <f t="shared" si="52"/>
        <v>0</v>
      </c>
      <c r="V59" s="249">
        <f t="shared" si="52"/>
        <v>0</v>
      </c>
      <c r="W59" s="249">
        <f t="shared" si="52"/>
        <v>0</v>
      </c>
      <c r="X59" s="249">
        <f t="shared" si="52"/>
        <v>0</v>
      </c>
      <c r="Y59" s="249">
        <f t="shared" si="52"/>
        <v>0</v>
      </c>
      <c r="Z59" s="249">
        <f t="shared" si="52"/>
        <v>0</v>
      </c>
      <c r="AA59" s="249">
        <f t="shared" ref="AA59:AF59" si="53">$H59*AA22</f>
        <v>0</v>
      </c>
      <c r="AB59" s="249">
        <f t="shared" si="53"/>
        <v>0</v>
      </c>
      <c r="AC59" s="249">
        <f t="shared" si="53"/>
        <v>0</v>
      </c>
      <c r="AD59" s="249">
        <f t="shared" si="53"/>
        <v>0</v>
      </c>
      <c r="AE59" s="249">
        <f t="shared" si="53"/>
        <v>0</v>
      </c>
      <c r="AF59" s="249">
        <f t="shared" si="53"/>
        <v>0</v>
      </c>
      <c r="AG59" s="249">
        <f t="shared" si="51"/>
        <v>0</v>
      </c>
      <c r="AH59" s="249">
        <f t="shared" si="51"/>
        <v>0</v>
      </c>
      <c r="AI59" s="249">
        <f t="shared" si="51"/>
        <v>0</v>
      </c>
      <c r="AJ59" s="249">
        <f t="shared" si="51"/>
        <v>0</v>
      </c>
      <c r="AK59" s="249">
        <f t="shared" si="51"/>
        <v>0</v>
      </c>
    </row>
    <row r="60" spans="5:37">
      <c r="E60" s="220" t="str">
        <f t="shared" si="25"/>
        <v>2021Q1</v>
      </c>
      <c r="F60" s="221">
        <f>_xlfn.XLOOKUP($B$8,OCR!$D$2:$P$2,OCR!$D16:$P16)</f>
        <v>0</v>
      </c>
      <c r="G60" s="246">
        <f>_xlfn.XLOOKUP($B$8,IBNR!$G$5:$S$5,IBNR!$G19:$S19)</f>
        <v>0</v>
      </c>
      <c r="H60" s="247">
        <f t="shared" si="26"/>
        <v>0</v>
      </c>
      <c r="I60" s="248">
        <f t="shared" si="30"/>
        <v>0</v>
      </c>
      <c r="J60" s="249">
        <f t="shared" ref="J60:Z60" si="54">$H60*J23</f>
        <v>0</v>
      </c>
      <c r="K60" s="249">
        <f t="shared" si="54"/>
        <v>0</v>
      </c>
      <c r="L60" s="249">
        <f t="shared" si="54"/>
        <v>0</v>
      </c>
      <c r="M60" s="249">
        <f t="shared" si="54"/>
        <v>0</v>
      </c>
      <c r="N60" s="249">
        <f t="shared" si="54"/>
        <v>0</v>
      </c>
      <c r="O60" s="249">
        <f t="shared" si="54"/>
        <v>0</v>
      </c>
      <c r="P60" s="249">
        <f t="shared" si="54"/>
        <v>0</v>
      </c>
      <c r="Q60" s="249">
        <f t="shared" si="54"/>
        <v>0</v>
      </c>
      <c r="R60" s="249">
        <f t="shared" si="54"/>
        <v>0</v>
      </c>
      <c r="S60" s="249">
        <f t="shared" si="54"/>
        <v>0</v>
      </c>
      <c r="T60" s="249">
        <f t="shared" si="54"/>
        <v>0</v>
      </c>
      <c r="U60" s="249">
        <f t="shared" si="54"/>
        <v>0</v>
      </c>
      <c r="V60" s="249">
        <f t="shared" si="54"/>
        <v>0</v>
      </c>
      <c r="W60" s="249">
        <f t="shared" si="54"/>
        <v>0</v>
      </c>
      <c r="X60" s="249">
        <f t="shared" si="54"/>
        <v>0</v>
      </c>
      <c r="Y60" s="249">
        <f t="shared" si="54"/>
        <v>0</v>
      </c>
      <c r="Z60" s="249">
        <f t="shared" si="54"/>
        <v>0</v>
      </c>
      <c r="AA60" s="249">
        <f t="shared" ref="AA60:AF60" si="55">$H60*AA23</f>
        <v>0</v>
      </c>
      <c r="AB60" s="249">
        <f t="shared" si="55"/>
        <v>0</v>
      </c>
      <c r="AC60" s="249">
        <f t="shared" si="55"/>
        <v>0</v>
      </c>
      <c r="AD60" s="249">
        <f t="shared" si="55"/>
        <v>0</v>
      </c>
      <c r="AE60" s="249">
        <f t="shared" si="55"/>
        <v>0</v>
      </c>
      <c r="AF60" s="249">
        <f t="shared" si="55"/>
        <v>0</v>
      </c>
      <c r="AG60" s="249">
        <f t="shared" si="51"/>
        <v>0</v>
      </c>
      <c r="AH60" s="249">
        <f t="shared" si="51"/>
        <v>0</v>
      </c>
      <c r="AI60" s="249">
        <f t="shared" si="51"/>
        <v>0</v>
      </c>
      <c r="AJ60" s="249">
        <f t="shared" si="51"/>
        <v>0</v>
      </c>
      <c r="AK60" s="249">
        <f t="shared" si="51"/>
        <v>0</v>
      </c>
    </row>
    <row r="61" spans="5:37">
      <c r="E61" s="220" t="str">
        <f t="shared" si="25"/>
        <v>2021Q2</v>
      </c>
      <c r="F61" s="221">
        <f>_xlfn.XLOOKUP($B$8,OCR!$D$2:$P$2,OCR!$D17:$P17)</f>
        <v>0</v>
      </c>
      <c r="G61" s="246">
        <f>_xlfn.XLOOKUP($B$8,IBNR!$G$5:$S$5,IBNR!$G20:$S20)</f>
        <v>0</v>
      </c>
      <c r="H61" s="247">
        <f t="shared" si="26"/>
        <v>0</v>
      </c>
      <c r="I61" s="248">
        <f t="shared" si="30"/>
        <v>0</v>
      </c>
      <c r="J61" s="249">
        <f t="shared" ref="J61:Z61" si="56">$H61*J24</f>
        <v>0</v>
      </c>
      <c r="K61" s="249">
        <f t="shared" si="56"/>
        <v>0</v>
      </c>
      <c r="L61" s="249">
        <f t="shared" si="56"/>
        <v>0</v>
      </c>
      <c r="M61" s="249">
        <f t="shared" si="56"/>
        <v>0</v>
      </c>
      <c r="N61" s="249">
        <f t="shared" si="56"/>
        <v>0</v>
      </c>
      <c r="O61" s="249">
        <f t="shared" si="56"/>
        <v>0</v>
      </c>
      <c r="P61" s="249">
        <f t="shared" si="56"/>
        <v>0</v>
      </c>
      <c r="Q61" s="249">
        <f t="shared" si="56"/>
        <v>0</v>
      </c>
      <c r="R61" s="249">
        <f t="shared" si="56"/>
        <v>0</v>
      </c>
      <c r="S61" s="249">
        <f t="shared" si="56"/>
        <v>0</v>
      </c>
      <c r="T61" s="249">
        <f t="shared" si="56"/>
        <v>0</v>
      </c>
      <c r="U61" s="249">
        <f t="shared" si="56"/>
        <v>0</v>
      </c>
      <c r="V61" s="249">
        <f t="shared" si="56"/>
        <v>0</v>
      </c>
      <c r="W61" s="249">
        <f t="shared" si="56"/>
        <v>0</v>
      </c>
      <c r="X61" s="249">
        <f t="shared" si="56"/>
        <v>0</v>
      </c>
      <c r="Y61" s="249">
        <f t="shared" si="56"/>
        <v>0</v>
      </c>
      <c r="Z61" s="249">
        <f t="shared" si="56"/>
        <v>0</v>
      </c>
      <c r="AA61" s="249">
        <f t="shared" ref="AA61:AF61" si="57">$H61*AA24</f>
        <v>0</v>
      </c>
      <c r="AB61" s="249">
        <f t="shared" si="57"/>
        <v>0</v>
      </c>
      <c r="AC61" s="249">
        <f t="shared" si="57"/>
        <v>0</v>
      </c>
      <c r="AD61" s="249">
        <f t="shared" si="57"/>
        <v>0</v>
      </c>
      <c r="AE61" s="249">
        <f t="shared" si="57"/>
        <v>0</v>
      </c>
      <c r="AF61" s="249">
        <f t="shared" si="57"/>
        <v>0</v>
      </c>
      <c r="AG61" s="249">
        <f t="shared" si="51"/>
        <v>0</v>
      </c>
      <c r="AH61" s="249">
        <f t="shared" si="51"/>
        <v>0</v>
      </c>
      <c r="AI61" s="249">
        <f t="shared" si="51"/>
        <v>0</v>
      </c>
      <c r="AJ61" s="249">
        <f t="shared" si="51"/>
        <v>0</v>
      </c>
      <c r="AK61" s="249">
        <f t="shared" si="51"/>
        <v>0</v>
      </c>
    </row>
    <row r="62" spans="5:37">
      <c r="E62" s="220" t="str">
        <f t="shared" si="25"/>
        <v>2021Q3</v>
      </c>
      <c r="F62" s="221">
        <f>_xlfn.XLOOKUP($B$8,OCR!$D$2:$P$2,OCR!$D18:$P18)</f>
        <v>110000.00000000001</v>
      </c>
      <c r="G62" s="246">
        <f>_xlfn.XLOOKUP($B$8,IBNR!$G$5:$S$5,IBNR!$G21:$S21)</f>
        <v>0</v>
      </c>
      <c r="H62" s="247">
        <f t="shared" si="26"/>
        <v>110000.00000000001</v>
      </c>
      <c r="I62" s="248">
        <f t="shared" si="30"/>
        <v>110000.00000000001</v>
      </c>
      <c r="J62" s="249">
        <f t="shared" ref="J62:Z62" si="58">$H62*J25</f>
        <v>110000.00000000001</v>
      </c>
      <c r="K62" s="249">
        <f t="shared" si="58"/>
        <v>0</v>
      </c>
      <c r="L62" s="249">
        <f t="shared" si="58"/>
        <v>0</v>
      </c>
      <c r="M62" s="249">
        <f t="shared" si="58"/>
        <v>0</v>
      </c>
      <c r="N62" s="249">
        <f t="shared" si="58"/>
        <v>0</v>
      </c>
      <c r="O62" s="249">
        <f t="shared" si="58"/>
        <v>0</v>
      </c>
      <c r="P62" s="249">
        <f t="shared" si="58"/>
        <v>0</v>
      </c>
      <c r="Q62" s="249">
        <f t="shared" si="58"/>
        <v>0</v>
      </c>
      <c r="R62" s="249">
        <f t="shared" si="58"/>
        <v>0</v>
      </c>
      <c r="S62" s="249">
        <f t="shared" si="58"/>
        <v>0</v>
      </c>
      <c r="T62" s="249">
        <f t="shared" si="58"/>
        <v>0</v>
      </c>
      <c r="U62" s="249">
        <f t="shared" si="58"/>
        <v>0</v>
      </c>
      <c r="V62" s="249">
        <f t="shared" si="58"/>
        <v>0</v>
      </c>
      <c r="W62" s="249">
        <f t="shared" si="58"/>
        <v>0</v>
      </c>
      <c r="X62" s="249">
        <f t="shared" si="58"/>
        <v>0</v>
      </c>
      <c r="Y62" s="249">
        <f t="shared" si="58"/>
        <v>0</v>
      </c>
      <c r="Z62" s="249">
        <f t="shared" si="58"/>
        <v>0</v>
      </c>
      <c r="AA62" s="249">
        <f t="shared" ref="AA62:AF62" si="59">$H62*AA25</f>
        <v>0</v>
      </c>
      <c r="AB62" s="249">
        <f t="shared" si="59"/>
        <v>0</v>
      </c>
      <c r="AC62" s="249">
        <f t="shared" si="59"/>
        <v>0</v>
      </c>
      <c r="AD62" s="249">
        <f t="shared" si="59"/>
        <v>0</v>
      </c>
      <c r="AE62" s="249">
        <f t="shared" si="59"/>
        <v>0</v>
      </c>
      <c r="AF62" s="249">
        <f t="shared" si="59"/>
        <v>0</v>
      </c>
      <c r="AG62" s="249">
        <f t="shared" si="51"/>
        <v>0</v>
      </c>
      <c r="AH62" s="249">
        <f t="shared" si="51"/>
        <v>0</v>
      </c>
      <c r="AI62" s="249">
        <f t="shared" si="51"/>
        <v>0</v>
      </c>
      <c r="AJ62" s="249">
        <f t="shared" si="51"/>
        <v>0</v>
      </c>
      <c r="AK62" s="249">
        <f t="shared" si="51"/>
        <v>0</v>
      </c>
    </row>
    <row r="63" spans="5:37">
      <c r="E63" s="220" t="str">
        <f t="shared" si="25"/>
        <v>2021Q4</v>
      </c>
      <c r="F63" s="221">
        <f>_xlfn.XLOOKUP($B$8,OCR!$D$2:$P$2,OCR!$D19:$P19)</f>
        <v>11000</v>
      </c>
      <c r="G63" s="246">
        <f>_xlfn.XLOOKUP($B$8,IBNR!$G$5:$S$5,IBNR!$G22:$S22)</f>
        <v>0</v>
      </c>
      <c r="H63" s="247">
        <f t="shared" si="26"/>
        <v>11000</v>
      </c>
      <c r="I63" s="248">
        <f t="shared" si="30"/>
        <v>11000</v>
      </c>
      <c r="J63" s="249">
        <f t="shared" ref="J63:Z63" si="60">$H63*J26</f>
        <v>11000</v>
      </c>
      <c r="K63" s="249">
        <f t="shared" si="60"/>
        <v>0</v>
      </c>
      <c r="L63" s="249">
        <f t="shared" si="60"/>
        <v>0</v>
      </c>
      <c r="M63" s="249">
        <f t="shared" si="60"/>
        <v>0</v>
      </c>
      <c r="N63" s="249">
        <f t="shared" si="60"/>
        <v>0</v>
      </c>
      <c r="O63" s="249">
        <f t="shared" si="60"/>
        <v>0</v>
      </c>
      <c r="P63" s="249">
        <f t="shared" si="60"/>
        <v>0</v>
      </c>
      <c r="Q63" s="249">
        <f t="shared" si="60"/>
        <v>0</v>
      </c>
      <c r="R63" s="249">
        <f t="shared" si="60"/>
        <v>0</v>
      </c>
      <c r="S63" s="249">
        <f t="shared" si="60"/>
        <v>0</v>
      </c>
      <c r="T63" s="249">
        <f t="shared" si="60"/>
        <v>0</v>
      </c>
      <c r="U63" s="249">
        <f t="shared" si="60"/>
        <v>0</v>
      </c>
      <c r="V63" s="249">
        <f t="shared" si="60"/>
        <v>0</v>
      </c>
      <c r="W63" s="249">
        <f t="shared" si="60"/>
        <v>0</v>
      </c>
      <c r="X63" s="249">
        <f t="shared" si="60"/>
        <v>0</v>
      </c>
      <c r="Y63" s="249">
        <f t="shared" si="60"/>
        <v>0</v>
      </c>
      <c r="Z63" s="249">
        <f t="shared" si="60"/>
        <v>0</v>
      </c>
      <c r="AA63" s="249">
        <f t="shared" ref="AA63:AF63" si="61">$H63*AA26</f>
        <v>0</v>
      </c>
      <c r="AB63" s="249">
        <f t="shared" si="61"/>
        <v>0</v>
      </c>
      <c r="AC63" s="249">
        <f t="shared" si="61"/>
        <v>0</v>
      </c>
      <c r="AD63" s="249">
        <f t="shared" si="61"/>
        <v>0</v>
      </c>
      <c r="AE63" s="249">
        <f t="shared" si="61"/>
        <v>0</v>
      </c>
      <c r="AF63" s="249">
        <f t="shared" si="61"/>
        <v>0</v>
      </c>
      <c r="AG63" s="249">
        <f t="shared" si="51"/>
        <v>0</v>
      </c>
      <c r="AH63" s="249">
        <f t="shared" si="51"/>
        <v>0</v>
      </c>
      <c r="AI63" s="249">
        <f t="shared" si="51"/>
        <v>0</v>
      </c>
      <c r="AJ63" s="249">
        <f t="shared" si="51"/>
        <v>0</v>
      </c>
      <c r="AK63" s="249">
        <f t="shared" si="51"/>
        <v>0</v>
      </c>
    </row>
    <row r="64" spans="5:37">
      <c r="E64" s="220" t="str">
        <f t="shared" si="25"/>
        <v>2022Q1</v>
      </c>
      <c r="F64" s="221">
        <f>_xlfn.XLOOKUP($B$8,OCR!$D$2:$P$2,OCR!$D20:$P20)</f>
        <v>0</v>
      </c>
      <c r="G64" s="246">
        <f>_xlfn.XLOOKUP($B$8,IBNR!$G$5:$S$5,IBNR!$G23:$S23)</f>
        <v>0</v>
      </c>
      <c r="H64" s="247">
        <f t="shared" si="26"/>
        <v>0</v>
      </c>
      <c r="I64" s="248">
        <f t="shared" si="30"/>
        <v>0</v>
      </c>
      <c r="J64" s="249">
        <f t="shared" ref="J64:Z64" si="62">$H64*J27</f>
        <v>0</v>
      </c>
      <c r="K64" s="249">
        <f t="shared" si="62"/>
        <v>0</v>
      </c>
      <c r="L64" s="249">
        <f t="shared" si="62"/>
        <v>0</v>
      </c>
      <c r="M64" s="249">
        <f t="shared" si="62"/>
        <v>0</v>
      </c>
      <c r="N64" s="249">
        <f t="shared" si="62"/>
        <v>0</v>
      </c>
      <c r="O64" s="249">
        <f t="shared" si="62"/>
        <v>0</v>
      </c>
      <c r="P64" s="249">
        <f t="shared" si="62"/>
        <v>0</v>
      </c>
      <c r="Q64" s="249">
        <f t="shared" si="62"/>
        <v>0</v>
      </c>
      <c r="R64" s="249">
        <f t="shared" si="62"/>
        <v>0</v>
      </c>
      <c r="S64" s="249">
        <f t="shared" si="62"/>
        <v>0</v>
      </c>
      <c r="T64" s="249">
        <f t="shared" si="62"/>
        <v>0</v>
      </c>
      <c r="U64" s="249">
        <f t="shared" si="62"/>
        <v>0</v>
      </c>
      <c r="V64" s="249">
        <f t="shared" si="62"/>
        <v>0</v>
      </c>
      <c r="W64" s="249">
        <f t="shared" si="62"/>
        <v>0</v>
      </c>
      <c r="X64" s="249">
        <f t="shared" si="62"/>
        <v>0</v>
      </c>
      <c r="Y64" s="249">
        <f t="shared" si="62"/>
        <v>0</v>
      </c>
      <c r="Z64" s="249">
        <f t="shared" si="62"/>
        <v>0</v>
      </c>
      <c r="AA64" s="249">
        <f t="shared" ref="AA64:AF64" si="63">$H64*AA27</f>
        <v>0</v>
      </c>
      <c r="AB64" s="249">
        <f t="shared" si="63"/>
        <v>0</v>
      </c>
      <c r="AC64" s="249">
        <f t="shared" si="63"/>
        <v>0</v>
      </c>
      <c r="AD64" s="249">
        <f t="shared" si="63"/>
        <v>0</v>
      </c>
      <c r="AE64" s="249">
        <f t="shared" si="63"/>
        <v>0</v>
      </c>
      <c r="AF64" s="249">
        <f t="shared" si="63"/>
        <v>0</v>
      </c>
      <c r="AG64" s="249">
        <f t="shared" si="51"/>
        <v>0</v>
      </c>
      <c r="AH64" s="249">
        <f t="shared" si="51"/>
        <v>0</v>
      </c>
      <c r="AI64" s="249">
        <f t="shared" si="51"/>
        <v>0</v>
      </c>
      <c r="AJ64" s="249">
        <f t="shared" si="51"/>
        <v>0</v>
      </c>
      <c r="AK64" s="249">
        <f t="shared" si="51"/>
        <v>0</v>
      </c>
    </row>
    <row r="65" spans="5:37">
      <c r="E65" s="220" t="str">
        <f t="shared" si="25"/>
        <v>2022Q2</v>
      </c>
      <c r="F65" s="221">
        <f>_xlfn.XLOOKUP($B$8,OCR!$D$2:$P$2,OCR!$D21:$P21)</f>
        <v>0</v>
      </c>
      <c r="G65" s="246">
        <f>_xlfn.XLOOKUP($B$8,IBNR!$G$5:$S$5,IBNR!$G24:$S24)</f>
        <v>0</v>
      </c>
      <c r="H65" s="247">
        <f t="shared" si="26"/>
        <v>0</v>
      </c>
      <c r="I65" s="248">
        <f t="shared" si="30"/>
        <v>0</v>
      </c>
      <c r="J65" s="249">
        <f t="shared" ref="J65:Z65" si="64">$H65*J28</f>
        <v>0</v>
      </c>
      <c r="K65" s="249">
        <f t="shared" si="64"/>
        <v>0</v>
      </c>
      <c r="L65" s="249">
        <f t="shared" si="64"/>
        <v>0</v>
      </c>
      <c r="M65" s="249">
        <f t="shared" si="64"/>
        <v>0</v>
      </c>
      <c r="N65" s="249">
        <f t="shared" si="64"/>
        <v>0</v>
      </c>
      <c r="O65" s="249">
        <f t="shared" si="64"/>
        <v>0</v>
      </c>
      <c r="P65" s="249">
        <f t="shared" si="64"/>
        <v>0</v>
      </c>
      <c r="Q65" s="249">
        <f t="shared" si="64"/>
        <v>0</v>
      </c>
      <c r="R65" s="249">
        <f t="shared" si="64"/>
        <v>0</v>
      </c>
      <c r="S65" s="249">
        <f t="shared" si="64"/>
        <v>0</v>
      </c>
      <c r="T65" s="249">
        <f t="shared" si="64"/>
        <v>0</v>
      </c>
      <c r="U65" s="249">
        <f t="shared" si="64"/>
        <v>0</v>
      </c>
      <c r="V65" s="249">
        <f t="shared" si="64"/>
        <v>0</v>
      </c>
      <c r="W65" s="249">
        <f t="shared" si="64"/>
        <v>0</v>
      </c>
      <c r="X65" s="249">
        <f t="shared" si="64"/>
        <v>0</v>
      </c>
      <c r="Y65" s="249">
        <f t="shared" si="64"/>
        <v>0</v>
      </c>
      <c r="Z65" s="249">
        <f t="shared" si="64"/>
        <v>0</v>
      </c>
      <c r="AA65" s="249">
        <f t="shared" ref="AA65:AF65" si="65">$H65*AA28</f>
        <v>0</v>
      </c>
      <c r="AB65" s="249">
        <f t="shared" si="65"/>
        <v>0</v>
      </c>
      <c r="AC65" s="249">
        <f t="shared" si="65"/>
        <v>0</v>
      </c>
      <c r="AD65" s="249">
        <f t="shared" si="65"/>
        <v>0</v>
      </c>
      <c r="AE65" s="249">
        <f t="shared" si="65"/>
        <v>0</v>
      </c>
      <c r="AF65" s="249">
        <f t="shared" si="65"/>
        <v>0</v>
      </c>
      <c r="AG65" s="249">
        <f t="shared" si="51"/>
        <v>0</v>
      </c>
      <c r="AH65" s="249">
        <f t="shared" si="51"/>
        <v>0</v>
      </c>
      <c r="AI65" s="249">
        <f t="shared" si="51"/>
        <v>0</v>
      </c>
      <c r="AJ65" s="249">
        <f t="shared" si="51"/>
        <v>0</v>
      </c>
      <c r="AK65" s="249">
        <f t="shared" si="51"/>
        <v>0</v>
      </c>
    </row>
    <row r="66" spans="5:37">
      <c r="E66" s="220" t="str">
        <f t="shared" si="25"/>
        <v>2022Q3</v>
      </c>
      <c r="F66" s="221">
        <f>_xlfn.XLOOKUP($B$8,OCR!$D$2:$P$2,OCR!$D22:$P22)</f>
        <v>81950.000000000015</v>
      </c>
      <c r="G66" s="246">
        <f>_xlfn.XLOOKUP($B$8,IBNR!$G$5:$S$5,IBNR!$G25:$S25)</f>
        <v>0</v>
      </c>
      <c r="H66" s="247">
        <f t="shared" si="26"/>
        <v>81950.000000000015</v>
      </c>
      <c r="I66" s="248">
        <f t="shared" si="30"/>
        <v>81950.000000000015</v>
      </c>
      <c r="J66" s="249">
        <f t="shared" ref="J66:Z66" si="66">$H66*J29</f>
        <v>81950.000000000015</v>
      </c>
      <c r="K66" s="249">
        <f t="shared" si="66"/>
        <v>0</v>
      </c>
      <c r="L66" s="249">
        <f t="shared" si="66"/>
        <v>0</v>
      </c>
      <c r="M66" s="249">
        <f t="shared" si="66"/>
        <v>0</v>
      </c>
      <c r="N66" s="249">
        <f t="shared" si="66"/>
        <v>0</v>
      </c>
      <c r="O66" s="249">
        <f t="shared" si="66"/>
        <v>0</v>
      </c>
      <c r="P66" s="249">
        <f t="shared" si="66"/>
        <v>0</v>
      </c>
      <c r="Q66" s="249">
        <f t="shared" si="66"/>
        <v>0</v>
      </c>
      <c r="R66" s="249">
        <f t="shared" si="66"/>
        <v>0</v>
      </c>
      <c r="S66" s="249">
        <f t="shared" si="66"/>
        <v>0</v>
      </c>
      <c r="T66" s="249">
        <f t="shared" si="66"/>
        <v>0</v>
      </c>
      <c r="U66" s="249">
        <f t="shared" si="66"/>
        <v>0</v>
      </c>
      <c r="V66" s="249">
        <f t="shared" si="66"/>
        <v>0</v>
      </c>
      <c r="W66" s="249">
        <f t="shared" si="66"/>
        <v>0</v>
      </c>
      <c r="X66" s="249">
        <f t="shared" si="66"/>
        <v>0</v>
      </c>
      <c r="Y66" s="249">
        <f t="shared" si="66"/>
        <v>0</v>
      </c>
      <c r="Z66" s="249">
        <f t="shared" si="66"/>
        <v>0</v>
      </c>
      <c r="AA66" s="249">
        <f t="shared" ref="AA66:AF66" si="67">$H66*AA29</f>
        <v>0</v>
      </c>
      <c r="AB66" s="249">
        <f t="shared" si="67"/>
        <v>0</v>
      </c>
      <c r="AC66" s="249">
        <f t="shared" si="67"/>
        <v>0</v>
      </c>
      <c r="AD66" s="249">
        <f t="shared" si="67"/>
        <v>0</v>
      </c>
      <c r="AE66" s="249">
        <f t="shared" si="67"/>
        <v>0</v>
      </c>
      <c r="AF66" s="249">
        <f t="shared" si="67"/>
        <v>0</v>
      </c>
      <c r="AG66" s="249">
        <f t="shared" si="51"/>
        <v>0</v>
      </c>
      <c r="AH66" s="249">
        <f t="shared" si="51"/>
        <v>0</v>
      </c>
      <c r="AI66" s="249">
        <f t="shared" si="51"/>
        <v>0</v>
      </c>
      <c r="AJ66" s="249">
        <f t="shared" si="51"/>
        <v>0</v>
      </c>
      <c r="AK66" s="249">
        <f t="shared" si="51"/>
        <v>0</v>
      </c>
    </row>
    <row r="67" spans="5:37">
      <c r="E67" s="220" t="str">
        <f t="shared" si="25"/>
        <v>2022Q4</v>
      </c>
      <c r="F67" s="221">
        <f>_xlfn.XLOOKUP($B$8,OCR!$D$2:$P$2,OCR!$D23:$P23)</f>
        <v>187000</v>
      </c>
      <c r="G67" s="246">
        <f>_xlfn.XLOOKUP($B$8,IBNR!$G$5:$S$5,IBNR!$G26:$S26)</f>
        <v>0</v>
      </c>
      <c r="H67" s="247">
        <f t="shared" si="26"/>
        <v>187000</v>
      </c>
      <c r="I67" s="248">
        <f t="shared" si="30"/>
        <v>187000</v>
      </c>
      <c r="J67" s="249">
        <f t="shared" ref="J67:Z67" si="68">$H67*J30</f>
        <v>187000</v>
      </c>
      <c r="K67" s="249">
        <f t="shared" si="68"/>
        <v>0</v>
      </c>
      <c r="L67" s="249">
        <f t="shared" si="68"/>
        <v>0</v>
      </c>
      <c r="M67" s="249">
        <f t="shared" si="68"/>
        <v>0</v>
      </c>
      <c r="N67" s="249">
        <f t="shared" si="68"/>
        <v>0</v>
      </c>
      <c r="O67" s="249">
        <f t="shared" si="68"/>
        <v>0</v>
      </c>
      <c r="P67" s="249">
        <f t="shared" si="68"/>
        <v>0</v>
      </c>
      <c r="Q67" s="249">
        <f t="shared" si="68"/>
        <v>0</v>
      </c>
      <c r="R67" s="249">
        <f t="shared" si="68"/>
        <v>0</v>
      </c>
      <c r="S67" s="249">
        <f t="shared" si="68"/>
        <v>0</v>
      </c>
      <c r="T67" s="249">
        <f t="shared" si="68"/>
        <v>0</v>
      </c>
      <c r="U67" s="249">
        <f t="shared" si="68"/>
        <v>0</v>
      </c>
      <c r="V67" s="249">
        <f t="shared" si="68"/>
        <v>0</v>
      </c>
      <c r="W67" s="249">
        <f t="shared" si="68"/>
        <v>0</v>
      </c>
      <c r="X67" s="249">
        <f t="shared" si="68"/>
        <v>0</v>
      </c>
      <c r="Y67" s="249">
        <f t="shared" si="68"/>
        <v>0</v>
      </c>
      <c r="Z67" s="249">
        <f t="shared" si="68"/>
        <v>0</v>
      </c>
      <c r="AA67" s="249">
        <f t="shared" ref="AA67:AF67" si="69">$H67*AA30</f>
        <v>0</v>
      </c>
      <c r="AB67" s="249">
        <f t="shared" si="69"/>
        <v>0</v>
      </c>
      <c r="AC67" s="249">
        <f t="shared" si="69"/>
        <v>0</v>
      </c>
      <c r="AD67" s="249">
        <f t="shared" si="69"/>
        <v>0</v>
      </c>
      <c r="AE67" s="249">
        <f t="shared" si="69"/>
        <v>0</v>
      </c>
      <c r="AF67" s="249">
        <f t="shared" si="69"/>
        <v>0</v>
      </c>
      <c r="AG67" s="249">
        <f t="shared" si="51"/>
        <v>0</v>
      </c>
      <c r="AH67" s="249">
        <f t="shared" si="51"/>
        <v>0</v>
      </c>
      <c r="AI67" s="249">
        <f t="shared" si="51"/>
        <v>0</v>
      </c>
      <c r="AJ67" s="249">
        <f t="shared" si="51"/>
        <v>0</v>
      </c>
      <c r="AK67" s="249">
        <f t="shared" si="51"/>
        <v>0</v>
      </c>
    </row>
    <row r="68" spans="5:37">
      <c r="E68" s="220" t="s">
        <v>122</v>
      </c>
      <c r="F68" s="221">
        <f>_xlfn.XLOOKUP($B$8,OCR!$D$2:$P$2,OCR!$D24:$P24)</f>
        <v>0</v>
      </c>
      <c r="G68" s="246">
        <f>_xlfn.XLOOKUP($B$8,IBNR!$G$5:$S$5,IBNR!$G27:$S27)</f>
        <v>196076.34753197126</v>
      </c>
      <c r="H68" s="247">
        <f t="shared" si="26"/>
        <v>196076.34753197126</v>
      </c>
      <c r="I68" s="248">
        <f t="shared" si="30"/>
        <v>196076.34753197126</v>
      </c>
      <c r="J68" s="249">
        <f t="shared" ref="J68:Z68" si="70">$H68*J31</f>
        <v>196076.34753197126</v>
      </c>
      <c r="K68" s="249">
        <f t="shared" si="70"/>
        <v>0</v>
      </c>
      <c r="L68" s="249">
        <f t="shared" si="70"/>
        <v>0</v>
      </c>
      <c r="M68" s="249">
        <f t="shared" si="70"/>
        <v>0</v>
      </c>
      <c r="N68" s="249">
        <f t="shared" si="70"/>
        <v>0</v>
      </c>
      <c r="O68" s="249">
        <f t="shared" si="70"/>
        <v>0</v>
      </c>
      <c r="P68" s="249">
        <f t="shared" si="70"/>
        <v>0</v>
      </c>
      <c r="Q68" s="249">
        <f t="shared" si="70"/>
        <v>0</v>
      </c>
      <c r="R68" s="249">
        <f t="shared" si="70"/>
        <v>0</v>
      </c>
      <c r="S68" s="249">
        <f t="shared" si="70"/>
        <v>0</v>
      </c>
      <c r="T68" s="249">
        <f t="shared" si="70"/>
        <v>0</v>
      </c>
      <c r="U68" s="249">
        <f t="shared" si="70"/>
        <v>0</v>
      </c>
      <c r="V68" s="249">
        <f t="shared" si="70"/>
        <v>0</v>
      </c>
      <c r="W68" s="249">
        <f t="shared" si="70"/>
        <v>0</v>
      </c>
      <c r="X68" s="249">
        <f t="shared" si="70"/>
        <v>0</v>
      </c>
      <c r="Y68" s="249">
        <f t="shared" si="70"/>
        <v>0</v>
      </c>
      <c r="Z68" s="249">
        <f t="shared" si="70"/>
        <v>0</v>
      </c>
      <c r="AA68" s="249">
        <f t="shared" ref="AA68:AF68" si="71">$H68*AA31</f>
        <v>0</v>
      </c>
      <c r="AB68" s="249">
        <f t="shared" si="71"/>
        <v>0</v>
      </c>
      <c r="AC68" s="249">
        <f t="shared" si="71"/>
        <v>0</v>
      </c>
      <c r="AD68" s="249">
        <f t="shared" si="71"/>
        <v>0</v>
      </c>
      <c r="AE68" s="249">
        <f t="shared" si="71"/>
        <v>0</v>
      </c>
      <c r="AF68" s="249">
        <f t="shared" si="71"/>
        <v>0</v>
      </c>
      <c r="AG68" s="249">
        <f t="shared" ref="AG68:AK70" si="72">$H68*AG31</f>
        <v>0</v>
      </c>
      <c r="AH68" s="249">
        <f t="shared" si="72"/>
        <v>0</v>
      </c>
      <c r="AI68" s="249">
        <f t="shared" si="72"/>
        <v>0</v>
      </c>
      <c r="AJ68" s="249">
        <f t="shared" si="72"/>
        <v>0</v>
      </c>
      <c r="AK68" s="249">
        <f t="shared" si="72"/>
        <v>0</v>
      </c>
    </row>
    <row r="69" spans="5:37">
      <c r="E69" s="220" t="s">
        <v>123</v>
      </c>
      <c r="F69" s="221">
        <f>_xlfn.XLOOKUP($B$8,OCR!$D$2:$P$2,OCR!$D25:$P25)</f>
        <v>44000</v>
      </c>
      <c r="G69" s="246">
        <f>_xlfn.XLOOKUP($B$8,IBNR!$G$5:$S$5,IBNR!$G28:$S28)</f>
        <v>49901.486274796269</v>
      </c>
      <c r="H69" s="247">
        <f t="shared" si="26"/>
        <v>93901.486274796276</v>
      </c>
      <c r="I69" s="248">
        <f t="shared" si="30"/>
        <v>93901.486274796276</v>
      </c>
      <c r="J69" s="249">
        <f t="shared" ref="J69:Z69" si="73">$H69*J32</f>
        <v>0</v>
      </c>
      <c r="K69" s="249">
        <f t="shared" si="73"/>
        <v>93901.486274796276</v>
      </c>
      <c r="L69" s="249">
        <f t="shared" si="73"/>
        <v>0</v>
      </c>
      <c r="M69" s="249">
        <f t="shared" si="73"/>
        <v>0</v>
      </c>
      <c r="N69" s="249">
        <f t="shared" si="73"/>
        <v>0</v>
      </c>
      <c r="O69" s="249">
        <f t="shared" si="73"/>
        <v>0</v>
      </c>
      <c r="P69" s="249">
        <f t="shared" si="73"/>
        <v>0</v>
      </c>
      <c r="Q69" s="249">
        <f t="shared" si="73"/>
        <v>0</v>
      </c>
      <c r="R69" s="249">
        <f t="shared" si="73"/>
        <v>0</v>
      </c>
      <c r="S69" s="249">
        <f t="shared" si="73"/>
        <v>0</v>
      </c>
      <c r="T69" s="249">
        <f t="shared" si="73"/>
        <v>0</v>
      </c>
      <c r="U69" s="249">
        <f t="shared" si="73"/>
        <v>0</v>
      </c>
      <c r="V69" s="249">
        <f t="shared" si="73"/>
        <v>0</v>
      </c>
      <c r="W69" s="249">
        <f t="shared" si="73"/>
        <v>0</v>
      </c>
      <c r="X69" s="249">
        <f t="shared" si="73"/>
        <v>0</v>
      </c>
      <c r="Y69" s="249">
        <f t="shared" si="73"/>
        <v>0</v>
      </c>
      <c r="Z69" s="249">
        <f t="shared" si="73"/>
        <v>0</v>
      </c>
      <c r="AA69" s="249">
        <f t="shared" ref="AA69:AF69" si="74">$H69*AA32</f>
        <v>0</v>
      </c>
      <c r="AB69" s="249">
        <f t="shared" si="74"/>
        <v>0</v>
      </c>
      <c r="AC69" s="249">
        <f t="shared" si="74"/>
        <v>0</v>
      </c>
      <c r="AD69" s="249">
        <f t="shared" si="74"/>
        <v>0</v>
      </c>
      <c r="AE69" s="249">
        <f t="shared" si="74"/>
        <v>0</v>
      </c>
      <c r="AF69" s="249">
        <f t="shared" si="74"/>
        <v>0</v>
      </c>
      <c r="AG69" s="249">
        <f t="shared" si="72"/>
        <v>0</v>
      </c>
      <c r="AH69" s="249">
        <f t="shared" si="72"/>
        <v>0</v>
      </c>
      <c r="AI69" s="249">
        <f t="shared" si="72"/>
        <v>0</v>
      </c>
      <c r="AJ69" s="249">
        <f t="shared" si="72"/>
        <v>0</v>
      </c>
      <c r="AK69" s="249">
        <f t="shared" si="72"/>
        <v>0</v>
      </c>
    </row>
    <row r="70" spans="5:37">
      <c r="E70" s="220" t="s">
        <v>124</v>
      </c>
      <c r="F70" s="221">
        <f>_xlfn.XLOOKUP($B$8,OCR!$D$2:$P$2,OCR!$D26:$P26)</f>
        <v>55000.000000000007</v>
      </c>
      <c r="G70" s="246">
        <f>_xlfn.XLOOKUP($B$8,IBNR!$G$5:$S$5,IBNR!$G29:$S29)</f>
        <v>28539.39002735031</v>
      </c>
      <c r="H70" s="247">
        <f t="shared" si="26"/>
        <v>83539.39002735031</v>
      </c>
      <c r="I70" s="248">
        <f t="shared" si="30"/>
        <v>83539.39002735031</v>
      </c>
      <c r="J70" s="249">
        <f t="shared" ref="J70:Z70" si="75">$H70*J33</f>
        <v>0</v>
      </c>
      <c r="K70" s="249">
        <f t="shared" si="75"/>
        <v>0</v>
      </c>
      <c r="L70" s="249">
        <f t="shared" si="75"/>
        <v>83539.39002735031</v>
      </c>
      <c r="M70" s="249">
        <f t="shared" si="75"/>
        <v>0</v>
      </c>
      <c r="N70" s="249">
        <f t="shared" si="75"/>
        <v>0</v>
      </c>
      <c r="O70" s="249">
        <f t="shared" si="75"/>
        <v>0</v>
      </c>
      <c r="P70" s="249">
        <f t="shared" si="75"/>
        <v>0</v>
      </c>
      <c r="Q70" s="249">
        <f t="shared" si="75"/>
        <v>0</v>
      </c>
      <c r="R70" s="249">
        <f t="shared" si="75"/>
        <v>0</v>
      </c>
      <c r="S70" s="249">
        <f t="shared" si="75"/>
        <v>0</v>
      </c>
      <c r="T70" s="249">
        <f t="shared" si="75"/>
        <v>0</v>
      </c>
      <c r="U70" s="249">
        <f t="shared" si="75"/>
        <v>0</v>
      </c>
      <c r="V70" s="249">
        <f t="shared" si="75"/>
        <v>0</v>
      </c>
      <c r="W70" s="249">
        <f t="shared" si="75"/>
        <v>0</v>
      </c>
      <c r="X70" s="249">
        <f t="shared" si="75"/>
        <v>0</v>
      </c>
      <c r="Y70" s="249">
        <f t="shared" si="75"/>
        <v>0</v>
      </c>
      <c r="Z70" s="249">
        <f t="shared" si="75"/>
        <v>0</v>
      </c>
      <c r="AA70" s="249">
        <f t="shared" ref="AA70:AF70" si="76">$H70*AA33</f>
        <v>0</v>
      </c>
      <c r="AB70" s="249">
        <f t="shared" si="76"/>
        <v>0</v>
      </c>
      <c r="AC70" s="249">
        <f t="shared" si="76"/>
        <v>0</v>
      </c>
      <c r="AD70" s="249">
        <f t="shared" si="76"/>
        <v>0</v>
      </c>
      <c r="AE70" s="249">
        <f t="shared" si="76"/>
        <v>0</v>
      </c>
      <c r="AF70" s="249">
        <f t="shared" si="76"/>
        <v>0</v>
      </c>
      <c r="AG70" s="249">
        <f t="shared" si="72"/>
        <v>0</v>
      </c>
      <c r="AH70" s="249">
        <f t="shared" si="72"/>
        <v>0</v>
      </c>
      <c r="AI70" s="249">
        <f t="shared" si="72"/>
        <v>0</v>
      </c>
      <c r="AJ70" s="249">
        <f t="shared" si="72"/>
        <v>0</v>
      </c>
      <c r="AK70" s="249">
        <f t="shared" si="72"/>
        <v>0</v>
      </c>
    </row>
    <row r="71" spans="5:37">
      <c r="E71" s="220" t="s">
        <v>125</v>
      </c>
      <c r="F71" s="221">
        <f>_xlfn.XLOOKUP($B$8,OCR!$D$2:$P$2,OCR!$D27:$P27)</f>
        <v>1004405.6000000001</v>
      </c>
      <c r="G71" s="246">
        <f>_xlfn.XLOOKUP($B$8,IBNR!$G$5:$S$5,IBNR!$G30:$S30)</f>
        <v>151687.80357617178</v>
      </c>
      <c r="H71" s="247">
        <f t="shared" ref="H71:H75" si="77">SUM(F71:G71)</f>
        <v>1156093.403576172</v>
      </c>
      <c r="I71" s="248">
        <f t="shared" ref="I71:I75" si="78">SUM(J71:AK71)</f>
        <v>1156093.403576172</v>
      </c>
      <c r="J71" s="249">
        <f t="shared" ref="J71:AK71" si="79">$H71*J34</f>
        <v>17490.880919351253</v>
      </c>
      <c r="K71" s="249">
        <f t="shared" si="79"/>
        <v>0</v>
      </c>
      <c r="L71" s="249">
        <f t="shared" si="79"/>
        <v>0</v>
      </c>
      <c r="M71" s="249">
        <f t="shared" si="79"/>
        <v>1138602.5226568207</v>
      </c>
      <c r="N71" s="249">
        <f t="shared" si="79"/>
        <v>0</v>
      </c>
      <c r="O71" s="249">
        <f t="shared" si="79"/>
        <v>0</v>
      </c>
      <c r="P71" s="249">
        <f t="shared" si="79"/>
        <v>0</v>
      </c>
      <c r="Q71" s="249">
        <f t="shared" si="79"/>
        <v>0</v>
      </c>
      <c r="R71" s="249">
        <f t="shared" si="79"/>
        <v>0</v>
      </c>
      <c r="S71" s="249">
        <f t="shared" si="79"/>
        <v>0</v>
      </c>
      <c r="T71" s="249">
        <f t="shared" si="79"/>
        <v>0</v>
      </c>
      <c r="U71" s="249">
        <f t="shared" si="79"/>
        <v>0</v>
      </c>
      <c r="V71" s="249">
        <f t="shared" si="79"/>
        <v>0</v>
      </c>
      <c r="W71" s="249">
        <f t="shared" si="79"/>
        <v>0</v>
      </c>
      <c r="X71" s="249">
        <f t="shared" si="79"/>
        <v>0</v>
      </c>
      <c r="Y71" s="249">
        <f t="shared" si="79"/>
        <v>0</v>
      </c>
      <c r="Z71" s="249">
        <f t="shared" si="79"/>
        <v>0</v>
      </c>
      <c r="AA71" s="249">
        <f t="shared" si="79"/>
        <v>0</v>
      </c>
      <c r="AB71" s="249">
        <f t="shared" si="79"/>
        <v>0</v>
      </c>
      <c r="AC71" s="249">
        <f t="shared" si="79"/>
        <v>0</v>
      </c>
      <c r="AD71" s="249">
        <f t="shared" si="79"/>
        <v>0</v>
      </c>
      <c r="AE71" s="249">
        <f t="shared" si="79"/>
        <v>0</v>
      </c>
      <c r="AF71" s="249">
        <f t="shared" si="79"/>
        <v>0</v>
      </c>
      <c r="AG71" s="249">
        <f t="shared" si="79"/>
        <v>0</v>
      </c>
      <c r="AH71" s="249">
        <f t="shared" si="79"/>
        <v>0</v>
      </c>
      <c r="AI71" s="249">
        <f t="shared" si="79"/>
        <v>0</v>
      </c>
      <c r="AJ71" s="249">
        <f t="shared" si="79"/>
        <v>0</v>
      </c>
      <c r="AK71" s="249">
        <f t="shared" si="79"/>
        <v>0</v>
      </c>
    </row>
    <row r="72" spans="5:37">
      <c r="E72" s="220" t="s">
        <v>126</v>
      </c>
      <c r="F72" s="221">
        <f>_xlfn.XLOOKUP($B$8,OCR!$D$2:$P$2,OCR!$D28:$P28)</f>
        <v>0</v>
      </c>
      <c r="G72" s="246">
        <f>_xlfn.XLOOKUP($B$8,IBNR!$G$5:$S$5,IBNR!$G31:$S31)</f>
        <v>5866.7968382654644</v>
      </c>
      <c r="H72" s="247">
        <f t="shared" si="77"/>
        <v>5866.7968382654644</v>
      </c>
      <c r="I72" s="248">
        <f t="shared" si="78"/>
        <v>5866.7968382654644</v>
      </c>
      <c r="J72" s="249">
        <f t="shared" ref="J72:AK72" si="80">$H72*J35</f>
        <v>27.19492124821787</v>
      </c>
      <c r="K72" s="249">
        <f t="shared" si="80"/>
        <v>88.34907407222677</v>
      </c>
      <c r="L72" s="249">
        <f t="shared" si="80"/>
        <v>0</v>
      </c>
      <c r="M72" s="249">
        <f t="shared" si="80"/>
        <v>0</v>
      </c>
      <c r="N72" s="249">
        <f t="shared" si="80"/>
        <v>5751.2528429450194</v>
      </c>
      <c r="O72" s="249">
        <f t="shared" si="80"/>
        <v>0</v>
      </c>
      <c r="P72" s="249">
        <f t="shared" si="80"/>
        <v>0</v>
      </c>
      <c r="Q72" s="249">
        <f t="shared" si="80"/>
        <v>0</v>
      </c>
      <c r="R72" s="249">
        <f t="shared" si="80"/>
        <v>0</v>
      </c>
      <c r="S72" s="249">
        <f t="shared" si="80"/>
        <v>0</v>
      </c>
      <c r="T72" s="249">
        <f t="shared" si="80"/>
        <v>0</v>
      </c>
      <c r="U72" s="249">
        <f t="shared" si="80"/>
        <v>0</v>
      </c>
      <c r="V72" s="249">
        <f t="shared" si="80"/>
        <v>0</v>
      </c>
      <c r="W72" s="249">
        <f t="shared" si="80"/>
        <v>0</v>
      </c>
      <c r="X72" s="249">
        <f t="shared" si="80"/>
        <v>0</v>
      </c>
      <c r="Y72" s="249">
        <f t="shared" si="80"/>
        <v>0</v>
      </c>
      <c r="Z72" s="249">
        <f t="shared" si="80"/>
        <v>0</v>
      </c>
      <c r="AA72" s="249">
        <f t="shared" si="80"/>
        <v>0</v>
      </c>
      <c r="AB72" s="249">
        <f t="shared" si="80"/>
        <v>0</v>
      </c>
      <c r="AC72" s="249">
        <f t="shared" si="80"/>
        <v>0</v>
      </c>
      <c r="AD72" s="249">
        <f t="shared" si="80"/>
        <v>0</v>
      </c>
      <c r="AE72" s="249">
        <f t="shared" si="80"/>
        <v>0</v>
      </c>
      <c r="AF72" s="249">
        <f t="shared" si="80"/>
        <v>0</v>
      </c>
      <c r="AG72" s="249">
        <f t="shared" si="80"/>
        <v>0</v>
      </c>
      <c r="AH72" s="249">
        <f t="shared" si="80"/>
        <v>0</v>
      </c>
      <c r="AI72" s="249">
        <f t="shared" si="80"/>
        <v>0</v>
      </c>
      <c r="AJ72" s="249">
        <f t="shared" si="80"/>
        <v>0</v>
      </c>
      <c r="AK72" s="249">
        <f t="shared" si="80"/>
        <v>0</v>
      </c>
    </row>
    <row r="73" spans="5:37">
      <c r="E73" s="220" t="s">
        <v>127</v>
      </c>
      <c r="F73" s="221">
        <f>_xlfn.XLOOKUP($B$8,OCR!$D$2:$P$2,OCR!$D29:$P29)</f>
        <v>47835334.800000004</v>
      </c>
      <c r="G73" s="246">
        <f>_xlfn.XLOOKUP($B$8,IBNR!$G$5:$S$5,IBNR!$G32:$S32)</f>
        <v>447740.77318355063</v>
      </c>
      <c r="H73" s="247">
        <f t="shared" si="77"/>
        <v>48283075.573183551</v>
      </c>
      <c r="I73" s="248">
        <f t="shared" si="78"/>
        <v>48283075.573183559</v>
      </c>
      <c r="J73" s="249">
        <f t="shared" ref="J73:AK73" si="81">$H73*J36</f>
        <v>415426.24269719748</v>
      </c>
      <c r="K73" s="249">
        <f t="shared" si="81"/>
        <v>221885.46659555938</v>
      </c>
      <c r="L73" s="249">
        <f t="shared" si="81"/>
        <v>720846.93111903453</v>
      </c>
      <c r="M73" s="249">
        <f t="shared" si="81"/>
        <v>0</v>
      </c>
      <c r="N73" s="249">
        <f t="shared" si="81"/>
        <v>0</v>
      </c>
      <c r="O73" s="249">
        <f t="shared" si="81"/>
        <v>46924916.932771765</v>
      </c>
      <c r="P73" s="249">
        <f t="shared" si="81"/>
        <v>0</v>
      </c>
      <c r="Q73" s="249">
        <f t="shared" si="81"/>
        <v>0</v>
      </c>
      <c r="R73" s="249">
        <f t="shared" si="81"/>
        <v>0</v>
      </c>
      <c r="S73" s="249">
        <f t="shared" si="81"/>
        <v>0</v>
      </c>
      <c r="T73" s="249">
        <f t="shared" si="81"/>
        <v>0</v>
      </c>
      <c r="U73" s="249">
        <f t="shared" si="81"/>
        <v>0</v>
      </c>
      <c r="V73" s="249">
        <f t="shared" si="81"/>
        <v>0</v>
      </c>
      <c r="W73" s="249">
        <f t="shared" si="81"/>
        <v>0</v>
      </c>
      <c r="X73" s="249">
        <f t="shared" si="81"/>
        <v>0</v>
      </c>
      <c r="Y73" s="249">
        <f t="shared" si="81"/>
        <v>0</v>
      </c>
      <c r="Z73" s="249">
        <f t="shared" si="81"/>
        <v>0</v>
      </c>
      <c r="AA73" s="249">
        <f t="shared" si="81"/>
        <v>0</v>
      </c>
      <c r="AB73" s="249">
        <f t="shared" si="81"/>
        <v>0</v>
      </c>
      <c r="AC73" s="249">
        <f t="shared" si="81"/>
        <v>0</v>
      </c>
      <c r="AD73" s="249">
        <f t="shared" si="81"/>
        <v>0</v>
      </c>
      <c r="AE73" s="249">
        <f t="shared" si="81"/>
        <v>0</v>
      </c>
      <c r="AF73" s="249">
        <f t="shared" si="81"/>
        <v>0</v>
      </c>
      <c r="AG73" s="249">
        <f t="shared" si="81"/>
        <v>0</v>
      </c>
      <c r="AH73" s="249">
        <f t="shared" si="81"/>
        <v>0</v>
      </c>
      <c r="AI73" s="249">
        <f t="shared" si="81"/>
        <v>0</v>
      </c>
      <c r="AJ73" s="249">
        <f t="shared" si="81"/>
        <v>0</v>
      </c>
      <c r="AK73" s="249">
        <f t="shared" si="81"/>
        <v>0</v>
      </c>
    </row>
    <row r="74" spans="5:37">
      <c r="E74" s="220" t="s">
        <v>128</v>
      </c>
      <c r="F74" s="221">
        <f>_xlfn.XLOOKUP($B$8,OCR!$D$2:$P$2,OCR!$D30:$P30)</f>
        <v>227810.00000000003</v>
      </c>
      <c r="G74" s="246">
        <f>_xlfn.XLOOKUP($B$8,IBNR!$G$5:$S$5,IBNR!$G33:$S33)</f>
        <v>139911.53783082712</v>
      </c>
      <c r="H74" s="247">
        <f t="shared" si="77"/>
        <v>367721.53783082718</v>
      </c>
      <c r="I74" s="248">
        <f t="shared" si="78"/>
        <v>367721.53783082718</v>
      </c>
      <c r="J74" s="249">
        <f t="shared" ref="J74:AK74" si="82">$H74*J37</f>
        <v>116404.16671357976</v>
      </c>
      <c r="K74" s="249">
        <f t="shared" si="82"/>
        <v>2162.3276887059205</v>
      </c>
      <c r="L74" s="249">
        <f t="shared" si="82"/>
        <v>1154.9320645367293</v>
      </c>
      <c r="M74" s="249">
        <f t="shared" si="82"/>
        <v>3752.0674388726884</v>
      </c>
      <c r="N74" s="249">
        <f t="shared" si="82"/>
        <v>0</v>
      </c>
      <c r="O74" s="249">
        <f t="shared" si="82"/>
        <v>0</v>
      </c>
      <c r="P74" s="249">
        <f t="shared" si="82"/>
        <v>244248.04392513208</v>
      </c>
      <c r="Q74" s="249">
        <f t="shared" si="82"/>
        <v>0</v>
      </c>
      <c r="R74" s="249">
        <f t="shared" si="82"/>
        <v>0</v>
      </c>
      <c r="S74" s="249">
        <f t="shared" si="82"/>
        <v>0</v>
      </c>
      <c r="T74" s="249">
        <f t="shared" si="82"/>
        <v>0</v>
      </c>
      <c r="U74" s="249">
        <f t="shared" si="82"/>
        <v>0</v>
      </c>
      <c r="V74" s="249">
        <f t="shared" si="82"/>
        <v>0</v>
      </c>
      <c r="W74" s="249">
        <f t="shared" si="82"/>
        <v>0</v>
      </c>
      <c r="X74" s="249">
        <f t="shared" si="82"/>
        <v>0</v>
      </c>
      <c r="Y74" s="249">
        <f t="shared" si="82"/>
        <v>0</v>
      </c>
      <c r="Z74" s="249">
        <f t="shared" si="82"/>
        <v>0</v>
      </c>
      <c r="AA74" s="249">
        <f t="shared" si="82"/>
        <v>0</v>
      </c>
      <c r="AB74" s="249">
        <f t="shared" si="82"/>
        <v>0</v>
      </c>
      <c r="AC74" s="249">
        <f t="shared" si="82"/>
        <v>0</v>
      </c>
      <c r="AD74" s="249">
        <f t="shared" si="82"/>
        <v>0</v>
      </c>
      <c r="AE74" s="249">
        <f t="shared" si="82"/>
        <v>0</v>
      </c>
      <c r="AF74" s="249">
        <f t="shared" si="82"/>
        <v>0</v>
      </c>
      <c r="AG74" s="249">
        <f t="shared" si="82"/>
        <v>0</v>
      </c>
      <c r="AH74" s="249">
        <f t="shared" si="82"/>
        <v>0</v>
      </c>
      <c r="AI74" s="249">
        <f t="shared" si="82"/>
        <v>0</v>
      </c>
      <c r="AJ74" s="249">
        <f t="shared" si="82"/>
        <v>0</v>
      </c>
      <c r="AK74" s="249">
        <f t="shared" si="82"/>
        <v>0</v>
      </c>
    </row>
    <row r="75" spans="5:37" ht="14.1" thickBot="1">
      <c r="E75" s="220" t="s">
        <v>129</v>
      </c>
      <c r="F75" s="221">
        <f>_xlfn.XLOOKUP($B$8,OCR!$D$2:$P$2,OCR!$D31:$P31)</f>
        <v>637407.10000000009</v>
      </c>
      <c r="G75" s="246">
        <f>_xlfn.XLOOKUP($B$8,IBNR!$G$5:$S$5,IBNR!$G34:$S34)</f>
        <v>137825.79991750006</v>
      </c>
      <c r="H75" s="247">
        <f t="shared" si="77"/>
        <v>775232.89991750009</v>
      </c>
      <c r="I75" s="248">
        <f t="shared" si="78"/>
        <v>775232.89991750009</v>
      </c>
      <c r="J75" s="249">
        <f t="shared" ref="J75:AK75" si="83">$H75*J38</f>
        <v>233826.16967566634</v>
      </c>
      <c r="K75" s="249">
        <f t="shared" si="83"/>
        <v>171385.11836616497</v>
      </c>
      <c r="L75" s="249">
        <f t="shared" si="83"/>
        <v>3183.6556829375663</v>
      </c>
      <c r="M75" s="249">
        <f t="shared" si="83"/>
        <v>1700.4388603420591</v>
      </c>
      <c r="N75" s="249">
        <f t="shared" si="83"/>
        <v>5524.2740898725133</v>
      </c>
      <c r="O75" s="249">
        <f t="shared" si="83"/>
        <v>0</v>
      </c>
      <c r="P75" s="249">
        <f t="shared" si="83"/>
        <v>0</v>
      </c>
      <c r="Q75" s="249">
        <f t="shared" si="83"/>
        <v>359613.24324251665</v>
      </c>
      <c r="R75" s="249">
        <f t="shared" si="83"/>
        <v>0</v>
      </c>
      <c r="S75" s="249">
        <f t="shared" si="83"/>
        <v>0</v>
      </c>
      <c r="T75" s="249">
        <f t="shared" si="83"/>
        <v>0</v>
      </c>
      <c r="U75" s="249">
        <f t="shared" si="83"/>
        <v>0</v>
      </c>
      <c r="V75" s="249">
        <f t="shared" si="83"/>
        <v>0</v>
      </c>
      <c r="W75" s="249">
        <f t="shared" si="83"/>
        <v>0</v>
      </c>
      <c r="X75" s="249">
        <f t="shared" si="83"/>
        <v>0</v>
      </c>
      <c r="Y75" s="249">
        <f t="shared" si="83"/>
        <v>0</v>
      </c>
      <c r="Z75" s="249">
        <f t="shared" si="83"/>
        <v>0</v>
      </c>
      <c r="AA75" s="249">
        <f t="shared" si="83"/>
        <v>0</v>
      </c>
      <c r="AB75" s="249">
        <f t="shared" si="83"/>
        <v>0</v>
      </c>
      <c r="AC75" s="249">
        <f t="shared" si="83"/>
        <v>0</v>
      </c>
      <c r="AD75" s="249">
        <f t="shared" si="83"/>
        <v>0</v>
      </c>
      <c r="AE75" s="249">
        <f t="shared" si="83"/>
        <v>0</v>
      </c>
      <c r="AF75" s="249">
        <f t="shared" si="83"/>
        <v>0</v>
      </c>
      <c r="AG75" s="249">
        <f t="shared" si="83"/>
        <v>0</v>
      </c>
      <c r="AH75" s="249">
        <f t="shared" si="83"/>
        <v>0</v>
      </c>
      <c r="AI75" s="249">
        <f t="shared" si="83"/>
        <v>0</v>
      </c>
      <c r="AJ75" s="249">
        <f t="shared" si="83"/>
        <v>0</v>
      </c>
      <c r="AK75" s="249">
        <f t="shared" si="83"/>
        <v>0</v>
      </c>
    </row>
    <row r="76" spans="5:37" ht="14.1" thickBot="1">
      <c r="E76" s="229" t="str">
        <f>B39</f>
        <v>Total</v>
      </c>
      <c r="F76" s="230">
        <f>SUM(F48:F75)</f>
        <v>50306107.500000007</v>
      </c>
      <c r="G76" s="231">
        <f>SUM(G48:G75)</f>
        <v>1157549.9351804329</v>
      </c>
      <c r="H76" s="247">
        <f t="shared" si="26"/>
        <v>51463657.435180441</v>
      </c>
      <c r="I76" s="248">
        <f>SUM(J76:AK76)</f>
        <v>51463657.435180433</v>
      </c>
      <c r="J76" s="250">
        <f>SUM(J48:J75)</f>
        <v>1481401.0024590145</v>
      </c>
      <c r="K76" s="251">
        <f t="shared" ref="K76:AK76" si="84">SUM(K48:K75)</f>
        <v>489422.74799929879</v>
      </c>
      <c r="L76" s="251">
        <f t="shared" si="84"/>
        <v>808724.90889385913</v>
      </c>
      <c r="M76" s="251">
        <f t="shared" si="84"/>
        <v>1144055.0289560356</v>
      </c>
      <c r="N76" s="251">
        <f t="shared" si="84"/>
        <v>11275.526932817533</v>
      </c>
      <c r="O76" s="251">
        <f t="shared" si="84"/>
        <v>46924916.932771765</v>
      </c>
      <c r="P76" s="251">
        <f t="shared" si="84"/>
        <v>244248.04392513208</v>
      </c>
      <c r="Q76" s="251">
        <f t="shared" si="84"/>
        <v>359613.24324251665</v>
      </c>
      <c r="R76" s="251">
        <f t="shared" si="84"/>
        <v>0</v>
      </c>
      <c r="S76" s="251">
        <f t="shared" si="84"/>
        <v>0</v>
      </c>
      <c r="T76" s="251">
        <f t="shared" si="84"/>
        <v>0</v>
      </c>
      <c r="U76" s="251">
        <f t="shared" si="84"/>
        <v>0</v>
      </c>
      <c r="V76" s="251">
        <f t="shared" si="84"/>
        <v>0</v>
      </c>
      <c r="W76" s="251">
        <f t="shared" si="84"/>
        <v>0</v>
      </c>
      <c r="X76" s="251">
        <f t="shared" si="84"/>
        <v>0</v>
      </c>
      <c r="Y76" s="251">
        <f t="shared" si="84"/>
        <v>0</v>
      </c>
      <c r="Z76" s="251">
        <f t="shared" si="84"/>
        <v>0</v>
      </c>
      <c r="AA76" s="251">
        <f t="shared" si="84"/>
        <v>0</v>
      </c>
      <c r="AB76" s="251">
        <f t="shared" si="84"/>
        <v>0</v>
      </c>
      <c r="AC76" s="251">
        <f t="shared" si="84"/>
        <v>0</v>
      </c>
      <c r="AD76" s="251">
        <f t="shared" si="84"/>
        <v>0</v>
      </c>
      <c r="AE76" s="251">
        <f t="shared" si="84"/>
        <v>0</v>
      </c>
      <c r="AF76" s="251">
        <f t="shared" si="84"/>
        <v>0</v>
      </c>
      <c r="AG76" s="251">
        <f t="shared" si="84"/>
        <v>0</v>
      </c>
      <c r="AH76" s="251">
        <f t="shared" si="84"/>
        <v>0</v>
      </c>
      <c r="AI76" s="251">
        <f t="shared" si="84"/>
        <v>0</v>
      </c>
      <c r="AJ76" s="251">
        <f t="shared" si="84"/>
        <v>0</v>
      </c>
      <c r="AK76" s="251">
        <f t="shared" si="84"/>
        <v>0</v>
      </c>
    </row>
    <row r="77" spans="5:37">
      <c r="I77" s="154" t="b">
        <f>ROUNDDOWN(I76,0)=ROUNDDOWN(H76,0)</f>
        <v>1</v>
      </c>
    </row>
    <row r="79" spans="5:37">
      <c r="I79" s="240">
        <f>I76-H76</f>
        <v>0</v>
      </c>
    </row>
  </sheetData>
  <phoneticPr fontId="14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7F644A9-4019-40F4-9CBF-31B27FF9F7D5}">
          <x14:formula1>
            <xm:f>Summary!$D$6:$D$18</xm:f>
          </x14:formula1>
          <xm:sqref>B8 B45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7109-F81F-45FF-8931-5F04D449C5D0}">
  <sheetPr>
    <tabColor rgb="FF0137A6"/>
  </sheetPr>
  <dimension ref="B3:AK79"/>
  <sheetViews>
    <sheetView showGridLines="0" topLeftCell="D1" zoomScale="104" workbookViewId="0">
      <selection activeCell="J81" sqref="J81"/>
    </sheetView>
  </sheetViews>
  <sheetFormatPr defaultColWidth="9" defaultRowHeight="13.7"/>
  <cols>
    <col min="1" max="1" width="9" style="154"/>
    <col min="2" max="2" width="17" style="154" customWidth="1"/>
    <col min="3" max="3" width="15.28515625" style="154" bestFit="1" customWidth="1"/>
    <col min="4" max="4" width="15.140625" style="154" bestFit="1" customWidth="1"/>
    <col min="5" max="7" width="14.7109375" style="154" customWidth="1"/>
    <col min="8" max="8" width="16" style="154" bestFit="1" customWidth="1"/>
    <col min="9" max="9" width="16" style="154" customWidth="1"/>
    <col min="10" max="37" width="15.28515625" style="154" customWidth="1"/>
    <col min="38" max="16384" width="9" style="154"/>
  </cols>
  <sheetData>
    <row r="3" spans="2:37">
      <c r="J3" s="154">
        <v>2025</v>
      </c>
      <c r="K3" s="154">
        <v>2025</v>
      </c>
      <c r="L3" s="154">
        <v>2025</v>
      </c>
      <c r="M3" s="154">
        <v>2025</v>
      </c>
      <c r="N3" s="154">
        <f>J3+1</f>
        <v>2026</v>
      </c>
      <c r="O3" s="154">
        <f t="shared" ref="O3:Q3" si="0">K3+1</f>
        <v>2026</v>
      </c>
      <c r="P3" s="154">
        <f t="shared" si="0"/>
        <v>2026</v>
      </c>
      <c r="Q3" s="154">
        <f t="shared" si="0"/>
        <v>2026</v>
      </c>
      <c r="R3" s="154">
        <f t="shared" ref="R3:AB3" si="1">N3+1</f>
        <v>2027</v>
      </c>
      <c r="S3" s="154">
        <f t="shared" si="1"/>
        <v>2027</v>
      </c>
      <c r="T3" s="154">
        <f t="shared" si="1"/>
        <v>2027</v>
      </c>
      <c r="U3" s="154">
        <f t="shared" si="1"/>
        <v>2027</v>
      </c>
      <c r="V3" s="154">
        <f t="shared" si="1"/>
        <v>2028</v>
      </c>
      <c r="W3" s="154">
        <f t="shared" si="1"/>
        <v>2028</v>
      </c>
      <c r="X3" s="154">
        <f t="shared" si="1"/>
        <v>2028</v>
      </c>
      <c r="Y3" s="154">
        <f t="shared" si="1"/>
        <v>2028</v>
      </c>
      <c r="Z3" s="154">
        <f t="shared" si="1"/>
        <v>2029</v>
      </c>
      <c r="AA3" s="154">
        <f t="shared" si="1"/>
        <v>2029</v>
      </c>
      <c r="AB3" s="154">
        <f t="shared" si="1"/>
        <v>2029</v>
      </c>
      <c r="AC3" s="154">
        <f t="shared" ref="AC3:AH3" si="2">Y3+1</f>
        <v>2029</v>
      </c>
      <c r="AD3" s="154">
        <f t="shared" si="2"/>
        <v>2030</v>
      </c>
      <c r="AE3" s="154">
        <f t="shared" si="2"/>
        <v>2030</v>
      </c>
      <c r="AF3" s="154">
        <f t="shared" si="2"/>
        <v>2030</v>
      </c>
      <c r="AG3" s="154">
        <f t="shared" si="2"/>
        <v>2030</v>
      </c>
      <c r="AH3" s="154">
        <f t="shared" si="2"/>
        <v>2031</v>
      </c>
      <c r="AI3" s="154">
        <f t="shared" ref="AI3:AK3" si="3">AE3+1</f>
        <v>2031</v>
      </c>
      <c r="AJ3" s="154">
        <f t="shared" si="3"/>
        <v>2031</v>
      </c>
      <c r="AK3" s="154">
        <f t="shared" si="3"/>
        <v>2031</v>
      </c>
    </row>
    <row r="4" spans="2:37">
      <c r="J4" s="154" t="s">
        <v>152</v>
      </c>
      <c r="K4" s="154" t="s">
        <v>153</v>
      </c>
      <c r="L4" s="154" t="s">
        <v>154</v>
      </c>
      <c r="M4" s="154" t="s">
        <v>155</v>
      </c>
      <c r="N4" s="154" t="s">
        <v>152</v>
      </c>
      <c r="O4" s="154" t="s">
        <v>153</v>
      </c>
      <c r="P4" s="154" t="s">
        <v>154</v>
      </c>
      <c r="Q4" s="154" t="s">
        <v>155</v>
      </c>
      <c r="R4" s="154" t="s">
        <v>152</v>
      </c>
      <c r="S4" s="154" t="s">
        <v>153</v>
      </c>
      <c r="T4" s="154" t="s">
        <v>154</v>
      </c>
      <c r="U4" s="154" t="s">
        <v>155</v>
      </c>
      <c r="V4" s="154" t="s">
        <v>152</v>
      </c>
      <c r="W4" s="154" t="s">
        <v>153</v>
      </c>
      <c r="X4" s="154" t="s">
        <v>154</v>
      </c>
      <c r="Y4" s="154" t="s">
        <v>155</v>
      </c>
      <c r="Z4" s="154" t="s">
        <v>152</v>
      </c>
      <c r="AA4" s="154" t="s">
        <v>153</v>
      </c>
      <c r="AB4" s="154" t="s">
        <v>154</v>
      </c>
      <c r="AC4" s="154" t="s">
        <v>155</v>
      </c>
      <c r="AD4" s="154" t="s">
        <v>152</v>
      </c>
      <c r="AE4" s="154" t="s">
        <v>153</v>
      </c>
      <c r="AF4" s="154" t="s">
        <v>154</v>
      </c>
      <c r="AG4" s="154" t="s">
        <v>155</v>
      </c>
      <c r="AH4" s="154" t="s">
        <v>152</v>
      </c>
      <c r="AI4" s="154" t="s">
        <v>153</v>
      </c>
      <c r="AJ4" s="154" t="s">
        <v>154</v>
      </c>
      <c r="AK4" s="154" t="s">
        <v>155</v>
      </c>
    </row>
    <row r="5" spans="2:37">
      <c r="J5" s="154" t="str">
        <f>J4&amp;"-"&amp;J3</f>
        <v>Q1-2025</v>
      </c>
      <c r="K5" s="154" t="str">
        <f t="shared" ref="K5:AK5" si="4">K4&amp;"-"&amp;K3</f>
        <v>Q2-2025</v>
      </c>
      <c r="L5" s="154" t="str">
        <f t="shared" si="4"/>
        <v>Q3-2025</v>
      </c>
      <c r="M5" s="154" t="str">
        <f t="shared" si="4"/>
        <v>Q4-2025</v>
      </c>
      <c r="N5" s="154" t="str">
        <f t="shared" si="4"/>
        <v>Q1-2026</v>
      </c>
      <c r="O5" s="154" t="str">
        <f t="shared" si="4"/>
        <v>Q2-2026</v>
      </c>
      <c r="P5" s="154" t="str">
        <f t="shared" si="4"/>
        <v>Q3-2026</v>
      </c>
      <c r="Q5" s="154" t="str">
        <f t="shared" si="4"/>
        <v>Q4-2026</v>
      </c>
      <c r="R5" s="154" t="str">
        <f t="shared" si="4"/>
        <v>Q1-2027</v>
      </c>
      <c r="S5" s="154" t="str">
        <f t="shared" si="4"/>
        <v>Q2-2027</v>
      </c>
      <c r="T5" s="154" t="str">
        <f t="shared" si="4"/>
        <v>Q3-2027</v>
      </c>
      <c r="U5" s="154" t="str">
        <f t="shared" si="4"/>
        <v>Q4-2027</v>
      </c>
      <c r="V5" s="154" t="str">
        <f t="shared" si="4"/>
        <v>Q1-2028</v>
      </c>
      <c r="W5" s="154" t="str">
        <f t="shared" si="4"/>
        <v>Q2-2028</v>
      </c>
      <c r="X5" s="154" t="str">
        <f t="shared" si="4"/>
        <v>Q3-2028</v>
      </c>
      <c r="Y5" s="154" t="str">
        <f t="shared" si="4"/>
        <v>Q4-2028</v>
      </c>
      <c r="Z5" s="154" t="str">
        <f t="shared" si="4"/>
        <v>Q1-2029</v>
      </c>
      <c r="AA5" s="154" t="str">
        <f t="shared" si="4"/>
        <v>Q2-2029</v>
      </c>
      <c r="AB5" s="154" t="str">
        <f t="shared" si="4"/>
        <v>Q3-2029</v>
      </c>
      <c r="AC5" s="154" t="str">
        <f t="shared" si="4"/>
        <v>Q4-2029</v>
      </c>
      <c r="AD5" s="154" t="str">
        <f t="shared" si="4"/>
        <v>Q1-2030</v>
      </c>
      <c r="AE5" s="154" t="str">
        <f>AE4&amp;"-"&amp;AE3</f>
        <v>Q2-2030</v>
      </c>
      <c r="AF5" s="154" t="str">
        <f t="shared" si="4"/>
        <v>Q3-2030</v>
      </c>
      <c r="AG5" s="154" t="str">
        <f t="shared" si="4"/>
        <v>Q4-2030</v>
      </c>
      <c r="AH5" s="154" t="str">
        <f t="shared" si="4"/>
        <v>Q1-2031</v>
      </c>
      <c r="AI5" s="154" t="str">
        <f t="shared" si="4"/>
        <v>Q2-2031</v>
      </c>
      <c r="AJ5" s="154" t="str">
        <f t="shared" si="4"/>
        <v>Q3-2031</v>
      </c>
      <c r="AK5" s="154" t="str">
        <f t="shared" si="4"/>
        <v>Q4-2031</v>
      </c>
    </row>
    <row r="6" spans="2:37">
      <c r="H6" s="154" t="s">
        <v>156</v>
      </c>
      <c r="J6" s="154">
        <v>3</v>
      </c>
      <c r="K6" s="154">
        <f>J6+3</f>
        <v>6</v>
      </c>
      <c r="L6" s="154">
        <f t="shared" ref="L6:AD6" si="5">K6+3</f>
        <v>9</v>
      </c>
      <c r="M6" s="154">
        <f t="shared" si="5"/>
        <v>12</v>
      </c>
      <c r="N6" s="154">
        <f t="shared" si="5"/>
        <v>15</v>
      </c>
      <c r="O6" s="154">
        <f t="shared" si="5"/>
        <v>18</v>
      </c>
      <c r="P6" s="154">
        <f t="shared" si="5"/>
        <v>21</v>
      </c>
      <c r="Q6" s="154">
        <f t="shared" si="5"/>
        <v>24</v>
      </c>
      <c r="R6" s="154">
        <f t="shared" si="5"/>
        <v>27</v>
      </c>
      <c r="S6" s="154">
        <f t="shared" si="5"/>
        <v>30</v>
      </c>
      <c r="T6" s="154">
        <f t="shared" si="5"/>
        <v>33</v>
      </c>
      <c r="U6" s="154">
        <f t="shared" si="5"/>
        <v>36</v>
      </c>
      <c r="V6" s="154">
        <f t="shared" si="5"/>
        <v>39</v>
      </c>
      <c r="W6" s="154">
        <f t="shared" si="5"/>
        <v>42</v>
      </c>
      <c r="X6" s="154">
        <f t="shared" si="5"/>
        <v>45</v>
      </c>
      <c r="Y6" s="154">
        <f t="shared" si="5"/>
        <v>48</v>
      </c>
      <c r="Z6" s="154">
        <f t="shared" si="5"/>
        <v>51</v>
      </c>
      <c r="AA6" s="154">
        <f t="shared" si="5"/>
        <v>54</v>
      </c>
      <c r="AB6" s="154">
        <f t="shared" si="5"/>
        <v>57</v>
      </c>
      <c r="AC6" s="154">
        <f t="shared" si="5"/>
        <v>60</v>
      </c>
      <c r="AD6" s="154">
        <f t="shared" si="5"/>
        <v>63</v>
      </c>
      <c r="AE6" s="154">
        <f t="shared" ref="AE6" si="6">AD6+3</f>
        <v>66</v>
      </c>
      <c r="AF6" s="154">
        <f>AE6+3</f>
        <v>69</v>
      </c>
      <c r="AG6" s="154">
        <f t="shared" ref="AG6:AK6" si="7">AF6+3</f>
        <v>72</v>
      </c>
      <c r="AH6" s="154">
        <f t="shared" si="7"/>
        <v>75</v>
      </c>
      <c r="AI6" s="154">
        <f t="shared" si="7"/>
        <v>78</v>
      </c>
      <c r="AJ6" s="154">
        <f t="shared" si="7"/>
        <v>81</v>
      </c>
      <c r="AK6" s="154">
        <f t="shared" si="7"/>
        <v>84</v>
      </c>
    </row>
    <row r="7" spans="2:37">
      <c r="K7" s="373">
        <f>K10-J10</f>
        <v>0.26</v>
      </c>
      <c r="L7" s="373">
        <f t="shared" ref="L7:AK7" si="8">L10-K10</f>
        <v>0.24</v>
      </c>
      <c r="M7" s="373">
        <f t="shared" si="8"/>
        <v>0.26</v>
      </c>
      <c r="N7" s="373">
        <f t="shared" si="8"/>
        <v>0.2400000000000001</v>
      </c>
      <c r="O7" s="373">
        <f t="shared" si="8"/>
        <v>0.25999999999999979</v>
      </c>
      <c r="P7" s="373">
        <f t="shared" si="8"/>
        <v>0.24000000000000021</v>
      </c>
      <c r="Q7" s="373">
        <f t="shared" si="8"/>
        <v>0.25999999999999979</v>
      </c>
      <c r="R7" s="373">
        <f t="shared" si="8"/>
        <v>0.24000000000000021</v>
      </c>
      <c r="S7" s="373">
        <f t="shared" si="8"/>
        <v>0.25999999999999979</v>
      </c>
      <c r="T7" s="373">
        <f t="shared" si="8"/>
        <v>0.24000000000000021</v>
      </c>
      <c r="U7" s="373">
        <f t="shared" si="8"/>
        <v>0.25999999999999979</v>
      </c>
      <c r="V7" s="373">
        <f t="shared" si="8"/>
        <v>0.24000000000000021</v>
      </c>
      <c r="W7" s="373">
        <f t="shared" si="8"/>
        <v>0.25999999999999979</v>
      </c>
      <c r="X7" s="373">
        <f t="shared" si="8"/>
        <v>0.24000000000000021</v>
      </c>
      <c r="Y7" s="373">
        <f t="shared" si="8"/>
        <v>0.25999999999999979</v>
      </c>
      <c r="Z7" s="373">
        <f t="shared" si="8"/>
        <v>0.24000000000000021</v>
      </c>
      <c r="AA7" s="373">
        <f t="shared" si="8"/>
        <v>0.25999999999999979</v>
      </c>
      <c r="AB7" s="373">
        <f t="shared" si="8"/>
        <v>0.24000000000000021</v>
      </c>
      <c r="AC7" s="373">
        <f t="shared" si="8"/>
        <v>0.25999999999999979</v>
      </c>
      <c r="AD7" s="373">
        <f t="shared" si="8"/>
        <v>0.24000000000000021</v>
      </c>
      <c r="AE7" s="373">
        <f>AE10-AD10</f>
        <v>0.25999999999999979</v>
      </c>
      <c r="AF7" s="373">
        <f t="shared" si="8"/>
        <v>0.24000000000000021</v>
      </c>
      <c r="AG7" s="373">
        <f t="shared" si="8"/>
        <v>0.25999999999999979</v>
      </c>
      <c r="AH7" s="373">
        <f t="shared" si="8"/>
        <v>0.24000000000000021</v>
      </c>
      <c r="AI7" s="373">
        <f t="shared" si="8"/>
        <v>0.25999999999999979</v>
      </c>
      <c r="AJ7" s="373">
        <f t="shared" si="8"/>
        <v>0.24000000000000021</v>
      </c>
      <c r="AK7" s="373">
        <f t="shared" si="8"/>
        <v>0.25999999999999979</v>
      </c>
    </row>
    <row r="8" spans="2:37" ht="14.1" thickBot="1">
      <c r="B8" s="211" t="s">
        <v>32</v>
      </c>
      <c r="K8" s="373">
        <f>SUM(J10:K10)</f>
        <v>0.5</v>
      </c>
      <c r="L8" s="373">
        <f>SUM(K10:L10)</f>
        <v>1</v>
      </c>
      <c r="M8" s="373">
        <f t="shared" ref="M8:AK8" si="9">SUM(L10:M10)</f>
        <v>1.5</v>
      </c>
      <c r="N8" s="373">
        <f t="shared" si="9"/>
        <v>2</v>
      </c>
      <c r="O8" s="373">
        <f t="shared" si="9"/>
        <v>2.5</v>
      </c>
      <c r="P8" s="373">
        <f t="shared" si="9"/>
        <v>3</v>
      </c>
      <c r="Q8" s="373">
        <f t="shared" si="9"/>
        <v>3.5</v>
      </c>
      <c r="R8" s="373">
        <f t="shared" si="9"/>
        <v>4</v>
      </c>
      <c r="S8" s="373">
        <f t="shared" si="9"/>
        <v>4.5</v>
      </c>
      <c r="T8" s="373">
        <f t="shared" si="9"/>
        <v>5</v>
      </c>
      <c r="U8" s="373">
        <f t="shared" si="9"/>
        <v>5.5</v>
      </c>
      <c r="V8" s="373">
        <f t="shared" si="9"/>
        <v>6</v>
      </c>
      <c r="W8" s="373">
        <f t="shared" si="9"/>
        <v>6.5</v>
      </c>
      <c r="X8" s="373">
        <f t="shared" si="9"/>
        <v>7</v>
      </c>
      <c r="Y8" s="373">
        <f t="shared" si="9"/>
        <v>7.5</v>
      </c>
      <c r="Z8" s="373">
        <f t="shared" si="9"/>
        <v>8</v>
      </c>
      <c r="AA8" s="373">
        <f t="shared" si="9"/>
        <v>8.5</v>
      </c>
      <c r="AB8" s="373">
        <f t="shared" si="9"/>
        <v>9</v>
      </c>
      <c r="AC8" s="373">
        <f t="shared" si="9"/>
        <v>9.5</v>
      </c>
      <c r="AD8" s="373">
        <f t="shared" si="9"/>
        <v>10</v>
      </c>
      <c r="AE8" s="373">
        <f t="shared" si="9"/>
        <v>10.5</v>
      </c>
      <c r="AF8" s="373">
        <f t="shared" si="9"/>
        <v>11</v>
      </c>
      <c r="AG8" s="373">
        <f t="shared" si="9"/>
        <v>11.5</v>
      </c>
      <c r="AH8" s="373">
        <f t="shared" si="9"/>
        <v>12</v>
      </c>
      <c r="AI8" s="373">
        <f t="shared" si="9"/>
        <v>12.5</v>
      </c>
      <c r="AJ8" s="373">
        <f t="shared" si="9"/>
        <v>13</v>
      </c>
      <c r="AK8" s="373">
        <f t="shared" si="9"/>
        <v>13.5</v>
      </c>
    </row>
    <row r="9" spans="2:37" ht="15.75" customHeight="1" thickBot="1">
      <c r="J9" s="212" t="s">
        <v>157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spans="2:37" s="219" customFormat="1" ht="29.65" customHeight="1" thickBot="1">
      <c r="B10" s="214" t="s">
        <v>158</v>
      </c>
      <c r="C10" s="215" t="s">
        <v>159</v>
      </c>
      <c r="D10" s="216" t="s">
        <v>160</v>
      </c>
      <c r="E10" s="216" t="s">
        <v>161</v>
      </c>
      <c r="F10" s="216" t="s">
        <v>162</v>
      </c>
      <c r="G10" s="216" t="s">
        <v>163</v>
      </c>
      <c r="H10" s="216" t="s">
        <v>164</v>
      </c>
      <c r="I10" s="217" t="s">
        <v>165</v>
      </c>
      <c r="J10" s="218">
        <v>0.12</v>
      </c>
      <c r="K10" s="218">
        <v>0.38</v>
      </c>
      <c r="L10" s="218">
        <v>0.62</v>
      </c>
      <c r="M10" s="218">
        <v>0.88</v>
      </c>
      <c r="N10" s="218">
        <v>1.1200000000000001</v>
      </c>
      <c r="O10" s="218">
        <v>1.38</v>
      </c>
      <c r="P10" s="218">
        <v>1.62</v>
      </c>
      <c r="Q10" s="218">
        <v>1.88</v>
      </c>
      <c r="R10" s="218">
        <v>2.12</v>
      </c>
      <c r="S10" s="218">
        <v>2.38</v>
      </c>
      <c r="T10" s="218">
        <v>2.62</v>
      </c>
      <c r="U10" s="218">
        <v>2.88</v>
      </c>
      <c r="V10" s="218">
        <v>3.12</v>
      </c>
      <c r="W10" s="218">
        <v>3.38</v>
      </c>
      <c r="X10" s="218">
        <v>3.62</v>
      </c>
      <c r="Y10" s="218">
        <v>3.88</v>
      </c>
      <c r="Z10" s="218">
        <v>4.12</v>
      </c>
      <c r="AA10" s="218">
        <v>4.38</v>
      </c>
      <c r="AB10" s="218">
        <v>4.62</v>
      </c>
      <c r="AC10" s="218">
        <v>4.88</v>
      </c>
      <c r="AD10" s="218">
        <v>5.12</v>
      </c>
      <c r="AE10" s="218">
        <v>5.38</v>
      </c>
      <c r="AF10" s="218">
        <v>5.62</v>
      </c>
      <c r="AG10" s="218">
        <v>5.88</v>
      </c>
      <c r="AH10" s="218">
        <v>6.12</v>
      </c>
      <c r="AI10" s="218">
        <v>6.38</v>
      </c>
      <c r="AJ10" s="218">
        <v>6.62</v>
      </c>
      <c r="AK10" s="218">
        <v>6.88</v>
      </c>
    </row>
    <row r="11" spans="2:37">
      <c r="B11" s="220" t="str">
        <f>IBNR!F7</f>
        <v>2018Q1</v>
      </c>
      <c r="C11" s="221">
        <f>C12+3</f>
        <v>84</v>
      </c>
      <c r="D11" s="222">
        <f>_xlfn.XLOOKUP($B$8,Paid_DFs!$G$5:$S$5,Paid_DFs!$G7:$S7)</f>
        <v>1</v>
      </c>
      <c r="E11" s="223">
        <f>PRODUCT($D$11:$D11)</f>
        <v>1</v>
      </c>
      <c r="F11" s="224">
        <f t="shared" ref="F11:F38" si="10">G11-G12</f>
        <v>0</v>
      </c>
      <c r="G11" s="225">
        <f>1/E11</f>
        <v>1</v>
      </c>
      <c r="H11" s="226">
        <f>1-G11</f>
        <v>0</v>
      </c>
      <c r="I11" s="227">
        <f t="shared" ref="I11:I38" si="11">SUM(J11:AK11)</f>
        <v>1</v>
      </c>
      <c r="J11" s="228">
        <f t="shared" ref="J11:J38" si="12">IF($H11=0%,100%,IFERROR(VLOOKUP($C11+J$6,$C$11:$AK$38,4,FALSE)/$H11,0))</f>
        <v>1</v>
      </c>
      <c r="K11" s="228">
        <f t="shared" ref="K11:Z11" si="13">IFERROR(VLOOKUP($C11+K$6,$C$11:$AK$38,4,FALSE)/$H11,0)</f>
        <v>0</v>
      </c>
      <c r="L11" s="228">
        <f t="shared" si="13"/>
        <v>0</v>
      </c>
      <c r="M11" s="228">
        <f t="shared" si="13"/>
        <v>0</v>
      </c>
      <c r="N11" s="228">
        <f t="shared" si="13"/>
        <v>0</v>
      </c>
      <c r="O11" s="228">
        <f t="shared" si="13"/>
        <v>0</v>
      </c>
      <c r="P11" s="228">
        <f t="shared" si="13"/>
        <v>0</v>
      </c>
      <c r="Q11" s="228">
        <f t="shared" si="13"/>
        <v>0</v>
      </c>
      <c r="R11" s="228">
        <f t="shared" si="13"/>
        <v>0</v>
      </c>
      <c r="S11" s="228">
        <f t="shared" si="13"/>
        <v>0</v>
      </c>
      <c r="T11" s="228">
        <f t="shared" si="13"/>
        <v>0</v>
      </c>
      <c r="U11" s="228">
        <f t="shared" si="13"/>
        <v>0</v>
      </c>
      <c r="V11" s="228">
        <f t="shared" si="13"/>
        <v>0</v>
      </c>
      <c r="W11" s="228">
        <f t="shared" si="13"/>
        <v>0</v>
      </c>
      <c r="X11" s="228">
        <f t="shared" si="13"/>
        <v>0</v>
      </c>
      <c r="Y11" s="228">
        <f t="shared" si="13"/>
        <v>0</v>
      </c>
      <c r="Z11" s="228">
        <f t="shared" si="13"/>
        <v>0</v>
      </c>
      <c r="AA11" s="228">
        <f t="shared" ref="AA11:AK11" si="14">IFERROR(VLOOKUP($C11+AA$6,$C$11:$AK$38,4,FALSE)/$H11,0)</f>
        <v>0</v>
      </c>
      <c r="AB11" s="228">
        <f t="shared" si="14"/>
        <v>0</v>
      </c>
      <c r="AC11" s="228">
        <f t="shared" si="14"/>
        <v>0</v>
      </c>
      <c r="AD11" s="228">
        <f t="shared" si="14"/>
        <v>0</v>
      </c>
      <c r="AE11" s="228">
        <f t="shared" si="14"/>
        <v>0</v>
      </c>
      <c r="AF11" s="228">
        <f t="shared" si="14"/>
        <v>0</v>
      </c>
      <c r="AG11" s="228">
        <f t="shared" si="14"/>
        <v>0</v>
      </c>
      <c r="AH11" s="228">
        <f t="shared" si="14"/>
        <v>0</v>
      </c>
      <c r="AI11" s="228">
        <f t="shared" si="14"/>
        <v>0</v>
      </c>
      <c r="AJ11" s="228">
        <f t="shared" si="14"/>
        <v>0</v>
      </c>
      <c r="AK11" s="228">
        <f t="shared" si="14"/>
        <v>0</v>
      </c>
    </row>
    <row r="12" spans="2:37">
      <c r="B12" s="220" t="str">
        <f>IBNR!F8</f>
        <v>2018Q2</v>
      </c>
      <c r="C12" s="221">
        <f t="shared" ref="C12:C38" si="15">C13+3</f>
        <v>81</v>
      </c>
      <c r="D12" s="222">
        <f>_xlfn.XLOOKUP($B$8,Paid_DFs!$G$5:$S$5,Paid_DFs!$G8:$S8)</f>
        <v>1</v>
      </c>
      <c r="E12" s="223">
        <f>PRODUCT($D$11:$D12)</f>
        <v>1</v>
      </c>
      <c r="F12" s="224">
        <f t="shared" si="10"/>
        <v>0</v>
      </c>
      <c r="G12" s="225">
        <f t="shared" ref="G12:G38" si="16">1/E12</f>
        <v>1</v>
      </c>
      <c r="H12" s="226">
        <f>1-G12</f>
        <v>0</v>
      </c>
      <c r="I12" s="227">
        <f t="shared" si="11"/>
        <v>1</v>
      </c>
      <c r="J12" s="228">
        <f t="shared" si="12"/>
        <v>1</v>
      </c>
      <c r="K12" s="228">
        <f t="shared" ref="K12:AK21" si="17">IFERROR(VLOOKUP($C12+K$6,$C$11:$AK$38,4,FALSE)/$H12,0)</f>
        <v>0</v>
      </c>
      <c r="L12" s="228">
        <f t="shared" si="17"/>
        <v>0</v>
      </c>
      <c r="M12" s="228">
        <f t="shared" si="17"/>
        <v>0</v>
      </c>
      <c r="N12" s="228">
        <f t="shared" si="17"/>
        <v>0</v>
      </c>
      <c r="O12" s="228">
        <f t="shared" si="17"/>
        <v>0</v>
      </c>
      <c r="P12" s="228">
        <f t="shared" si="17"/>
        <v>0</v>
      </c>
      <c r="Q12" s="228">
        <f t="shared" si="17"/>
        <v>0</v>
      </c>
      <c r="R12" s="228">
        <f t="shared" si="17"/>
        <v>0</v>
      </c>
      <c r="S12" s="228">
        <f t="shared" si="17"/>
        <v>0</v>
      </c>
      <c r="T12" s="228">
        <f t="shared" si="17"/>
        <v>0</v>
      </c>
      <c r="U12" s="228">
        <f t="shared" si="17"/>
        <v>0</v>
      </c>
      <c r="V12" s="228">
        <f t="shared" si="17"/>
        <v>0</v>
      </c>
      <c r="W12" s="228">
        <f t="shared" si="17"/>
        <v>0</v>
      </c>
      <c r="X12" s="228">
        <f t="shared" si="17"/>
        <v>0</v>
      </c>
      <c r="Y12" s="228">
        <f t="shared" si="17"/>
        <v>0</v>
      </c>
      <c r="Z12" s="228">
        <f t="shared" si="17"/>
        <v>0</v>
      </c>
      <c r="AA12" s="228">
        <f t="shared" si="17"/>
        <v>0</v>
      </c>
      <c r="AB12" s="228">
        <f t="shared" si="17"/>
        <v>0</v>
      </c>
      <c r="AC12" s="228">
        <f t="shared" si="17"/>
        <v>0</v>
      </c>
      <c r="AD12" s="228">
        <f t="shared" si="17"/>
        <v>0</v>
      </c>
      <c r="AE12" s="228">
        <f t="shared" si="17"/>
        <v>0</v>
      </c>
      <c r="AF12" s="228">
        <f t="shared" si="17"/>
        <v>0</v>
      </c>
      <c r="AG12" s="228">
        <f t="shared" si="17"/>
        <v>0</v>
      </c>
      <c r="AH12" s="228">
        <f t="shared" si="17"/>
        <v>0</v>
      </c>
      <c r="AI12" s="228">
        <f t="shared" si="17"/>
        <v>0</v>
      </c>
      <c r="AJ12" s="228">
        <f t="shared" si="17"/>
        <v>0</v>
      </c>
      <c r="AK12" s="228">
        <f t="shared" si="17"/>
        <v>0</v>
      </c>
    </row>
    <row r="13" spans="2:37">
      <c r="B13" s="220" t="str">
        <f>IBNR!F9</f>
        <v>2018Q3</v>
      </c>
      <c r="C13" s="221">
        <f t="shared" si="15"/>
        <v>78</v>
      </c>
      <c r="D13" s="222">
        <f>_xlfn.XLOOKUP($B$8,Paid_DFs!$G$5:$S$5,Paid_DFs!$G9:$S9)</f>
        <v>1</v>
      </c>
      <c r="E13" s="223">
        <f>PRODUCT($D$11:$D13)</f>
        <v>1</v>
      </c>
      <c r="F13" s="224">
        <f t="shared" si="10"/>
        <v>0</v>
      </c>
      <c r="G13" s="225">
        <f t="shared" si="16"/>
        <v>1</v>
      </c>
      <c r="H13" s="226">
        <f>1-G13</f>
        <v>0</v>
      </c>
      <c r="I13" s="227">
        <f t="shared" si="11"/>
        <v>1</v>
      </c>
      <c r="J13" s="228">
        <f t="shared" si="12"/>
        <v>1</v>
      </c>
      <c r="K13" s="228">
        <f t="shared" si="17"/>
        <v>0</v>
      </c>
      <c r="L13" s="228">
        <f t="shared" si="17"/>
        <v>0</v>
      </c>
      <c r="M13" s="228">
        <f t="shared" si="17"/>
        <v>0</v>
      </c>
      <c r="N13" s="228">
        <f t="shared" si="17"/>
        <v>0</v>
      </c>
      <c r="O13" s="228">
        <f t="shared" si="17"/>
        <v>0</v>
      </c>
      <c r="P13" s="228">
        <f t="shared" si="17"/>
        <v>0</v>
      </c>
      <c r="Q13" s="228">
        <f t="shared" si="17"/>
        <v>0</v>
      </c>
      <c r="R13" s="228">
        <f t="shared" si="17"/>
        <v>0</v>
      </c>
      <c r="S13" s="228">
        <f t="shared" si="17"/>
        <v>0</v>
      </c>
      <c r="T13" s="228">
        <f t="shared" si="17"/>
        <v>0</v>
      </c>
      <c r="U13" s="228">
        <f t="shared" si="17"/>
        <v>0</v>
      </c>
      <c r="V13" s="228">
        <f t="shared" si="17"/>
        <v>0</v>
      </c>
      <c r="W13" s="228">
        <f t="shared" si="17"/>
        <v>0</v>
      </c>
      <c r="X13" s="228">
        <f t="shared" si="17"/>
        <v>0</v>
      </c>
      <c r="Y13" s="228">
        <f t="shared" si="17"/>
        <v>0</v>
      </c>
      <c r="Z13" s="228">
        <f t="shared" si="17"/>
        <v>0</v>
      </c>
      <c r="AA13" s="228">
        <f t="shared" si="17"/>
        <v>0</v>
      </c>
      <c r="AB13" s="228">
        <f t="shared" si="17"/>
        <v>0</v>
      </c>
      <c r="AC13" s="228">
        <f t="shared" si="17"/>
        <v>0</v>
      </c>
      <c r="AD13" s="228">
        <f t="shared" si="17"/>
        <v>0</v>
      </c>
      <c r="AE13" s="228">
        <f t="shared" si="17"/>
        <v>0</v>
      </c>
      <c r="AF13" s="228">
        <f t="shared" si="17"/>
        <v>0</v>
      </c>
      <c r="AG13" s="228">
        <f t="shared" si="17"/>
        <v>0</v>
      </c>
      <c r="AH13" s="228">
        <f t="shared" si="17"/>
        <v>0</v>
      </c>
      <c r="AI13" s="228">
        <f t="shared" si="17"/>
        <v>0</v>
      </c>
      <c r="AJ13" s="228">
        <f t="shared" si="17"/>
        <v>0</v>
      </c>
      <c r="AK13" s="228">
        <f t="shared" si="17"/>
        <v>0</v>
      </c>
    </row>
    <row r="14" spans="2:37">
      <c r="B14" s="220" t="str">
        <f>IBNR!F10</f>
        <v>2018Q4</v>
      </c>
      <c r="C14" s="221">
        <f t="shared" si="15"/>
        <v>75</v>
      </c>
      <c r="D14" s="222">
        <f>_xlfn.XLOOKUP($B$8,Paid_DFs!$G$5:$S$5,Paid_DFs!$G10:$S10)</f>
        <v>1</v>
      </c>
      <c r="E14" s="223">
        <f>PRODUCT($D$11:$D14)</f>
        <v>1</v>
      </c>
      <c r="F14" s="224">
        <f t="shared" si="10"/>
        <v>0</v>
      </c>
      <c r="G14" s="225">
        <f t="shared" si="16"/>
        <v>1</v>
      </c>
      <c r="H14" s="226">
        <f t="shared" ref="H14:H38" si="18">1-G14</f>
        <v>0</v>
      </c>
      <c r="I14" s="227">
        <f t="shared" si="11"/>
        <v>1</v>
      </c>
      <c r="J14" s="228">
        <f t="shared" si="12"/>
        <v>1</v>
      </c>
      <c r="K14" s="228">
        <f t="shared" si="17"/>
        <v>0</v>
      </c>
      <c r="L14" s="228">
        <f t="shared" si="17"/>
        <v>0</v>
      </c>
      <c r="M14" s="228">
        <f t="shared" si="17"/>
        <v>0</v>
      </c>
      <c r="N14" s="228">
        <f t="shared" si="17"/>
        <v>0</v>
      </c>
      <c r="O14" s="228">
        <f t="shared" si="17"/>
        <v>0</v>
      </c>
      <c r="P14" s="228">
        <f t="shared" si="17"/>
        <v>0</v>
      </c>
      <c r="Q14" s="228">
        <f t="shared" si="17"/>
        <v>0</v>
      </c>
      <c r="R14" s="228">
        <f t="shared" si="17"/>
        <v>0</v>
      </c>
      <c r="S14" s="228">
        <f t="shared" si="17"/>
        <v>0</v>
      </c>
      <c r="T14" s="228">
        <f t="shared" si="17"/>
        <v>0</v>
      </c>
      <c r="U14" s="228">
        <f t="shared" si="17"/>
        <v>0</v>
      </c>
      <c r="V14" s="228">
        <f t="shared" si="17"/>
        <v>0</v>
      </c>
      <c r="W14" s="228">
        <f t="shared" si="17"/>
        <v>0</v>
      </c>
      <c r="X14" s="228">
        <f t="shared" si="17"/>
        <v>0</v>
      </c>
      <c r="Y14" s="228">
        <f t="shared" si="17"/>
        <v>0</v>
      </c>
      <c r="Z14" s="228">
        <f t="shared" si="17"/>
        <v>0</v>
      </c>
      <c r="AA14" s="228">
        <f t="shared" si="17"/>
        <v>0</v>
      </c>
      <c r="AB14" s="228">
        <f t="shared" si="17"/>
        <v>0</v>
      </c>
      <c r="AC14" s="228">
        <f t="shared" si="17"/>
        <v>0</v>
      </c>
      <c r="AD14" s="228">
        <f t="shared" si="17"/>
        <v>0</v>
      </c>
      <c r="AE14" s="228">
        <f t="shared" si="17"/>
        <v>0</v>
      </c>
      <c r="AF14" s="228">
        <f t="shared" si="17"/>
        <v>0</v>
      </c>
      <c r="AG14" s="228">
        <f t="shared" si="17"/>
        <v>0</v>
      </c>
      <c r="AH14" s="228">
        <f t="shared" si="17"/>
        <v>0</v>
      </c>
      <c r="AI14" s="228">
        <f t="shared" si="17"/>
        <v>0</v>
      </c>
      <c r="AJ14" s="228">
        <f t="shared" si="17"/>
        <v>0</v>
      </c>
      <c r="AK14" s="228">
        <f t="shared" si="17"/>
        <v>0</v>
      </c>
    </row>
    <row r="15" spans="2:37">
      <c r="B15" s="220" t="str">
        <f>IBNR!F11</f>
        <v>2019Q1</v>
      </c>
      <c r="C15" s="221">
        <f t="shared" si="15"/>
        <v>72</v>
      </c>
      <c r="D15" s="222">
        <f>_xlfn.XLOOKUP($B$8,Paid_DFs!$G$5:$S$5,Paid_DFs!$G11:$S11)</f>
        <v>1</v>
      </c>
      <c r="E15" s="223">
        <f>PRODUCT($D$11:$D15)</f>
        <v>1</v>
      </c>
      <c r="F15" s="224">
        <f t="shared" si="10"/>
        <v>0</v>
      </c>
      <c r="G15" s="225">
        <f t="shared" si="16"/>
        <v>1</v>
      </c>
      <c r="H15" s="226">
        <f t="shared" si="18"/>
        <v>0</v>
      </c>
      <c r="I15" s="227">
        <f t="shared" si="11"/>
        <v>1</v>
      </c>
      <c r="J15" s="228">
        <f t="shared" si="12"/>
        <v>1</v>
      </c>
      <c r="K15" s="228">
        <f t="shared" si="17"/>
        <v>0</v>
      </c>
      <c r="L15" s="228">
        <f t="shared" si="17"/>
        <v>0</v>
      </c>
      <c r="M15" s="228">
        <f t="shared" si="17"/>
        <v>0</v>
      </c>
      <c r="N15" s="228">
        <f t="shared" si="17"/>
        <v>0</v>
      </c>
      <c r="O15" s="228">
        <f t="shared" si="17"/>
        <v>0</v>
      </c>
      <c r="P15" s="228">
        <f t="shared" si="17"/>
        <v>0</v>
      </c>
      <c r="Q15" s="228">
        <f t="shared" si="17"/>
        <v>0</v>
      </c>
      <c r="R15" s="228">
        <f t="shared" si="17"/>
        <v>0</v>
      </c>
      <c r="S15" s="228">
        <f t="shared" si="17"/>
        <v>0</v>
      </c>
      <c r="T15" s="228">
        <f t="shared" si="17"/>
        <v>0</v>
      </c>
      <c r="U15" s="228">
        <f t="shared" si="17"/>
        <v>0</v>
      </c>
      <c r="V15" s="228">
        <f t="shared" si="17"/>
        <v>0</v>
      </c>
      <c r="W15" s="228">
        <f t="shared" si="17"/>
        <v>0</v>
      </c>
      <c r="X15" s="228">
        <f t="shared" si="17"/>
        <v>0</v>
      </c>
      <c r="Y15" s="228">
        <f t="shared" si="17"/>
        <v>0</v>
      </c>
      <c r="Z15" s="228">
        <f t="shared" si="17"/>
        <v>0</v>
      </c>
      <c r="AA15" s="228">
        <f t="shared" si="17"/>
        <v>0</v>
      </c>
      <c r="AB15" s="228">
        <f t="shared" si="17"/>
        <v>0</v>
      </c>
      <c r="AC15" s="228">
        <f t="shared" si="17"/>
        <v>0</v>
      </c>
      <c r="AD15" s="228">
        <f t="shared" si="17"/>
        <v>0</v>
      </c>
      <c r="AE15" s="228">
        <f t="shared" si="17"/>
        <v>0</v>
      </c>
      <c r="AF15" s="228">
        <f t="shared" si="17"/>
        <v>0</v>
      </c>
      <c r="AG15" s="228">
        <f t="shared" si="17"/>
        <v>0</v>
      </c>
      <c r="AH15" s="228">
        <f t="shared" si="17"/>
        <v>0</v>
      </c>
      <c r="AI15" s="228">
        <f t="shared" si="17"/>
        <v>0</v>
      </c>
      <c r="AJ15" s="228">
        <f t="shared" si="17"/>
        <v>0</v>
      </c>
      <c r="AK15" s="228">
        <f t="shared" si="17"/>
        <v>0</v>
      </c>
    </row>
    <row r="16" spans="2:37">
      <c r="B16" s="220" t="str">
        <f>IBNR!F12</f>
        <v>2019Q2</v>
      </c>
      <c r="C16" s="221">
        <f t="shared" si="15"/>
        <v>69</v>
      </c>
      <c r="D16" s="222">
        <f>_xlfn.XLOOKUP($B$8,Paid_DFs!$G$5:$S$5,Paid_DFs!$G12:$S12)</f>
        <v>1</v>
      </c>
      <c r="E16" s="223">
        <f>PRODUCT($D$11:$D16)</f>
        <v>1</v>
      </c>
      <c r="F16" s="224">
        <f t="shared" si="10"/>
        <v>0</v>
      </c>
      <c r="G16" s="225">
        <f t="shared" si="16"/>
        <v>1</v>
      </c>
      <c r="H16" s="226">
        <f t="shared" si="18"/>
        <v>0</v>
      </c>
      <c r="I16" s="227">
        <f t="shared" si="11"/>
        <v>1</v>
      </c>
      <c r="J16" s="228">
        <f t="shared" si="12"/>
        <v>1</v>
      </c>
      <c r="K16" s="228">
        <f t="shared" si="17"/>
        <v>0</v>
      </c>
      <c r="L16" s="228">
        <f t="shared" si="17"/>
        <v>0</v>
      </c>
      <c r="M16" s="228">
        <f t="shared" si="17"/>
        <v>0</v>
      </c>
      <c r="N16" s="228">
        <f t="shared" si="17"/>
        <v>0</v>
      </c>
      <c r="O16" s="228">
        <f t="shared" si="17"/>
        <v>0</v>
      </c>
      <c r="P16" s="228">
        <f t="shared" si="17"/>
        <v>0</v>
      </c>
      <c r="Q16" s="228">
        <f t="shared" si="17"/>
        <v>0</v>
      </c>
      <c r="R16" s="228">
        <f t="shared" si="17"/>
        <v>0</v>
      </c>
      <c r="S16" s="228">
        <f t="shared" si="17"/>
        <v>0</v>
      </c>
      <c r="T16" s="228">
        <f t="shared" si="17"/>
        <v>0</v>
      </c>
      <c r="U16" s="228">
        <f t="shared" si="17"/>
        <v>0</v>
      </c>
      <c r="V16" s="228">
        <f t="shared" si="17"/>
        <v>0</v>
      </c>
      <c r="W16" s="228">
        <f t="shared" si="17"/>
        <v>0</v>
      </c>
      <c r="X16" s="228">
        <f t="shared" si="17"/>
        <v>0</v>
      </c>
      <c r="Y16" s="228">
        <f t="shared" si="17"/>
        <v>0</v>
      </c>
      <c r="Z16" s="228">
        <f t="shared" si="17"/>
        <v>0</v>
      </c>
      <c r="AA16" s="228">
        <f t="shared" si="17"/>
        <v>0</v>
      </c>
      <c r="AB16" s="228">
        <f t="shared" si="17"/>
        <v>0</v>
      </c>
      <c r="AC16" s="228">
        <f t="shared" si="17"/>
        <v>0</v>
      </c>
      <c r="AD16" s="228">
        <f t="shared" si="17"/>
        <v>0</v>
      </c>
      <c r="AE16" s="228">
        <f t="shared" si="17"/>
        <v>0</v>
      </c>
      <c r="AF16" s="228">
        <f t="shared" si="17"/>
        <v>0</v>
      </c>
      <c r="AG16" s="228">
        <f t="shared" si="17"/>
        <v>0</v>
      </c>
      <c r="AH16" s="228">
        <f t="shared" si="17"/>
        <v>0</v>
      </c>
      <c r="AI16" s="228">
        <f t="shared" si="17"/>
        <v>0</v>
      </c>
      <c r="AJ16" s="228">
        <f t="shared" si="17"/>
        <v>0</v>
      </c>
      <c r="AK16" s="228">
        <f t="shared" si="17"/>
        <v>0</v>
      </c>
    </row>
    <row r="17" spans="2:37">
      <c r="B17" s="220" t="str">
        <f>IBNR!F13</f>
        <v>2019Q3</v>
      </c>
      <c r="C17" s="221">
        <f t="shared" si="15"/>
        <v>66</v>
      </c>
      <c r="D17" s="222">
        <f>_xlfn.XLOOKUP($B$8,Paid_DFs!$G$5:$S$5,Paid_DFs!$G13:$S13)</f>
        <v>1</v>
      </c>
      <c r="E17" s="223">
        <f>PRODUCT($D$11:$D17)</f>
        <v>1</v>
      </c>
      <c r="F17" s="224">
        <f t="shared" si="10"/>
        <v>0</v>
      </c>
      <c r="G17" s="225">
        <f t="shared" si="16"/>
        <v>1</v>
      </c>
      <c r="H17" s="226">
        <f t="shared" si="18"/>
        <v>0</v>
      </c>
      <c r="I17" s="227">
        <f t="shared" si="11"/>
        <v>1</v>
      </c>
      <c r="J17" s="228">
        <f t="shared" si="12"/>
        <v>1</v>
      </c>
      <c r="K17" s="228">
        <f t="shared" si="17"/>
        <v>0</v>
      </c>
      <c r="L17" s="228">
        <f t="shared" si="17"/>
        <v>0</v>
      </c>
      <c r="M17" s="228">
        <f t="shared" si="17"/>
        <v>0</v>
      </c>
      <c r="N17" s="228">
        <f t="shared" si="17"/>
        <v>0</v>
      </c>
      <c r="O17" s="228">
        <f t="shared" si="17"/>
        <v>0</v>
      </c>
      <c r="P17" s="228">
        <f t="shared" si="17"/>
        <v>0</v>
      </c>
      <c r="Q17" s="228">
        <f t="shared" si="17"/>
        <v>0</v>
      </c>
      <c r="R17" s="228">
        <f t="shared" si="17"/>
        <v>0</v>
      </c>
      <c r="S17" s="228">
        <f t="shared" si="17"/>
        <v>0</v>
      </c>
      <c r="T17" s="228">
        <f t="shared" si="17"/>
        <v>0</v>
      </c>
      <c r="U17" s="228">
        <f t="shared" si="17"/>
        <v>0</v>
      </c>
      <c r="V17" s="228">
        <f t="shared" si="17"/>
        <v>0</v>
      </c>
      <c r="W17" s="228">
        <f t="shared" si="17"/>
        <v>0</v>
      </c>
      <c r="X17" s="228">
        <f t="shared" si="17"/>
        <v>0</v>
      </c>
      <c r="Y17" s="228">
        <f t="shared" si="17"/>
        <v>0</v>
      </c>
      <c r="Z17" s="228">
        <f t="shared" si="17"/>
        <v>0</v>
      </c>
      <c r="AA17" s="228">
        <f t="shared" si="17"/>
        <v>0</v>
      </c>
      <c r="AB17" s="228">
        <f t="shared" si="17"/>
        <v>0</v>
      </c>
      <c r="AC17" s="228">
        <f t="shared" si="17"/>
        <v>0</v>
      </c>
      <c r="AD17" s="228">
        <f t="shared" si="17"/>
        <v>0</v>
      </c>
      <c r="AE17" s="228">
        <f t="shared" si="17"/>
        <v>0</v>
      </c>
      <c r="AF17" s="228">
        <f t="shared" si="17"/>
        <v>0</v>
      </c>
      <c r="AG17" s="228">
        <f t="shared" si="17"/>
        <v>0</v>
      </c>
      <c r="AH17" s="228">
        <f t="shared" si="17"/>
        <v>0</v>
      </c>
      <c r="AI17" s="228">
        <f t="shared" si="17"/>
        <v>0</v>
      </c>
      <c r="AJ17" s="228">
        <f t="shared" si="17"/>
        <v>0</v>
      </c>
      <c r="AK17" s="228">
        <f t="shared" si="17"/>
        <v>0</v>
      </c>
    </row>
    <row r="18" spans="2:37">
      <c r="B18" s="220" t="str">
        <f>IBNR!F14</f>
        <v>2019Q4</v>
      </c>
      <c r="C18" s="221">
        <f t="shared" si="15"/>
        <v>63</v>
      </c>
      <c r="D18" s="222">
        <f>_xlfn.XLOOKUP($B$8,Paid_DFs!$G$5:$S$5,Paid_DFs!$G14:$S14)</f>
        <v>1</v>
      </c>
      <c r="E18" s="223">
        <f>PRODUCT($D$11:$D18)</f>
        <v>1</v>
      </c>
      <c r="F18" s="224">
        <f t="shared" si="10"/>
        <v>0</v>
      </c>
      <c r="G18" s="225">
        <f t="shared" si="16"/>
        <v>1</v>
      </c>
      <c r="H18" s="226">
        <f t="shared" si="18"/>
        <v>0</v>
      </c>
      <c r="I18" s="227">
        <f t="shared" si="11"/>
        <v>1</v>
      </c>
      <c r="J18" s="228">
        <f t="shared" si="12"/>
        <v>1</v>
      </c>
      <c r="K18" s="228">
        <f t="shared" si="17"/>
        <v>0</v>
      </c>
      <c r="L18" s="228">
        <f t="shared" si="17"/>
        <v>0</v>
      </c>
      <c r="M18" s="228">
        <f t="shared" si="17"/>
        <v>0</v>
      </c>
      <c r="N18" s="228">
        <f t="shared" si="17"/>
        <v>0</v>
      </c>
      <c r="O18" s="228">
        <f t="shared" si="17"/>
        <v>0</v>
      </c>
      <c r="P18" s="228">
        <f t="shared" si="17"/>
        <v>0</v>
      </c>
      <c r="Q18" s="228">
        <f t="shared" si="17"/>
        <v>0</v>
      </c>
      <c r="R18" s="228">
        <f t="shared" si="17"/>
        <v>0</v>
      </c>
      <c r="S18" s="228">
        <f t="shared" si="17"/>
        <v>0</v>
      </c>
      <c r="T18" s="228">
        <f t="shared" si="17"/>
        <v>0</v>
      </c>
      <c r="U18" s="228">
        <f t="shared" si="17"/>
        <v>0</v>
      </c>
      <c r="V18" s="228">
        <f t="shared" si="17"/>
        <v>0</v>
      </c>
      <c r="W18" s="228">
        <f t="shared" si="17"/>
        <v>0</v>
      </c>
      <c r="X18" s="228">
        <f t="shared" si="17"/>
        <v>0</v>
      </c>
      <c r="Y18" s="228">
        <f t="shared" si="17"/>
        <v>0</v>
      </c>
      <c r="Z18" s="228">
        <f t="shared" si="17"/>
        <v>0</v>
      </c>
      <c r="AA18" s="228">
        <f t="shared" si="17"/>
        <v>0</v>
      </c>
      <c r="AB18" s="228">
        <f t="shared" si="17"/>
        <v>0</v>
      </c>
      <c r="AC18" s="228">
        <f t="shared" si="17"/>
        <v>0</v>
      </c>
      <c r="AD18" s="228">
        <f t="shared" si="17"/>
        <v>0</v>
      </c>
      <c r="AE18" s="228">
        <f t="shared" si="17"/>
        <v>0</v>
      </c>
      <c r="AF18" s="228">
        <f t="shared" si="17"/>
        <v>0</v>
      </c>
      <c r="AG18" s="228">
        <f t="shared" si="17"/>
        <v>0</v>
      </c>
      <c r="AH18" s="228">
        <f t="shared" si="17"/>
        <v>0</v>
      </c>
      <c r="AI18" s="228">
        <f t="shared" si="17"/>
        <v>0</v>
      </c>
      <c r="AJ18" s="228">
        <f t="shared" si="17"/>
        <v>0</v>
      </c>
      <c r="AK18" s="228">
        <f t="shared" si="17"/>
        <v>0</v>
      </c>
    </row>
    <row r="19" spans="2:37">
      <c r="B19" s="220" t="str">
        <f>IBNR!F15</f>
        <v>2020Q1</v>
      </c>
      <c r="C19" s="221">
        <f t="shared" si="15"/>
        <v>60</v>
      </c>
      <c r="D19" s="222">
        <f>_xlfn.XLOOKUP($B$8,Paid_DFs!$G$5:$S$5,Paid_DFs!$G15:$S15)</f>
        <v>1</v>
      </c>
      <c r="E19" s="223">
        <f>PRODUCT($D$11:$D19)</f>
        <v>1</v>
      </c>
      <c r="F19" s="224">
        <f t="shared" si="10"/>
        <v>0</v>
      </c>
      <c r="G19" s="225">
        <f t="shared" si="16"/>
        <v>1</v>
      </c>
      <c r="H19" s="226">
        <f t="shared" si="18"/>
        <v>0</v>
      </c>
      <c r="I19" s="227">
        <f t="shared" si="11"/>
        <v>1</v>
      </c>
      <c r="J19" s="228">
        <f t="shared" si="12"/>
        <v>1</v>
      </c>
      <c r="K19" s="228">
        <f t="shared" si="17"/>
        <v>0</v>
      </c>
      <c r="L19" s="228">
        <f t="shared" si="17"/>
        <v>0</v>
      </c>
      <c r="M19" s="228">
        <f t="shared" si="17"/>
        <v>0</v>
      </c>
      <c r="N19" s="228">
        <f t="shared" si="17"/>
        <v>0</v>
      </c>
      <c r="O19" s="228">
        <f t="shared" si="17"/>
        <v>0</v>
      </c>
      <c r="P19" s="228">
        <f t="shared" si="17"/>
        <v>0</v>
      </c>
      <c r="Q19" s="228">
        <f t="shared" si="17"/>
        <v>0</v>
      </c>
      <c r="R19" s="228">
        <f t="shared" si="17"/>
        <v>0</v>
      </c>
      <c r="S19" s="228">
        <f t="shared" si="17"/>
        <v>0</v>
      </c>
      <c r="T19" s="228">
        <f t="shared" si="17"/>
        <v>0</v>
      </c>
      <c r="U19" s="228">
        <f t="shared" si="17"/>
        <v>0</v>
      </c>
      <c r="V19" s="228">
        <f t="shared" si="17"/>
        <v>0</v>
      </c>
      <c r="W19" s="228">
        <f t="shared" si="17"/>
        <v>0</v>
      </c>
      <c r="X19" s="228">
        <f t="shared" si="17"/>
        <v>0</v>
      </c>
      <c r="Y19" s="228">
        <f t="shared" si="17"/>
        <v>0</v>
      </c>
      <c r="Z19" s="228">
        <f t="shared" si="17"/>
        <v>0</v>
      </c>
      <c r="AA19" s="228">
        <f t="shared" si="17"/>
        <v>0</v>
      </c>
      <c r="AB19" s="228">
        <f t="shared" si="17"/>
        <v>0</v>
      </c>
      <c r="AC19" s="228">
        <f t="shared" si="17"/>
        <v>0</v>
      </c>
      <c r="AD19" s="228">
        <f t="shared" si="17"/>
        <v>0</v>
      </c>
      <c r="AE19" s="228">
        <f t="shared" si="17"/>
        <v>0</v>
      </c>
      <c r="AF19" s="228">
        <f t="shared" si="17"/>
        <v>0</v>
      </c>
      <c r="AG19" s="228">
        <f t="shared" si="17"/>
        <v>0</v>
      </c>
      <c r="AH19" s="228">
        <f t="shared" si="17"/>
        <v>0</v>
      </c>
      <c r="AI19" s="228">
        <f t="shared" si="17"/>
        <v>0</v>
      </c>
      <c r="AJ19" s="228">
        <f t="shared" si="17"/>
        <v>0</v>
      </c>
      <c r="AK19" s="228">
        <f t="shared" si="17"/>
        <v>0</v>
      </c>
    </row>
    <row r="20" spans="2:37">
      <c r="B20" s="220" t="str">
        <f>IBNR!F16</f>
        <v>2020Q2</v>
      </c>
      <c r="C20" s="221">
        <f t="shared" si="15"/>
        <v>57</v>
      </c>
      <c r="D20" s="222">
        <f>_xlfn.XLOOKUP($B$8,Paid_DFs!$G$5:$S$5,Paid_DFs!$G16:$S16)</f>
        <v>1</v>
      </c>
      <c r="E20" s="223">
        <f>PRODUCT($D$11:$D20)</f>
        <v>1</v>
      </c>
      <c r="F20" s="224">
        <f t="shared" si="10"/>
        <v>0</v>
      </c>
      <c r="G20" s="225">
        <f t="shared" si="16"/>
        <v>1</v>
      </c>
      <c r="H20" s="226">
        <f t="shared" si="18"/>
        <v>0</v>
      </c>
      <c r="I20" s="227">
        <f t="shared" si="11"/>
        <v>1</v>
      </c>
      <c r="J20" s="228">
        <f t="shared" si="12"/>
        <v>1</v>
      </c>
      <c r="K20" s="228">
        <f t="shared" si="17"/>
        <v>0</v>
      </c>
      <c r="L20" s="228">
        <f t="shared" si="17"/>
        <v>0</v>
      </c>
      <c r="M20" s="228">
        <f t="shared" si="17"/>
        <v>0</v>
      </c>
      <c r="N20" s="228">
        <f t="shared" si="17"/>
        <v>0</v>
      </c>
      <c r="O20" s="228">
        <f t="shared" si="17"/>
        <v>0</v>
      </c>
      <c r="P20" s="228">
        <f t="shared" si="17"/>
        <v>0</v>
      </c>
      <c r="Q20" s="228">
        <f t="shared" si="17"/>
        <v>0</v>
      </c>
      <c r="R20" s="228">
        <f t="shared" si="17"/>
        <v>0</v>
      </c>
      <c r="S20" s="228">
        <f t="shared" si="17"/>
        <v>0</v>
      </c>
      <c r="T20" s="228">
        <f t="shared" si="17"/>
        <v>0</v>
      </c>
      <c r="U20" s="228">
        <f t="shared" si="17"/>
        <v>0</v>
      </c>
      <c r="V20" s="228">
        <f t="shared" si="17"/>
        <v>0</v>
      </c>
      <c r="W20" s="228">
        <f t="shared" si="17"/>
        <v>0</v>
      </c>
      <c r="X20" s="228">
        <f t="shared" si="17"/>
        <v>0</v>
      </c>
      <c r="Y20" s="228">
        <f t="shared" si="17"/>
        <v>0</v>
      </c>
      <c r="Z20" s="228">
        <f t="shared" si="17"/>
        <v>0</v>
      </c>
      <c r="AA20" s="228">
        <f t="shared" si="17"/>
        <v>0</v>
      </c>
      <c r="AB20" s="228">
        <f t="shared" si="17"/>
        <v>0</v>
      </c>
      <c r="AC20" s="228">
        <f t="shared" si="17"/>
        <v>0</v>
      </c>
      <c r="AD20" s="228">
        <f t="shared" si="17"/>
        <v>0</v>
      </c>
      <c r="AE20" s="228">
        <f t="shared" si="17"/>
        <v>0</v>
      </c>
      <c r="AF20" s="228">
        <f t="shared" si="17"/>
        <v>0</v>
      </c>
      <c r="AG20" s="228">
        <f t="shared" si="17"/>
        <v>0</v>
      </c>
      <c r="AH20" s="228">
        <f t="shared" si="17"/>
        <v>0</v>
      </c>
      <c r="AI20" s="228">
        <f t="shared" si="17"/>
        <v>0</v>
      </c>
      <c r="AJ20" s="228">
        <f t="shared" si="17"/>
        <v>0</v>
      </c>
      <c r="AK20" s="228">
        <f t="shared" si="17"/>
        <v>0</v>
      </c>
    </row>
    <row r="21" spans="2:37">
      <c r="B21" s="220" t="str">
        <f>IBNR!F17</f>
        <v>2020Q3</v>
      </c>
      <c r="C21" s="221">
        <f t="shared" si="15"/>
        <v>54</v>
      </c>
      <c r="D21" s="222">
        <f>_xlfn.XLOOKUP($B$8,Paid_DFs!$G$5:$S$5,Paid_DFs!$G17:$S17)</f>
        <v>1</v>
      </c>
      <c r="E21" s="223">
        <f>PRODUCT($D$11:$D21)</f>
        <v>1</v>
      </c>
      <c r="F21" s="224">
        <f t="shared" si="10"/>
        <v>0</v>
      </c>
      <c r="G21" s="225">
        <f t="shared" si="16"/>
        <v>1</v>
      </c>
      <c r="H21" s="226">
        <f t="shared" si="18"/>
        <v>0</v>
      </c>
      <c r="I21" s="227">
        <f t="shared" si="11"/>
        <v>1</v>
      </c>
      <c r="J21" s="228">
        <f t="shared" si="12"/>
        <v>1</v>
      </c>
      <c r="K21" s="228">
        <f t="shared" si="17"/>
        <v>0</v>
      </c>
      <c r="L21" s="228">
        <f t="shared" si="17"/>
        <v>0</v>
      </c>
      <c r="M21" s="228">
        <f t="shared" si="17"/>
        <v>0</v>
      </c>
      <c r="N21" s="228">
        <f t="shared" si="17"/>
        <v>0</v>
      </c>
      <c r="O21" s="228">
        <f t="shared" si="17"/>
        <v>0</v>
      </c>
      <c r="P21" s="228">
        <f t="shared" si="17"/>
        <v>0</v>
      </c>
      <c r="Q21" s="228">
        <f t="shared" si="17"/>
        <v>0</v>
      </c>
      <c r="R21" s="228">
        <f t="shared" si="17"/>
        <v>0</v>
      </c>
      <c r="S21" s="228">
        <f t="shared" si="17"/>
        <v>0</v>
      </c>
      <c r="T21" s="228">
        <f t="shared" si="17"/>
        <v>0</v>
      </c>
      <c r="U21" s="228">
        <f t="shared" si="17"/>
        <v>0</v>
      </c>
      <c r="V21" s="228">
        <f t="shared" si="17"/>
        <v>0</v>
      </c>
      <c r="W21" s="228">
        <f t="shared" ref="W21:AK21" si="19">IFERROR(VLOOKUP($C21+W$6,$C$11:$AK$38,4,FALSE)/$H21,0)</f>
        <v>0</v>
      </c>
      <c r="X21" s="228">
        <f t="shared" si="19"/>
        <v>0</v>
      </c>
      <c r="Y21" s="228">
        <f t="shared" si="19"/>
        <v>0</v>
      </c>
      <c r="Z21" s="228">
        <f t="shared" si="19"/>
        <v>0</v>
      </c>
      <c r="AA21" s="228">
        <f t="shared" si="19"/>
        <v>0</v>
      </c>
      <c r="AB21" s="228">
        <f t="shared" si="19"/>
        <v>0</v>
      </c>
      <c r="AC21" s="228">
        <f t="shared" si="19"/>
        <v>0</v>
      </c>
      <c r="AD21" s="228">
        <f t="shared" si="19"/>
        <v>0</v>
      </c>
      <c r="AE21" s="228">
        <f t="shared" si="19"/>
        <v>0</v>
      </c>
      <c r="AF21" s="228">
        <f t="shared" si="19"/>
        <v>0</v>
      </c>
      <c r="AG21" s="228">
        <f t="shared" si="19"/>
        <v>0</v>
      </c>
      <c r="AH21" s="228">
        <f t="shared" si="19"/>
        <v>0</v>
      </c>
      <c r="AI21" s="228">
        <f t="shared" si="19"/>
        <v>0</v>
      </c>
      <c r="AJ21" s="228">
        <f t="shared" si="19"/>
        <v>0</v>
      </c>
      <c r="AK21" s="228">
        <f t="shared" si="19"/>
        <v>0</v>
      </c>
    </row>
    <row r="22" spans="2:37">
      <c r="B22" s="220" t="str">
        <f>IBNR!F18</f>
        <v>2020Q4</v>
      </c>
      <c r="C22" s="221">
        <f t="shared" si="15"/>
        <v>51</v>
      </c>
      <c r="D22" s="222">
        <f>_xlfn.XLOOKUP($B$8,Paid_DFs!$G$5:$S$5,Paid_DFs!$G18:$S18)</f>
        <v>1</v>
      </c>
      <c r="E22" s="223">
        <f>PRODUCT($D$11:$D22)</f>
        <v>1</v>
      </c>
      <c r="F22" s="224">
        <f t="shared" si="10"/>
        <v>0</v>
      </c>
      <c r="G22" s="225">
        <f t="shared" si="16"/>
        <v>1</v>
      </c>
      <c r="H22" s="226">
        <f t="shared" si="18"/>
        <v>0</v>
      </c>
      <c r="I22" s="227">
        <f t="shared" si="11"/>
        <v>1</v>
      </c>
      <c r="J22" s="228">
        <f t="shared" si="12"/>
        <v>1</v>
      </c>
      <c r="K22" s="228">
        <f t="shared" ref="K22:AK31" si="20">IFERROR(VLOOKUP($C22+K$6,$C$11:$AK$38,4,FALSE)/$H22,0)</f>
        <v>0</v>
      </c>
      <c r="L22" s="228">
        <f t="shared" si="20"/>
        <v>0</v>
      </c>
      <c r="M22" s="228">
        <f t="shared" si="20"/>
        <v>0</v>
      </c>
      <c r="N22" s="228">
        <f t="shared" si="20"/>
        <v>0</v>
      </c>
      <c r="O22" s="228">
        <f t="shared" si="20"/>
        <v>0</v>
      </c>
      <c r="P22" s="228">
        <f t="shared" si="20"/>
        <v>0</v>
      </c>
      <c r="Q22" s="228">
        <f t="shared" si="20"/>
        <v>0</v>
      </c>
      <c r="R22" s="228">
        <f t="shared" si="20"/>
        <v>0</v>
      </c>
      <c r="S22" s="228">
        <f t="shared" si="20"/>
        <v>0</v>
      </c>
      <c r="T22" s="228">
        <f t="shared" si="20"/>
        <v>0</v>
      </c>
      <c r="U22" s="228">
        <f t="shared" si="20"/>
        <v>0</v>
      </c>
      <c r="V22" s="228">
        <f t="shared" si="20"/>
        <v>0</v>
      </c>
      <c r="W22" s="228">
        <f t="shared" si="20"/>
        <v>0</v>
      </c>
      <c r="X22" s="228">
        <f t="shared" si="20"/>
        <v>0</v>
      </c>
      <c r="Y22" s="228">
        <f t="shared" si="20"/>
        <v>0</v>
      </c>
      <c r="Z22" s="228">
        <f t="shared" si="20"/>
        <v>0</v>
      </c>
      <c r="AA22" s="228">
        <f t="shared" si="20"/>
        <v>0</v>
      </c>
      <c r="AB22" s="228">
        <f t="shared" si="20"/>
        <v>0</v>
      </c>
      <c r="AC22" s="228">
        <f t="shared" si="20"/>
        <v>0</v>
      </c>
      <c r="AD22" s="228">
        <f t="shared" si="20"/>
        <v>0</v>
      </c>
      <c r="AE22" s="228">
        <f t="shared" si="20"/>
        <v>0</v>
      </c>
      <c r="AF22" s="228">
        <f t="shared" si="20"/>
        <v>0</v>
      </c>
      <c r="AG22" s="228">
        <f t="shared" si="20"/>
        <v>0</v>
      </c>
      <c r="AH22" s="228">
        <f t="shared" si="20"/>
        <v>0</v>
      </c>
      <c r="AI22" s="228">
        <f t="shared" si="20"/>
        <v>0</v>
      </c>
      <c r="AJ22" s="228">
        <f t="shared" si="20"/>
        <v>0</v>
      </c>
      <c r="AK22" s="228">
        <f t="shared" si="20"/>
        <v>0</v>
      </c>
    </row>
    <row r="23" spans="2:37">
      <c r="B23" s="220" t="str">
        <f>IBNR!F19</f>
        <v>2021Q1</v>
      </c>
      <c r="C23" s="221">
        <f t="shared" si="15"/>
        <v>48</v>
      </c>
      <c r="D23" s="222">
        <f>_xlfn.XLOOKUP($B$8,Paid_DFs!$G$5:$S$5,Paid_DFs!$G19:$S19)</f>
        <v>1</v>
      </c>
      <c r="E23" s="223">
        <f>PRODUCT($D$11:$D23)</f>
        <v>1</v>
      </c>
      <c r="F23" s="224">
        <f t="shared" si="10"/>
        <v>0</v>
      </c>
      <c r="G23" s="225">
        <f t="shared" si="16"/>
        <v>1</v>
      </c>
      <c r="H23" s="226">
        <f t="shared" si="18"/>
        <v>0</v>
      </c>
      <c r="I23" s="227">
        <f t="shared" si="11"/>
        <v>1</v>
      </c>
      <c r="J23" s="228">
        <f t="shared" si="12"/>
        <v>1</v>
      </c>
      <c r="K23" s="228">
        <f t="shared" si="20"/>
        <v>0</v>
      </c>
      <c r="L23" s="228">
        <f t="shared" si="20"/>
        <v>0</v>
      </c>
      <c r="M23" s="228">
        <f t="shared" si="20"/>
        <v>0</v>
      </c>
      <c r="N23" s="228">
        <f t="shared" si="20"/>
        <v>0</v>
      </c>
      <c r="O23" s="228">
        <f t="shared" si="20"/>
        <v>0</v>
      </c>
      <c r="P23" s="228">
        <f t="shared" si="20"/>
        <v>0</v>
      </c>
      <c r="Q23" s="228">
        <f t="shared" si="20"/>
        <v>0</v>
      </c>
      <c r="R23" s="228">
        <f t="shared" si="20"/>
        <v>0</v>
      </c>
      <c r="S23" s="228">
        <f t="shared" si="20"/>
        <v>0</v>
      </c>
      <c r="T23" s="228">
        <f t="shared" si="20"/>
        <v>0</v>
      </c>
      <c r="U23" s="228">
        <f t="shared" si="20"/>
        <v>0</v>
      </c>
      <c r="V23" s="228">
        <f t="shared" si="20"/>
        <v>0</v>
      </c>
      <c r="W23" s="228">
        <f t="shared" si="20"/>
        <v>0</v>
      </c>
      <c r="X23" s="228">
        <f t="shared" si="20"/>
        <v>0</v>
      </c>
      <c r="Y23" s="228">
        <f t="shared" si="20"/>
        <v>0</v>
      </c>
      <c r="Z23" s="228">
        <f t="shared" si="20"/>
        <v>0</v>
      </c>
      <c r="AA23" s="228">
        <f t="shared" si="20"/>
        <v>0</v>
      </c>
      <c r="AB23" s="228">
        <f t="shared" si="20"/>
        <v>0</v>
      </c>
      <c r="AC23" s="228">
        <f t="shared" si="20"/>
        <v>0</v>
      </c>
      <c r="AD23" s="228">
        <f t="shared" si="20"/>
        <v>0</v>
      </c>
      <c r="AE23" s="228">
        <f t="shared" si="20"/>
        <v>0</v>
      </c>
      <c r="AF23" s="228">
        <f t="shared" si="20"/>
        <v>0</v>
      </c>
      <c r="AG23" s="228">
        <f t="shared" si="20"/>
        <v>0</v>
      </c>
      <c r="AH23" s="228">
        <f t="shared" si="20"/>
        <v>0</v>
      </c>
      <c r="AI23" s="228">
        <f t="shared" si="20"/>
        <v>0</v>
      </c>
      <c r="AJ23" s="228">
        <f t="shared" si="20"/>
        <v>0</v>
      </c>
      <c r="AK23" s="228">
        <f t="shared" si="20"/>
        <v>0</v>
      </c>
    </row>
    <row r="24" spans="2:37">
      <c r="B24" s="220" t="str">
        <f>IBNR!F20</f>
        <v>2021Q2</v>
      </c>
      <c r="C24" s="221">
        <f t="shared" si="15"/>
        <v>45</v>
      </c>
      <c r="D24" s="222">
        <f>_xlfn.XLOOKUP($B$8,Paid_DFs!$G$5:$S$5,Paid_DFs!$G20:$S20)</f>
        <v>1</v>
      </c>
      <c r="E24" s="223">
        <f>PRODUCT($D$11:$D24)</f>
        <v>1</v>
      </c>
      <c r="F24" s="224">
        <f t="shared" si="10"/>
        <v>0</v>
      </c>
      <c r="G24" s="225">
        <f t="shared" si="16"/>
        <v>1</v>
      </c>
      <c r="H24" s="226">
        <f t="shared" si="18"/>
        <v>0</v>
      </c>
      <c r="I24" s="227">
        <f t="shared" si="11"/>
        <v>1</v>
      </c>
      <c r="J24" s="228">
        <f t="shared" si="12"/>
        <v>1</v>
      </c>
      <c r="K24" s="228">
        <f t="shared" si="20"/>
        <v>0</v>
      </c>
      <c r="L24" s="228">
        <f t="shared" si="20"/>
        <v>0</v>
      </c>
      <c r="M24" s="228">
        <f t="shared" si="20"/>
        <v>0</v>
      </c>
      <c r="N24" s="228">
        <f t="shared" si="20"/>
        <v>0</v>
      </c>
      <c r="O24" s="228">
        <f t="shared" si="20"/>
        <v>0</v>
      </c>
      <c r="P24" s="228">
        <f t="shared" si="20"/>
        <v>0</v>
      </c>
      <c r="Q24" s="228">
        <f t="shared" si="20"/>
        <v>0</v>
      </c>
      <c r="R24" s="228">
        <f t="shared" si="20"/>
        <v>0</v>
      </c>
      <c r="S24" s="228">
        <f t="shared" si="20"/>
        <v>0</v>
      </c>
      <c r="T24" s="228">
        <f t="shared" si="20"/>
        <v>0</v>
      </c>
      <c r="U24" s="228">
        <f t="shared" si="20"/>
        <v>0</v>
      </c>
      <c r="V24" s="228">
        <f t="shared" si="20"/>
        <v>0</v>
      </c>
      <c r="W24" s="228">
        <f t="shared" si="20"/>
        <v>0</v>
      </c>
      <c r="X24" s="228">
        <f t="shared" si="20"/>
        <v>0</v>
      </c>
      <c r="Y24" s="228">
        <f t="shared" si="20"/>
        <v>0</v>
      </c>
      <c r="Z24" s="228">
        <f t="shared" si="20"/>
        <v>0</v>
      </c>
      <c r="AA24" s="228">
        <f t="shared" si="20"/>
        <v>0</v>
      </c>
      <c r="AB24" s="228">
        <f t="shared" si="20"/>
        <v>0</v>
      </c>
      <c r="AC24" s="228">
        <f t="shared" si="20"/>
        <v>0</v>
      </c>
      <c r="AD24" s="228">
        <f t="shared" si="20"/>
        <v>0</v>
      </c>
      <c r="AE24" s="228">
        <f t="shared" si="20"/>
        <v>0</v>
      </c>
      <c r="AF24" s="228">
        <f t="shared" si="20"/>
        <v>0</v>
      </c>
      <c r="AG24" s="228">
        <f t="shared" si="20"/>
        <v>0</v>
      </c>
      <c r="AH24" s="228">
        <f t="shared" si="20"/>
        <v>0</v>
      </c>
      <c r="AI24" s="228">
        <f t="shared" si="20"/>
        <v>0</v>
      </c>
      <c r="AJ24" s="228">
        <f t="shared" si="20"/>
        <v>0</v>
      </c>
      <c r="AK24" s="228">
        <f t="shared" si="20"/>
        <v>0</v>
      </c>
    </row>
    <row r="25" spans="2:37">
      <c r="B25" s="220" t="str">
        <f>IBNR!F21</f>
        <v>2021Q3</v>
      </c>
      <c r="C25" s="221">
        <f t="shared" si="15"/>
        <v>42</v>
      </c>
      <c r="D25" s="222">
        <f>_xlfn.XLOOKUP($B$8,Paid_DFs!$G$5:$S$5,Paid_DFs!$G21:$S21)</f>
        <v>1</v>
      </c>
      <c r="E25" s="223">
        <f>PRODUCT($D$11:$D25)</f>
        <v>1</v>
      </c>
      <c r="F25" s="224">
        <f t="shared" si="10"/>
        <v>0</v>
      </c>
      <c r="G25" s="225">
        <f t="shared" si="16"/>
        <v>1</v>
      </c>
      <c r="H25" s="226">
        <f t="shared" si="18"/>
        <v>0</v>
      </c>
      <c r="I25" s="227">
        <f t="shared" si="11"/>
        <v>1</v>
      </c>
      <c r="J25" s="228">
        <f t="shared" si="12"/>
        <v>1</v>
      </c>
      <c r="K25" s="228">
        <f t="shared" si="20"/>
        <v>0</v>
      </c>
      <c r="L25" s="228">
        <f t="shared" si="20"/>
        <v>0</v>
      </c>
      <c r="M25" s="228">
        <f t="shared" si="20"/>
        <v>0</v>
      </c>
      <c r="N25" s="228">
        <f t="shared" si="20"/>
        <v>0</v>
      </c>
      <c r="O25" s="228">
        <f t="shared" si="20"/>
        <v>0</v>
      </c>
      <c r="P25" s="228">
        <f t="shared" si="20"/>
        <v>0</v>
      </c>
      <c r="Q25" s="228">
        <f t="shared" si="20"/>
        <v>0</v>
      </c>
      <c r="R25" s="228">
        <f t="shared" si="20"/>
        <v>0</v>
      </c>
      <c r="S25" s="228">
        <f t="shared" si="20"/>
        <v>0</v>
      </c>
      <c r="T25" s="228">
        <f t="shared" si="20"/>
        <v>0</v>
      </c>
      <c r="U25" s="228">
        <f t="shared" si="20"/>
        <v>0</v>
      </c>
      <c r="V25" s="228">
        <f t="shared" si="20"/>
        <v>0</v>
      </c>
      <c r="W25" s="228">
        <f t="shared" si="20"/>
        <v>0</v>
      </c>
      <c r="X25" s="228">
        <f t="shared" si="20"/>
        <v>0</v>
      </c>
      <c r="Y25" s="228">
        <f t="shared" si="20"/>
        <v>0</v>
      </c>
      <c r="Z25" s="228">
        <f t="shared" si="20"/>
        <v>0</v>
      </c>
      <c r="AA25" s="228">
        <f t="shared" si="20"/>
        <v>0</v>
      </c>
      <c r="AB25" s="228">
        <f t="shared" si="20"/>
        <v>0</v>
      </c>
      <c r="AC25" s="228">
        <f t="shared" si="20"/>
        <v>0</v>
      </c>
      <c r="AD25" s="228">
        <f t="shared" si="20"/>
        <v>0</v>
      </c>
      <c r="AE25" s="228">
        <f t="shared" si="20"/>
        <v>0</v>
      </c>
      <c r="AF25" s="228">
        <f t="shared" si="20"/>
        <v>0</v>
      </c>
      <c r="AG25" s="228">
        <f t="shared" si="20"/>
        <v>0</v>
      </c>
      <c r="AH25" s="228">
        <f t="shared" si="20"/>
        <v>0</v>
      </c>
      <c r="AI25" s="228">
        <f t="shared" si="20"/>
        <v>0</v>
      </c>
      <c r="AJ25" s="228">
        <f t="shared" si="20"/>
        <v>0</v>
      </c>
      <c r="AK25" s="228">
        <f t="shared" si="20"/>
        <v>0</v>
      </c>
    </row>
    <row r="26" spans="2:37">
      <c r="B26" s="220" t="str">
        <f>IBNR!F22</f>
        <v>2021Q4</v>
      </c>
      <c r="C26" s="221">
        <f t="shared" si="15"/>
        <v>39</v>
      </c>
      <c r="D26" s="222">
        <f>_xlfn.XLOOKUP($B$8,Paid_DFs!$G$5:$S$5,Paid_DFs!$G22:$S22)</f>
        <v>1</v>
      </c>
      <c r="E26" s="223">
        <f>PRODUCT($D$11:$D26)</f>
        <v>1</v>
      </c>
      <c r="F26" s="224">
        <f t="shared" si="10"/>
        <v>0</v>
      </c>
      <c r="G26" s="225">
        <f t="shared" si="16"/>
        <v>1</v>
      </c>
      <c r="H26" s="226">
        <f t="shared" si="18"/>
        <v>0</v>
      </c>
      <c r="I26" s="227">
        <f t="shared" si="11"/>
        <v>1</v>
      </c>
      <c r="J26" s="228">
        <f t="shared" si="12"/>
        <v>1</v>
      </c>
      <c r="K26" s="228">
        <f t="shared" si="20"/>
        <v>0</v>
      </c>
      <c r="L26" s="228">
        <f t="shared" si="20"/>
        <v>0</v>
      </c>
      <c r="M26" s="228">
        <f t="shared" si="20"/>
        <v>0</v>
      </c>
      <c r="N26" s="228">
        <f t="shared" si="20"/>
        <v>0</v>
      </c>
      <c r="O26" s="228">
        <f t="shared" si="20"/>
        <v>0</v>
      </c>
      <c r="P26" s="228">
        <f t="shared" si="20"/>
        <v>0</v>
      </c>
      <c r="Q26" s="228">
        <f t="shared" si="20"/>
        <v>0</v>
      </c>
      <c r="R26" s="228">
        <f t="shared" si="20"/>
        <v>0</v>
      </c>
      <c r="S26" s="228">
        <f t="shared" si="20"/>
        <v>0</v>
      </c>
      <c r="T26" s="228">
        <f t="shared" si="20"/>
        <v>0</v>
      </c>
      <c r="U26" s="228">
        <f t="shared" si="20"/>
        <v>0</v>
      </c>
      <c r="V26" s="228">
        <f t="shared" si="20"/>
        <v>0</v>
      </c>
      <c r="W26" s="228">
        <f t="shared" si="20"/>
        <v>0</v>
      </c>
      <c r="X26" s="228">
        <f t="shared" si="20"/>
        <v>0</v>
      </c>
      <c r="Y26" s="228">
        <f t="shared" si="20"/>
        <v>0</v>
      </c>
      <c r="Z26" s="228">
        <f t="shared" si="20"/>
        <v>0</v>
      </c>
      <c r="AA26" s="228">
        <f t="shared" si="20"/>
        <v>0</v>
      </c>
      <c r="AB26" s="228">
        <f t="shared" si="20"/>
        <v>0</v>
      </c>
      <c r="AC26" s="228">
        <f t="shared" si="20"/>
        <v>0</v>
      </c>
      <c r="AD26" s="228">
        <f t="shared" si="20"/>
        <v>0</v>
      </c>
      <c r="AE26" s="228">
        <f t="shared" si="20"/>
        <v>0</v>
      </c>
      <c r="AF26" s="228">
        <f t="shared" si="20"/>
        <v>0</v>
      </c>
      <c r="AG26" s="228">
        <f t="shared" si="20"/>
        <v>0</v>
      </c>
      <c r="AH26" s="228">
        <f t="shared" si="20"/>
        <v>0</v>
      </c>
      <c r="AI26" s="228">
        <f t="shared" si="20"/>
        <v>0</v>
      </c>
      <c r="AJ26" s="228">
        <f t="shared" si="20"/>
        <v>0</v>
      </c>
      <c r="AK26" s="228">
        <f t="shared" si="20"/>
        <v>0</v>
      </c>
    </row>
    <row r="27" spans="2:37">
      <c r="B27" s="220" t="str">
        <f>IBNR!F23</f>
        <v>2022Q1</v>
      </c>
      <c r="C27" s="221">
        <f t="shared" si="15"/>
        <v>36</v>
      </c>
      <c r="D27" s="222">
        <f>_xlfn.XLOOKUP($B$8,Paid_DFs!$G$5:$S$5,Paid_DFs!$G23:$S23)</f>
        <v>1</v>
      </c>
      <c r="E27" s="223">
        <f>PRODUCT($D$11:$D27)</f>
        <v>1</v>
      </c>
      <c r="F27" s="224">
        <f t="shared" si="10"/>
        <v>0</v>
      </c>
      <c r="G27" s="225">
        <f t="shared" si="16"/>
        <v>1</v>
      </c>
      <c r="H27" s="226">
        <f t="shared" si="18"/>
        <v>0</v>
      </c>
      <c r="I27" s="227">
        <f t="shared" si="11"/>
        <v>1</v>
      </c>
      <c r="J27" s="228">
        <f t="shared" si="12"/>
        <v>1</v>
      </c>
      <c r="K27" s="228">
        <f t="shared" si="20"/>
        <v>0</v>
      </c>
      <c r="L27" s="228">
        <f t="shared" si="20"/>
        <v>0</v>
      </c>
      <c r="M27" s="228">
        <f t="shared" si="20"/>
        <v>0</v>
      </c>
      <c r="N27" s="228">
        <f t="shared" si="20"/>
        <v>0</v>
      </c>
      <c r="O27" s="228">
        <f t="shared" si="20"/>
        <v>0</v>
      </c>
      <c r="P27" s="228">
        <f t="shared" si="20"/>
        <v>0</v>
      </c>
      <c r="Q27" s="228">
        <f t="shared" si="20"/>
        <v>0</v>
      </c>
      <c r="R27" s="228">
        <f t="shared" si="20"/>
        <v>0</v>
      </c>
      <c r="S27" s="228">
        <f t="shared" si="20"/>
        <v>0</v>
      </c>
      <c r="T27" s="228">
        <f t="shared" si="20"/>
        <v>0</v>
      </c>
      <c r="U27" s="228">
        <f t="shared" si="20"/>
        <v>0</v>
      </c>
      <c r="V27" s="228">
        <f t="shared" si="20"/>
        <v>0</v>
      </c>
      <c r="W27" s="228">
        <f t="shared" si="20"/>
        <v>0</v>
      </c>
      <c r="X27" s="228">
        <f t="shared" si="20"/>
        <v>0</v>
      </c>
      <c r="Y27" s="228">
        <f t="shared" si="20"/>
        <v>0</v>
      </c>
      <c r="Z27" s="228">
        <f t="shared" si="20"/>
        <v>0</v>
      </c>
      <c r="AA27" s="228">
        <f t="shared" si="20"/>
        <v>0</v>
      </c>
      <c r="AB27" s="228">
        <f t="shared" si="20"/>
        <v>0</v>
      </c>
      <c r="AC27" s="228">
        <f t="shared" si="20"/>
        <v>0</v>
      </c>
      <c r="AD27" s="228">
        <f t="shared" si="20"/>
        <v>0</v>
      </c>
      <c r="AE27" s="228">
        <f t="shared" si="20"/>
        <v>0</v>
      </c>
      <c r="AF27" s="228">
        <f t="shared" si="20"/>
        <v>0</v>
      </c>
      <c r="AG27" s="228">
        <f t="shared" si="20"/>
        <v>0</v>
      </c>
      <c r="AH27" s="228">
        <f t="shared" si="20"/>
        <v>0</v>
      </c>
      <c r="AI27" s="228">
        <f t="shared" si="20"/>
        <v>0</v>
      </c>
      <c r="AJ27" s="228">
        <f t="shared" si="20"/>
        <v>0</v>
      </c>
      <c r="AK27" s="228">
        <f t="shared" si="20"/>
        <v>0</v>
      </c>
    </row>
    <row r="28" spans="2:37">
      <c r="B28" s="220" t="str">
        <f>IBNR!F24</f>
        <v>2022Q2</v>
      </c>
      <c r="C28" s="221">
        <f t="shared" si="15"/>
        <v>33</v>
      </c>
      <c r="D28" s="222">
        <f>_xlfn.XLOOKUP($B$8,Paid_DFs!$G$5:$S$5,Paid_DFs!$G24:$S24)</f>
        <v>1</v>
      </c>
      <c r="E28" s="223">
        <f>PRODUCT($D$11:$D28)</f>
        <v>1</v>
      </c>
      <c r="F28" s="224">
        <f t="shared" si="10"/>
        <v>0</v>
      </c>
      <c r="G28" s="225">
        <f t="shared" si="16"/>
        <v>1</v>
      </c>
      <c r="H28" s="226">
        <f t="shared" si="18"/>
        <v>0</v>
      </c>
      <c r="I28" s="227">
        <f t="shared" si="11"/>
        <v>1</v>
      </c>
      <c r="J28" s="228">
        <f t="shared" si="12"/>
        <v>1</v>
      </c>
      <c r="K28" s="228">
        <f t="shared" si="20"/>
        <v>0</v>
      </c>
      <c r="L28" s="228">
        <f t="shared" si="20"/>
        <v>0</v>
      </c>
      <c r="M28" s="228">
        <f t="shared" si="20"/>
        <v>0</v>
      </c>
      <c r="N28" s="228">
        <f t="shared" si="20"/>
        <v>0</v>
      </c>
      <c r="O28" s="228">
        <f t="shared" si="20"/>
        <v>0</v>
      </c>
      <c r="P28" s="228">
        <f t="shared" si="20"/>
        <v>0</v>
      </c>
      <c r="Q28" s="228">
        <f t="shared" si="20"/>
        <v>0</v>
      </c>
      <c r="R28" s="228">
        <f t="shared" si="20"/>
        <v>0</v>
      </c>
      <c r="S28" s="228">
        <f t="shared" si="20"/>
        <v>0</v>
      </c>
      <c r="T28" s="228">
        <f t="shared" si="20"/>
        <v>0</v>
      </c>
      <c r="U28" s="228">
        <f t="shared" si="20"/>
        <v>0</v>
      </c>
      <c r="V28" s="228">
        <f t="shared" si="20"/>
        <v>0</v>
      </c>
      <c r="W28" s="228">
        <f t="shared" si="20"/>
        <v>0</v>
      </c>
      <c r="X28" s="228">
        <f t="shared" si="20"/>
        <v>0</v>
      </c>
      <c r="Y28" s="228">
        <f t="shared" si="20"/>
        <v>0</v>
      </c>
      <c r="Z28" s="228">
        <f t="shared" si="20"/>
        <v>0</v>
      </c>
      <c r="AA28" s="228">
        <f t="shared" si="20"/>
        <v>0</v>
      </c>
      <c r="AB28" s="228">
        <f t="shared" si="20"/>
        <v>0</v>
      </c>
      <c r="AC28" s="228">
        <f t="shared" si="20"/>
        <v>0</v>
      </c>
      <c r="AD28" s="228">
        <f t="shared" si="20"/>
        <v>0</v>
      </c>
      <c r="AE28" s="228">
        <f t="shared" si="20"/>
        <v>0</v>
      </c>
      <c r="AF28" s="228">
        <f t="shared" si="20"/>
        <v>0</v>
      </c>
      <c r="AG28" s="228">
        <f t="shared" si="20"/>
        <v>0</v>
      </c>
      <c r="AH28" s="228">
        <f t="shared" si="20"/>
        <v>0</v>
      </c>
      <c r="AI28" s="228">
        <f t="shared" si="20"/>
        <v>0</v>
      </c>
      <c r="AJ28" s="228">
        <f t="shared" si="20"/>
        <v>0</v>
      </c>
      <c r="AK28" s="228">
        <f t="shared" si="20"/>
        <v>0</v>
      </c>
    </row>
    <row r="29" spans="2:37">
      <c r="B29" s="220" t="str">
        <f>IBNR!F25</f>
        <v>2022Q3</v>
      </c>
      <c r="C29" s="221">
        <f t="shared" si="15"/>
        <v>30</v>
      </c>
      <c r="D29" s="222">
        <f>_xlfn.XLOOKUP($B$8,Paid_DFs!$G$5:$S$5,Paid_DFs!$G25:$S25)</f>
        <v>1</v>
      </c>
      <c r="E29" s="223">
        <f>PRODUCT($D$11:$D29)</f>
        <v>1</v>
      </c>
      <c r="F29" s="224">
        <f t="shared" si="10"/>
        <v>0</v>
      </c>
      <c r="G29" s="225">
        <f t="shared" si="16"/>
        <v>1</v>
      </c>
      <c r="H29" s="226">
        <f t="shared" si="18"/>
        <v>0</v>
      </c>
      <c r="I29" s="227">
        <f t="shared" si="11"/>
        <v>1</v>
      </c>
      <c r="J29" s="228">
        <f t="shared" si="12"/>
        <v>1</v>
      </c>
      <c r="K29" s="228">
        <f t="shared" si="20"/>
        <v>0</v>
      </c>
      <c r="L29" s="228">
        <f t="shared" si="20"/>
        <v>0</v>
      </c>
      <c r="M29" s="228">
        <f t="shared" si="20"/>
        <v>0</v>
      </c>
      <c r="N29" s="228">
        <f t="shared" si="20"/>
        <v>0</v>
      </c>
      <c r="O29" s="228">
        <f t="shared" si="20"/>
        <v>0</v>
      </c>
      <c r="P29" s="228">
        <f t="shared" si="20"/>
        <v>0</v>
      </c>
      <c r="Q29" s="228">
        <f t="shared" si="20"/>
        <v>0</v>
      </c>
      <c r="R29" s="228">
        <f t="shared" si="20"/>
        <v>0</v>
      </c>
      <c r="S29" s="228">
        <f t="shared" si="20"/>
        <v>0</v>
      </c>
      <c r="T29" s="228">
        <f t="shared" si="20"/>
        <v>0</v>
      </c>
      <c r="U29" s="228">
        <f t="shared" si="20"/>
        <v>0</v>
      </c>
      <c r="V29" s="228">
        <f t="shared" si="20"/>
        <v>0</v>
      </c>
      <c r="W29" s="228">
        <f t="shared" si="20"/>
        <v>0</v>
      </c>
      <c r="X29" s="228">
        <f t="shared" si="20"/>
        <v>0</v>
      </c>
      <c r="Y29" s="228">
        <f t="shared" si="20"/>
        <v>0</v>
      </c>
      <c r="Z29" s="228">
        <f t="shared" si="20"/>
        <v>0</v>
      </c>
      <c r="AA29" s="228">
        <f t="shared" si="20"/>
        <v>0</v>
      </c>
      <c r="AB29" s="228">
        <f t="shared" si="20"/>
        <v>0</v>
      </c>
      <c r="AC29" s="228">
        <f t="shared" si="20"/>
        <v>0</v>
      </c>
      <c r="AD29" s="228">
        <f t="shared" si="20"/>
        <v>0</v>
      </c>
      <c r="AE29" s="228">
        <f t="shared" si="20"/>
        <v>0</v>
      </c>
      <c r="AF29" s="228">
        <f t="shared" si="20"/>
        <v>0</v>
      </c>
      <c r="AG29" s="228">
        <f t="shared" si="20"/>
        <v>0</v>
      </c>
      <c r="AH29" s="228">
        <f t="shared" si="20"/>
        <v>0</v>
      </c>
      <c r="AI29" s="228">
        <f t="shared" si="20"/>
        <v>0</v>
      </c>
      <c r="AJ29" s="228">
        <f t="shared" si="20"/>
        <v>0</v>
      </c>
      <c r="AK29" s="228">
        <f t="shared" si="20"/>
        <v>0</v>
      </c>
    </row>
    <row r="30" spans="2:37">
      <c r="B30" s="220" t="str">
        <f>IBNR!F26</f>
        <v>2022Q4</v>
      </c>
      <c r="C30" s="221">
        <f t="shared" si="15"/>
        <v>27</v>
      </c>
      <c r="D30" s="222">
        <f>_xlfn.XLOOKUP($B$8,Paid_DFs!$G$5:$S$5,Paid_DFs!$G26:$S26)</f>
        <v>1</v>
      </c>
      <c r="E30" s="223">
        <f>PRODUCT($D$11:$D30)</f>
        <v>1</v>
      </c>
      <c r="F30" s="224">
        <f t="shared" si="10"/>
        <v>1.7073476740847582E-5</v>
      </c>
      <c r="G30" s="225">
        <f t="shared" si="16"/>
        <v>1</v>
      </c>
      <c r="H30" s="226">
        <f t="shared" si="18"/>
        <v>0</v>
      </c>
      <c r="I30" s="227">
        <f t="shared" si="11"/>
        <v>1</v>
      </c>
      <c r="J30" s="228">
        <f t="shared" si="12"/>
        <v>1</v>
      </c>
      <c r="K30" s="228">
        <f t="shared" si="20"/>
        <v>0</v>
      </c>
      <c r="L30" s="228">
        <f t="shared" si="20"/>
        <v>0</v>
      </c>
      <c r="M30" s="228">
        <f t="shared" si="20"/>
        <v>0</v>
      </c>
      <c r="N30" s="228">
        <f t="shared" si="20"/>
        <v>0</v>
      </c>
      <c r="O30" s="228">
        <f t="shared" si="20"/>
        <v>0</v>
      </c>
      <c r="P30" s="228">
        <f t="shared" si="20"/>
        <v>0</v>
      </c>
      <c r="Q30" s="228">
        <f t="shared" si="20"/>
        <v>0</v>
      </c>
      <c r="R30" s="228">
        <f t="shared" si="20"/>
        <v>0</v>
      </c>
      <c r="S30" s="228">
        <f t="shared" si="20"/>
        <v>0</v>
      </c>
      <c r="T30" s="228">
        <f t="shared" si="20"/>
        <v>0</v>
      </c>
      <c r="U30" s="228">
        <f t="shared" si="20"/>
        <v>0</v>
      </c>
      <c r="V30" s="228">
        <f t="shared" si="20"/>
        <v>0</v>
      </c>
      <c r="W30" s="228">
        <f t="shared" si="20"/>
        <v>0</v>
      </c>
      <c r="X30" s="228">
        <f t="shared" si="20"/>
        <v>0</v>
      </c>
      <c r="Y30" s="228">
        <f t="shared" si="20"/>
        <v>0</v>
      </c>
      <c r="Z30" s="228">
        <f t="shared" si="20"/>
        <v>0</v>
      </c>
      <c r="AA30" s="228">
        <f t="shared" si="20"/>
        <v>0</v>
      </c>
      <c r="AB30" s="228">
        <f t="shared" si="20"/>
        <v>0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 t="shared" si="20"/>
        <v>0</v>
      </c>
      <c r="AI30" s="228">
        <f t="shared" si="20"/>
        <v>0</v>
      </c>
      <c r="AJ30" s="228">
        <f t="shared" si="20"/>
        <v>0</v>
      </c>
      <c r="AK30" s="228">
        <f t="shared" si="20"/>
        <v>0</v>
      </c>
    </row>
    <row r="31" spans="2:37">
      <c r="B31" s="220" t="s">
        <v>122</v>
      </c>
      <c r="C31" s="221">
        <f t="shared" si="15"/>
        <v>24</v>
      </c>
      <c r="D31" s="222">
        <f>_xlfn.XLOOKUP($B$8,Paid_DFs!$G$5:$S$5,Paid_DFs!$G27:$S27)</f>
        <v>1.0000170737682494</v>
      </c>
      <c r="E31" s="223">
        <f>PRODUCT($D$11:$D31)</f>
        <v>1.0000170737682494</v>
      </c>
      <c r="F31" s="224">
        <f t="shared" si="10"/>
        <v>1.1095670271465963E-5</v>
      </c>
      <c r="G31" s="225">
        <f t="shared" si="16"/>
        <v>0.99998292652325915</v>
      </c>
      <c r="H31" s="226">
        <f t="shared" si="18"/>
        <v>1.7073476740847582E-5</v>
      </c>
      <c r="I31" s="227">
        <f t="shared" si="11"/>
        <v>1</v>
      </c>
      <c r="J31" s="228">
        <f t="shared" si="12"/>
        <v>1</v>
      </c>
      <c r="K31" s="228">
        <f t="shared" si="20"/>
        <v>0</v>
      </c>
      <c r="L31" s="228">
        <f t="shared" si="20"/>
        <v>0</v>
      </c>
      <c r="M31" s="228">
        <f t="shared" si="20"/>
        <v>0</v>
      </c>
      <c r="N31" s="228">
        <f t="shared" si="20"/>
        <v>0</v>
      </c>
      <c r="O31" s="228">
        <f t="shared" si="20"/>
        <v>0</v>
      </c>
      <c r="P31" s="228">
        <f t="shared" si="20"/>
        <v>0</v>
      </c>
      <c r="Q31" s="228">
        <f t="shared" si="20"/>
        <v>0</v>
      </c>
      <c r="R31" s="228">
        <f t="shared" si="20"/>
        <v>0</v>
      </c>
      <c r="S31" s="228">
        <f t="shared" si="20"/>
        <v>0</v>
      </c>
      <c r="T31" s="228">
        <f t="shared" si="20"/>
        <v>0</v>
      </c>
      <c r="U31" s="228">
        <f t="shared" si="20"/>
        <v>0</v>
      </c>
      <c r="V31" s="228">
        <f t="shared" si="20"/>
        <v>0</v>
      </c>
      <c r="W31" s="228">
        <f t="shared" ref="W31:AK31" si="21">IFERROR(VLOOKUP($C31+W$6,$C$11:$AK$38,4,FALSE)/$H31,0)</f>
        <v>0</v>
      </c>
      <c r="X31" s="228">
        <f t="shared" si="21"/>
        <v>0</v>
      </c>
      <c r="Y31" s="228">
        <f t="shared" si="21"/>
        <v>0</v>
      </c>
      <c r="Z31" s="228">
        <f t="shared" si="21"/>
        <v>0</v>
      </c>
      <c r="AA31" s="228">
        <f t="shared" si="21"/>
        <v>0</v>
      </c>
      <c r="AB31" s="228">
        <f t="shared" si="21"/>
        <v>0</v>
      </c>
      <c r="AC31" s="228">
        <f t="shared" si="21"/>
        <v>0</v>
      </c>
      <c r="AD31" s="228">
        <f t="shared" si="21"/>
        <v>0</v>
      </c>
      <c r="AE31" s="228">
        <f t="shared" si="21"/>
        <v>0</v>
      </c>
      <c r="AF31" s="228">
        <f t="shared" si="21"/>
        <v>0</v>
      </c>
      <c r="AG31" s="228">
        <f t="shared" si="21"/>
        <v>0</v>
      </c>
      <c r="AH31" s="228">
        <f t="shared" si="21"/>
        <v>0</v>
      </c>
      <c r="AI31" s="228">
        <f t="shared" si="21"/>
        <v>0</v>
      </c>
      <c r="AJ31" s="228">
        <f t="shared" si="21"/>
        <v>0</v>
      </c>
      <c r="AK31" s="228">
        <f t="shared" si="21"/>
        <v>0</v>
      </c>
    </row>
    <row r="32" spans="2:37">
      <c r="B32" s="220" t="s">
        <v>123</v>
      </c>
      <c r="C32" s="221">
        <f t="shared" si="15"/>
        <v>21</v>
      </c>
      <c r="D32" s="222">
        <f>_xlfn.XLOOKUP($B$8,Paid_DFs!$G$5:$S$5,Paid_DFs!$G28:$S28)</f>
        <v>1.0000110959828359</v>
      </c>
      <c r="E32" s="223">
        <f>PRODUCT($D$11:$D32)</f>
        <v>1.0000281699405356</v>
      </c>
      <c r="F32" s="224">
        <f t="shared" si="10"/>
        <v>3.6010679156373016E-5</v>
      </c>
      <c r="G32" s="225">
        <f t="shared" si="16"/>
        <v>0.99997183085298769</v>
      </c>
      <c r="H32" s="226">
        <f t="shared" si="18"/>
        <v>2.8169147012313545E-5</v>
      </c>
      <c r="I32" s="227">
        <f t="shared" si="11"/>
        <v>1</v>
      </c>
      <c r="J32" s="228">
        <f t="shared" si="12"/>
        <v>0.39389443587396261</v>
      </c>
      <c r="K32" s="228">
        <f t="shared" ref="K32:AK38" si="22">IFERROR(VLOOKUP($C32+K$6,$C$11:$AK$38,4,FALSE)/$H32,0)</f>
        <v>0.60610556412603744</v>
      </c>
      <c r="L32" s="228">
        <f t="shared" si="22"/>
        <v>0</v>
      </c>
      <c r="M32" s="228">
        <f t="shared" si="22"/>
        <v>0</v>
      </c>
      <c r="N32" s="228">
        <f t="shared" si="22"/>
        <v>0</v>
      </c>
      <c r="O32" s="228">
        <f t="shared" si="22"/>
        <v>0</v>
      </c>
      <c r="P32" s="228">
        <f t="shared" si="22"/>
        <v>0</v>
      </c>
      <c r="Q32" s="228">
        <f t="shared" si="22"/>
        <v>0</v>
      </c>
      <c r="R32" s="228">
        <f t="shared" si="22"/>
        <v>0</v>
      </c>
      <c r="S32" s="228">
        <f t="shared" si="22"/>
        <v>0</v>
      </c>
      <c r="T32" s="228">
        <f t="shared" si="22"/>
        <v>0</v>
      </c>
      <c r="U32" s="228">
        <f t="shared" si="22"/>
        <v>0</v>
      </c>
      <c r="V32" s="228">
        <f t="shared" si="22"/>
        <v>0</v>
      </c>
      <c r="W32" s="228">
        <f t="shared" si="22"/>
        <v>0</v>
      </c>
      <c r="X32" s="228">
        <f t="shared" si="22"/>
        <v>0</v>
      </c>
      <c r="Y32" s="228">
        <f t="shared" si="22"/>
        <v>0</v>
      </c>
      <c r="Z32" s="228">
        <f t="shared" si="22"/>
        <v>0</v>
      </c>
      <c r="AA32" s="228">
        <f t="shared" si="22"/>
        <v>0</v>
      </c>
      <c r="AB32" s="228">
        <f t="shared" si="22"/>
        <v>0</v>
      </c>
      <c r="AC32" s="228">
        <f t="shared" si="22"/>
        <v>0</v>
      </c>
      <c r="AD32" s="228">
        <f t="shared" si="22"/>
        <v>0</v>
      </c>
      <c r="AE32" s="228">
        <f t="shared" si="22"/>
        <v>0</v>
      </c>
      <c r="AF32" s="228">
        <f t="shared" si="22"/>
        <v>0</v>
      </c>
      <c r="AG32" s="228">
        <f t="shared" si="22"/>
        <v>0</v>
      </c>
      <c r="AH32" s="228">
        <f t="shared" si="22"/>
        <v>0</v>
      </c>
      <c r="AI32" s="228">
        <f t="shared" si="22"/>
        <v>0</v>
      </c>
      <c r="AJ32" s="228">
        <f t="shared" si="22"/>
        <v>0</v>
      </c>
      <c r="AK32" s="228">
        <f t="shared" si="22"/>
        <v>0</v>
      </c>
    </row>
    <row r="33" spans="2:37">
      <c r="B33" s="220" t="s">
        <v>124</v>
      </c>
      <c r="C33" s="221">
        <f t="shared" si="15"/>
        <v>18</v>
      </c>
      <c r="D33" s="222">
        <f>_xlfn.XLOOKUP($B$8,Paid_DFs!$G$5:$S$5,Paid_DFs!$G29:$S29)</f>
        <v>1.0000360129904637</v>
      </c>
      <c r="E33" s="223">
        <f>PRODUCT($D$11:$D33)</f>
        <v>1.0000641839454831</v>
      </c>
      <c r="F33" s="224">
        <f t="shared" si="10"/>
        <v>7.4028362244371593E-4</v>
      </c>
      <c r="G33" s="225">
        <f t="shared" si="16"/>
        <v>0.99993582017383131</v>
      </c>
      <c r="H33" s="226">
        <f t="shared" si="18"/>
        <v>6.417982616868656E-5</v>
      </c>
      <c r="I33" s="227">
        <f t="shared" si="11"/>
        <v>1</v>
      </c>
      <c r="J33" s="228">
        <f t="shared" si="12"/>
        <v>0.56109031928077557</v>
      </c>
      <c r="K33" s="228">
        <f t="shared" si="22"/>
        <v>0.17288408108651995</v>
      </c>
      <c r="L33" s="228">
        <f t="shared" si="22"/>
        <v>0.2660255996327045</v>
      </c>
      <c r="M33" s="228">
        <f t="shared" si="22"/>
        <v>0</v>
      </c>
      <c r="N33" s="228">
        <f t="shared" si="22"/>
        <v>0</v>
      </c>
      <c r="O33" s="228">
        <f t="shared" si="22"/>
        <v>0</v>
      </c>
      <c r="P33" s="228">
        <f t="shared" si="22"/>
        <v>0</v>
      </c>
      <c r="Q33" s="228">
        <f t="shared" si="22"/>
        <v>0</v>
      </c>
      <c r="R33" s="228">
        <f t="shared" si="22"/>
        <v>0</v>
      </c>
      <c r="S33" s="228">
        <f t="shared" si="22"/>
        <v>0</v>
      </c>
      <c r="T33" s="228">
        <f t="shared" si="22"/>
        <v>0</v>
      </c>
      <c r="U33" s="228">
        <f t="shared" si="22"/>
        <v>0</v>
      </c>
      <c r="V33" s="228">
        <f t="shared" si="22"/>
        <v>0</v>
      </c>
      <c r="W33" s="228">
        <f t="shared" si="22"/>
        <v>0</v>
      </c>
      <c r="X33" s="228">
        <f t="shared" si="22"/>
        <v>0</v>
      </c>
      <c r="Y33" s="228">
        <f t="shared" si="22"/>
        <v>0</v>
      </c>
      <c r="Z33" s="228">
        <f t="shared" si="22"/>
        <v>0</v>
      </c>
      <c r="AA33" s="228">
        <f t="shared" si="22"/>
        <v>0</v>
      </c>
      <c r="AB33" s="228">
        <f t="shared" si="22"/>
        <v>0</v>
      </c>
      <c r="AC33" s="228">
        <f t="shared" si="22"/>
        <v>0</v>
      </c>
      <c r="AD33" s="228">
        <f t="shared" si="22"/>
        <v>0</v>
      </c>
      <c r="AE33" s="228">
        <f t="shared" si="22"/>
        <v>0</v>
      </c>
      <c r="AF33" s="228">
        <f t="shared" si="22"/>
        <v>0</v>
      </c>
      <c r="AG33" s="228">
        <f t="shared" si="22"/>
        <v>0</v>
      </c>
      <c r="AH33" s="228">
        <f t="shared" si="22"/>
        <v>0</v>
      </c>
      <c r="AI33" s="228">
        <f t="shared" si="22"/>
        <v>0</v>
      </c>
      <c r="AJ33" s="228">
        <f t="shared" si="22"/>
        <v>0</v>
      </c>
      <c r="AK33" s="228">
        <f t="shared" si="22"/>
        <v>0</v>
      </c>
    </row>
    <row r="34" spans="2:37">
      <c r="B34" s="220" t="s">
        <v>125</v>
      </c>
      <c r="C34" s="221">
        <f t="shared" si="15"/>
        <v>15</v>
      </c>
      <c r="D34" s="222">
        <f>_xlfn.XLOOKUP($B$8,Paid_DFs!$G$5:$S$5,Paid_DFs!$G30:$S30)</f>
        <v>1.0007408796330284</v>
      </c>
      <c r="E34" s="223">
        <f>PRODUCT($D$11:$D34)</f>
        <v>1.0008051111310894</v>
      </c>
      <c r="F34" s="224">
        <f t="shared" si="10"/>
        <v>2.1322830073713384E-3</v>
      </c>
      <c r="G34" s="225">
        <f t="shared" si="16"/>
        <v>0.9991955365513876</v>
      </c>
      <c r="H34" s="226">
        <f t="shared" si="18"/>
        <v>8.0446344861240249E-4</v>
      </c>
      <c r="I34" s="227">
        <f t="shared" si="11"/>
        <v>0.99999999999999989</v>
      </c>
      <c r="J34" s="228">
        <f t="shared" si="12"/>
        <v>0.92022033284496807</v>
      </c>
      <c r="K34" s="228">
        <f t="shared" si="22"/>
        <v>4.476359891613084E-2</v>
      </c>
      <c r="L34" s="228">
        <f t="shared" si="22"/>
        <v>1.3792634445486104E-2</v>
      </c>
      <c r="M34" s="228">
        <f t="shared" si="22"/>
        <v>2.1223433793414934E-2</v>
      </c>
      <c r="N34" s="228">
        <f t="shared" si="22"/>
        <v>0</v>
      </c>
      <c r="O34" s="228">
        <f t="shared" si="22"/>
        <v>0</v>
      </c>
      <c r="P34" s="228">
        <f t="shared" si="22"/>
        <v>0</v>
      </c>
      <c r="Q34" s="228">
        <f t="shared" si="22"/>
        <v>0</v>
      </c>
      <c r="R34" s="228">
        <f t="shared" si="22"/>
        <v>0</v>
      </c>
      <c r="S34" s="228">
        <f t="shared" si="22"/>
        <v>0</v>
      </c>
      <c r="T34" s="228">
        <f t="shared" si="22"/>
        <v>0</v>
      </c>
      <c r="U34" s="228">
        <f t="shared" si="22"/>
        <v>0</v>
      </c>
      <c r="V34" s="228">
        <f t="shared" si="22"/>
        <v>0</v>
      </c>
      <c r="W34" s="228">
        <f t="shared" si="22"/>
        <v>0</v>
      </c>
      <c r="X34" s="228">
        <f t="shared" si="22"/>
        <v>0</v>
      </c>
      <c r="Y34" s="228">
        <f t="shared" si="22"/>
        <v>0</v>
      </c>
      <c r="Z34" s="228">
        <f t="shared" si="22"/>
        <v>0</v>
      </c>
      <c r="AA34" s="228">
        <f t="shared" si="22"/>
        <v>0</v>
      </c>
      <c r="AB34" s="228">
        <f t="shared" si="22"/>
        <v>0</v>
      </c>
      <c r="AC34" s="228">
        <f t="shared" si="22"/>
        <v>0</v>
      </c>
      <c r="AD34" s="228">
        <f t="shared" si="22"/>
        <v>0</v>
      </c>
      <c r="AE34" s="228">
        <f t="shared" si="22"/>
        <v>0</v>
      </c>
      <c r="AF34" s="228">
        <f t="shared" si="22"/>
        <v>0</v>
      </c>
      <c r="AG34" s="228">
        <f t="shared" si="22"/>
        <v>0</v>
      </c>
      <c r="AH34" s="228">
        <f t="shared" si="22"/>
        <v>0</v>
      </c>
      <c r="AI34" s="228">
        <f t="shared" si="22"/>
        <v>0</v>
      </c>
      <c r="AJ34" s="228">
        <f t="shared" si="22"/>
        <v>0</v>
      </c>
      <c r="AK34" s="228">
        <f t="shared" si="22"/>
        <v>0</v>
      </c>
    </row>
    <row r="35" spans="2:37">
      <c r="B35" s="220" t="s">
        <v>126</v>
      </c>
      <c r="C35" s="221">
        <f t="shared" si="15"/>
        <v>12</v>
      </c>
      <c r="D35" s="222">
        <f>_xlfn.XLOOKUP($B$8,Paid_DFs!$G$5:$S$5,Paid_DFs!$G31:$S31)</f>
        <v>1.0021385634259334</v>
      </c>
      <c r="E35" s="223">
        <f>PRODUCT($D$11:$D35)</f>
        <v>1.0029453963382415</v>
      </c>
      <c r="F35" s="224">
        <f t="shared" si="10"/>
        <v>7.774372048088285E-4</v>
      </c>
      <c r="G35" s="225">
        <f>1/E35</f>
        <v>0.99706325354401626</v>
      </c>
      <c r="H35" s="226">
        <f t="shared" si="18"/>
        <v>2.9367464559837408E-3</v>
      </c>
      <c r="I35" s="227">
        <f t="shared" si="11"/>
        <v>1</v>
      </c>
      <c r="J35" s="228">
        <f t="shared" si="12"/>
        <v>0.72606983249327661</v>
      </c>
      <c r="K35" s="228">
        <f t="shared" si="22"/>
        <v>0.25207610991931489</v>
      </c>
      <c r="L35" s="228">
        <f t="shared" si="22"/>
        <v>1.2262100149299503E-2</v>
      </c>
      <c r="M35" s="228">
        <f t="shared" si="22"/>
        <v>3.7782186640110118E-3</v>
      </c>
      <c r="N35" s="228">
        <f t="shared" si="22"/>
        <v>5.8137387740980076E-3</v>
      </c>
      <c r="O35" s="228">
        <f t="shared" si="22"/>
        <v>0</v>
      </c>
      <c r="P35" s="228">
        <f t="shared" si="22"/>
        <v>0</v>
      </c>
      <c r="Q35" s="228">
        <f t="shared" si="22"/>
        <v>0</v>
      </c>
      <c r="R35" s="228">
        <f t="shared" si="22"/>
        <v>0</v>
      </c>
      <c r="S35" s="228">
        <f t="shared" si="22"/>
        <v>0</v>
      </c>
      <c r="T35" s="228">
        <f t="shared" si="22"/>
        <v>0</v>
      </c>
      <c r="U35" s="228">
        <f t="shared" si="22"/>
        <v>0</v>
      </c>
      <c r="V35" s="228">
        <f t="shared" si="22"/>
        <v>0</v>
      </c>
      <c r="W35" s="228">
        <f t="shared" si="22"/>
        <v>0</v>
      </c>
      <c r="X35" s="228">
        <f t="shared" si="22"/>
        <v>0</v>
      </c>
      <c r="Y35" s="228">
        <f t="shared" si="22"/>
        <v>0</v>
      </c>
      <c r="Z35" s="228">
        <f t="shared" si="22"/>
        <v>0</v>
      </c>
      <c r="AA35" s="228">
        <f t="shared" si="22"/>
        <v>0</v>
      </c>
      <c r="AB35" s="228">
        <f t="shared" si="22"/>
        <v>0</v>
      </c>
      <c r="AC35" s="228">
        <f t="shared" si="22"/>
        <v>0</v>
      </c>
      <c r="AD35" s="228">
        <f t="shared" si="22"/>
        <v>0</v>
      </c>
      <c r="AE35" s="228">
        <f t="shared" si="22"/>
        <v>0</v>
      </c>
      <c r="AF35" s="228">
        <f t="shared" si="22"/>
        <v>0</v>
      </c>
      <c r="AG35" s="228">
        <f t="shared" si="22"/>
        <v>0</v>
      </c>
      <c r="AH35" s="228">
        <f t="shared" si="22"/>
        <v>0</v>
      </c>
      <c r="AI35" s="228">
        <f t="shared" si="22"/>
        <v>0</v>
      </c>
      <c r="AJ35" s="228">
        <f t="shared" si="22"/>
        <v>0</v>
      </c>
      <c r="AK35" s="228">
        <f t="shared" si="22"/>
        <v>0</v>
      </c>
    </row>
    <row r="36" spans="2:37">
      <c r="B36" s="220" t="s">
        <v>127</v>
      </c>
      <c r="C36" s="221">
        <f t="shared" si="15"/>
        <v>9</v>
      </c>
      <c r="D36" s="222">
        <f>_xlfn.XLOOKUP($B$8,Paid_DFs!$G$5:$S$5,Paid_DFs!$G32:$S32)</f>
        <v>1.0007803355142257</v>
      </c>
      <c r="E36" s="223">
        <f>PRODUCT($D$11:$D36)</f>
        <v>1.0037280302498335</v>
      </c>
      <c r="F36" s="224">
        <f t="shared" si="10"/>
        <v>3.2913200277108201E-3</v>
      </c>
      <c r="G36" s="225">
        <f t="shared" si="16"/>
        <v>0.99628581633920743</v>
      </c>
      <c r="H36" s="226">
        <f t="shared" si="18"/>
        <v>3.7141836607925693E-3</v>
      </c>
      <c r="I36" s="227">
        <f t="shared" si="11"/>
        <v>0.99999999999999989</v>
      </c>
      <c r="J36" s="228">
        <f t="shared" si="12"/>
        <v>0.20931576782687458</v>
      </c>
      <c r="K36" s="228">
        <f t="shared" si="22"/>
        <v>0.57409196800901618</v>
      </c>
      <c r="L36" s="228">
        <f t="shared" si="22"/>
        <v>0.19931260542074186</v>
      </c>
      <c r="M36" s="228">
        <f t="shared" si="22"/>
        <v>9.6954492413788441E-3</v>
      </c>
      <c r="N36" s="228">
        <f t="shared" si="22"/>
        <v>2.9873779233357185E-3</v>
      </c>
      <c r="O36" s="228">
        <f t="shared" si="22"/>
        <v>4.5968315786528106E-3</v>
      </c>
      <c r="P36" s="228">
        <f t="shared" si="22"/>
        <v>0</v>
      </c>
      <c r="Q36" s="228">
        <f t="shared" si="22"/>
        <v>0</v>
      </c>
      <c r="R36" s="228">
        <f t="shared" si="22"/>
        <v>0</v>
      </c>
      <c r="S36" s="228">
        <f t="shared" si="22"/>
        <v>0</v>
      </c>
      <c r="T36" s="228">
        <f t="shared" si="22"/>
        <v>0</v>
      </c>
      <c r="U36" s="228">
        <f t="shared" si="22"/>
        <v>0</v>
      </c>
      <c r="V36" s="228">
        <f t="shared" si="22"/>
        <v>0</v>
      </c>
      <c r="W36" s="228">
        <f t="shared" si="22"/>
        <v>0</v>
      </c>
      <c r="X36" s="228">
        <f t="shared" si="22"/>
        <v>0</v>
      </c>
      <c r="Y36" s="228">
        <f t="shared" si="22"/>
        <v>0</v>
      </c>
      <c r="Z36" s="228">
        <f t="shared" si="22"/>
        <v>0</v>
      </c>
      <c r="AA36" s="228">
        <f t="shared" si="22"/>
        <v>0</v>
      </c>
      <c r="AB36" s="228">
        <f t="shared" si="22"/>
        <v>0</v>
      </c>
      <c r="AC36" s="228">
        <f t="shared" si="22"/>
        <v>0</v>
      </c>
      <c r="AD36" s="228">
        <f t="shared" si="22"/>
        <v>0</v>
      </c>
      <c r="AE36" s="228">
        <f t="shared" si="22"/>
        <v>0</v>
      </c>
      <c r="AF36" s="228">
        <f t="shared" si="22"/>
        <v>0</v>
      </c>
      <c r="AG36" s="228">
        <f t="shared" si="22"/>
        <v>0</v>
      </c>
      <c r="AH36" s="228">
        <f t="shared" si="22"/>
        <v>0</v>
      </c>
      <c r="AI36" s="228">
        <f t="shared" si="22"/>
        <v>0</v>
      </c>
      <c r="AJ36" s="228">
        <f t="shared" si="22"/>
        <v>0</v>
      </c>
      <c r="AK36" s="228">
        <f t="shared" si="22"/>
        <v>0</v>
      </c>
    </row>
    <row r="37" spans="2:37">
      <c r="B37" s="220" t="s">
        <v>128</v>
      </c>
      <c r="C37" s="221">
        <f t="shared" si="15"/>
        <v>6</v>
      </c>
      <c r="D37" s="222">
        <f>_xlfn.XLOOKUP($B$8,Paid_DFs!$G$5:$S$5,Paid_DFs!$G33:$S33)</f>
        <v>1.0033145400502586</v>
      </c>
      <c r="E37" s="223">
        <f>PRODUCT($D$11:$D37)</f>
        <v>1.0070549270056637</v>
      </c>
      <c r="F37" s="224">
        <f t="shared" si="10"/>
        <v>2.7613201480762184E-2</v>
      </c>
      <c r="G37" s="225">
        <f t="shared" si="16"/>
        <v>0.99299449631149661</v>
      </c>
      <c r="H37" s="226">
        <f t="shared" si="18"/>
        <v>7.0055036885033894E-3</v>
      </c>
      <c r="I37" s="227">
        <f t="shared" si="11"/>
        <v>1.0000000000000002</v>
      </c>
      <c r="J37" s="228">
        <f t="shared" si="12"/>
        <v>0.46981918418116719</v>
      </c>
      <c r="K37" s="228">
        <f t="shared" si="22"/>
        <v>0.11097520455019776</v>
      </c>
      <c r="L37" s="228">
        <f t="shared" si="22"/>
        <v>0.30437254795405949</v>
      </c>
      <c r="M37" s="228">
        <f t="shared" si="22"/>
        <v>0.10567171974494603</v>
      </c>
      <c r="N37" s="228">
        <f t="shared" si="22"/>
        <v>5.1403411885243191E-3</v>
      </c>
      <c r="O37" s="228">
        <f t="shared" si="22"/>
        <v>1.5838504645533018E-3</v>
      </c>
      <c r="P37" s="228">
        <f t="shared" si="22"/>
        <v>2.4371519165519201E-3</v>
      </c>
      <c r="Q37" s="228">
        <f t="shared" si="22"/>
        <v>0</v>
      </c>
      <c r="R37" s="228">
        <f t="shared" si="22"/>
        <v>0</v>
      </c>
      <c r="S37" s="228">
        <f t="shared" si="22"/>
        <v>0</v>
      </c>
      <c r="T37" s="228">
        <f t="shared" si="22"/>
        <v>0</v>
      </c>
      <c r="U37" s="228">
        <f t="shared" si="22"/>
        <v>0</v>
      </c>
      <c r="V37" s="228">
        <f t="shared" si="22"/>
        <v>0</v>
      </c>
      <c r="W37" s="228">
        <f t="shared" si="22"/>
        <v>0</v>
      </c>
      <c r="X37" s="228">
        <f t="shared" si="22"/>
        <v>0</v>
      </c>
      <c r="Y37" s="228">
        <f t="shared" si="22"/>
        <v>0</v>
      </c>
      <c r="Z37" s="228">
        <f t="shared" si="22"/>
        <v>0</v>
      </c>
      <c r="AA37" s="228">
        <f t="shared" si="22"/>
        <v>0</v>
      </c>
      <c r="AB37" s="228">
        <f t="shared" si="22"/>
        <v>0</v>
      </c>
      <c r="AC37" s="228">
        <f t="shared" si="22"/>
        <v>0</v>
      </c>
      <c r="AD37" s="228">
        <f t="shared" si="22"/>
        <v>0</v>
      </c>
      <c r="AE37" s="228">
        <f t="shared" si="22"/>
        <v>0</v>
      </c>
      <c r="AF37" s="228">
        <f t="shared" si="22"/>
        <v>0</v>
      </c>
      <c r="AG37" s="228">
        <f t="shared" si="22"/>
        <v>0</v>
      </c>
      <c r="AH37" s="228">
        <f t="shared" si="22"/>
        <v>0</v>
      </c>
      <c r="AI37" s="228">
        <f t="shared" si="22"/>
        <v>0</v>
      </c>
      <c r="AJ37" s="228">
        <f t="shared" si="22"/>
        <v>0</v>
      </c>
      <c r="AK37" s="228">
        <f t="shared" si="22"/>
        <v>0</v>
      </c>
    </row>
    <row r="38" spans="2:37" ht="14.1" thickBot="1">
      <c r="B38" s="220" t="s">
        <v>129</v>
      </c>
      <c r="C38" s="221">
        <f t="shared" si="15"/>
        <v>3</v>
      </c>
      <c r="D38" s="222">
        <f>_xlfn.XLOOKUP($B$8,Paid_DFs!$G$5:$S$5,Paid_DFs!$G34:$S34)</f>
        <v>1.0286034146597007</v>
      </c>
      <c r="E38" s="223">
        <f>PRODUCT($D$11:$D38)</f>
        <v>1.0358601366679012</v>
      </c>
      <c r="F38" s="224">
        <f t="shared" si="10"/>
        <v>0.96538129483073443</v>
      </c>
      <c r="G38" s="225">
        <f t="shared" si="16"/>
        <v>0.96538129483073443</v>
      </c>
      <c r="H38" s="226">
        <f t="shared" si="18"/>
        <v>3.4618705169265573E-2</v>
      </c>
      <c r="I38" s="227">
        <f t="shared" si="11"/>
        <v>1</v>
      </c>
      <c r="J38" s="228">
        <f t="shared" si="12"/>
        <v>0.79763819431574634</v>
      </c>
      <c r="K38" s="228">
        <f t="shared" si="22"/>
        <v>9.5073458456003956E-2</v>
      </c>
      <c r="L38" s="228">
        <f t="shared" si="22"/>
        <v>2.2457142778957426E-2</v>
      </c>
      <c r="M38" s="228">
        <f t="shared" si="22"/>
        <v>6.1593378404700576E-2</v>
      </c>
      <c r="N38" s="228">
        <f t="shared" si="22"/>
        <v>2.1383920017347686E-2</v>
      </c>
      <c r="O38" s="228">
        <f t="shared" si="22"/>
        <v>1.040208724742924E-3</v>
      </c>
      <c r="P38" s="228">
        <f t="shared" si="22"/>
        <v>3.2051083994085025E-4</v>
      </c>
      <c r="Q38" s="228">
        <f t="shared" si="22"/>
        <v>4.9318646256028614E-4</v>
      </c>
      <c r="R38" s="228">
        <f t="shared" si="22"/>
        <v>0</v>
      </c>
      <c r="S38" s="228">
        <f t="shared" si="22"/>
        <v>0</v>
      </c>
      <c r="T38" s="228">
        <f t="shared" si="22"/>
        <v>0</v>
      </c>
      <c r="U38" s="228">
        <f t="shared" si="22"/>
        <v>0</v>
      </c>
      <c r="V38" s="228">
        <f t="shared" si="22"/>
        <v>0</v>
      </c>
      <c r="W38" s="228">
        <f t="shared" si="22"/>
        <v>0</v>
      </c>
      <c r="X38" s="228">
        <f t="shared" si="22"/>
        <v>0</v>
      </c>
      <c r="Y38" s="228">
        <f t="shared" si="22"/>
        <v>0</v>
      </c>
      <c r="Z38" s="228">
        <f t="shared" si="22"/>
        <v>0</v>
      </c>
      <c r="AA38" s="228">
        <f t="shared" si="22"/>
        <v>0</v>
      </c>
      <c r="AB38" s="228">
        <f t="shared" si="22"/>
        <v>0</v>
      </c>
      <c r="AC38" s="228">
        <f t="shared" si="22"/>
        <v>0</v>
      </c>
      <c r="AD38" s="228">
        <f t="shared" si="22"/>
        <v>0</v>
      </c>
      <c r="AE38" s="228">
        <f t="shared" si="22"/>
        <v>0</v>
      </c>
      <c r="AF38" s="228">
        <f t="shared" si="22"/>
        <v>0</v>
      </c>
      <c r="AG38" s="228">
        <f t="shared" si="22"/>
        <v>0</v>
      </c>
      <c r="AH38" s="228">
        <f t="shared" si="22"/>
        <v>0</v>
      </c>
      <c r="AI38" s="228">
        <f t="shared" si="22"/>
        <v>0</v>
      </c>
      <c r="AJ38" s="228">
        <f t="shared" si="22"/>
        <v>0</v>
      </c>
      <c r="AK38" s="228">
        <f t="shared" si="22"/>
        <v>0</v>
      </c>
    </row>
    <row r="39" spans="2:37" ht="14.1" thickBot="1">
      <c r="B39" s="229" t="s">
        <v>166</v>
      </c>
      <c r="C39" s="230"/>
      <c r="D39" s="231"/>
      <c r="E39" s="231"/>
      <c r="F39" s="231"/>
      <c r="G39" s="231"/>
      <c r="H39" s="232">
        <f t="shared" ref="H39:AK39" si="23">SUM(H11:H38)</f>
        <v>4.9189024873079523E-2</v>
      </c>
      <c r="I39" s="233"/>
      <c r="J39" s="234">
        <f t="shared" si="23"/>
        <v>25.078048066816773</v>
      </c>
      <c r="K39" s="235">
        <f t="shared" si="23"/>
        <v>1.855969985063221</v>
      </c>
      <c r="L39" s="235">
        <f t="shared" si="23"/>
        <v>0.81822263038124887</v>
      </c>
      <c r="M39" s="235">
        <f t="shared" si="23"/>
        <v>0.2019621998484514</v>
      </c>
      <c r="N39" s="235">
        <f t="shared" si="23"/>
        <v>3.5325377903305734E-2</v>
      </c>
      <c r="O39" s="235">
        <f t="shared" si="23"/>
        <v>7.2208907679490366E-3</v>
      </c>
      <c r="P39" s="235">
        <f t="shared" si="23"/>
        <v>2.7576627564927705E-3</v>
      </c>
      <c r="Q39" s="235">
        <f t="shared" si="23"/>
        <v>4.9318646256028614E-4</v>
      </c>
      <c r="R39" s="235">
        <f t="shared" si="23"/>
        <v>0</v>
      </c>
      <c r="S39" s="235">
        <f t="shared" si="23"/>
        <v>0</v>
      </c>
      <c r="T39" s="235">
        <f t="shared" si="23"/>
        <v>0</v>
      </c>
      <c r="U39" s="235">
        <f t="shared" si="23"/>
        <v>0</v>
      </c>
      <c r="V39" s="235">
        <f t="shared" si="23"/>
        <v>0</v>
      </c>
      <c r="W39" s="235">
        <f t="shared" si="23"/>
        <v>0</v>
      </c>
      <c r="X39" s="235">
        <f t="shared" si="23"/>
        <v>0</v>
      </c>
      <c r="Y39" s="235">
        <f t="shared" si="23"/>
        <v>0</v>
      </c>
      <c r="Z39" s="235">
        <f t="shared" si="23"/>
        <v>0</v>
      </c>
      <c r="AA39" s="235">
        <f t="shared" si="23"/>
        <v>0</v>
      </c>
      <c r="AB39" s="235">
        <f t="shared" si="23"/>
        <v>0</v>
      </c>
      <c r="AC39" s="235">
        <f t="shared" si="23"/>
        <v>0</v>
      </c>
      <c r="AD39" s="235">
        <f t="shared" si="23"/>
        <v>0</v>
      </c>
      <c r="AE39" s="235">
        <f t="shared" si="23"/>
        <v>0</v>
      </c>
      <c r="AF39" s="235">
        <f t="shared" si="23"/>
        <v>0</v>
      </c>
      <c r="AG39" s="235">
        <f t="shared" si="23"/>
        <v>0</v>
      </c>
      <c r="AH39" s="235">
        <f t="shared" si="23"/>
        <v>0</v>
      </c>
      <c r="AI39" s="235">
        <f t="shared" si="23"/>
        <v>0</v>
      </c>
      <c r="AJ39" s="235">
        <f t="shared" si="23"/>
        <v>0</v>
      </c>
      <c r="AK39" s="235">
        <f t="shared" si="23"/>
        <v>0</v>
      </c>
    </row>
    <row r="40" spans="2:37">
      <c r="H40" s="236"/>
      <c r="I40" s="236"/>
    </row>
    <row r="41" spans="2:37">
      <c r="H41" s="237"/>
      <c r="I41" s="238">
        <f>1-I38</f>
        <v>0</v>
      </c>
      <c r="K41" s="239">
        <f>F33/H38</f>
        <v>2.1383920017347686E-2</v>
      </c>
    </row>
    <row r="42" spans="2:37">
      <c r="H42" s="240">
        <f>H39-H40</f>
        <v>4.9189024873079523E-2</v>
      </c>
      <c r="I42" s="253">
        <v>2.6982818933762864E-5</v>
      </c>
      <c r="J42" s="254">
        <v>0</v>
      </c>
    </row>
    <row r="43" spans="2:37">
      <c r="I43" s="154">
        <v>2.4244782637516948E-5</v>
      </c>
    </row>
    <row r="45" spans="2:37" ht="14.1" thickBot="1">
      <c r="B45" s="211" t="str">
        <f>B8</f>
        <v>Fire Industrial</v>
      </c>
    </row>
    <row r="46" spans="2:37" ht="14.1" thickBot="1">
      <c r="J46" s="212" t="s">
        <v>157</v>
      </c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</row>
    <row r="47" spans="2:37" ht="14.1" thickBot="1">
      <c r="E47" s="242" t="s">
        <v>158</v>
      </c>
      <c r="F47" s="243" t="s">
        <v>167</v>
      </c>
      <c r="G47" s="244" t="s">
        <v>168</v>
      </c>
      <c r="H47" s="244" t="s">
        <v>169</v>
      </c>
      <c r="I47" s="217" t="s">
        <v>165</v>
      </c>
      <c r="J47" s="245">
        <f t="shared" ref="J47:AD47" si="24">J10</f>
        <v>0.12</v>
      </c>
      <c r="K47" s="245">
        <f t="shared" si="24"/>
        <v>0.38</v>
      </c>
      <c r="L47" s="245">
        <f t="shared" si="24"/>
        <v>0.62</v>
      </c>
      <c r="M47" s="245">
        <f t="shared" si="24"/>
        <v>0.88</v>
      </c>
      <c r="N47" s="245">
        <f t="shared" si="24"/>
        <v>1.1200000000000001</v>
      </c>
      <c r="O47" s="245">
        <f t="shared" si="24"/>
        <v>1.38</v>
      </c>
      <c r="P47" s="245">
        <f t="shared" si="24"/>
        <v>1.62</v>
      </c>
      <c r="Q47" s="245">
        <f t="shared" si="24"/>
        <v>1.88</v>
      </c>
      <c r="R47" s="245">
        <f t="shared" si="24"/>
        <v>2.12</v>
      </c>
      <c r="S47" s="245">
        <f t="shared" si="24"/>
        <v>2.38</v>
      </c>
      <c r="T47" s="245">
        <f t="shared" si="24"/>
        <v>2.62</v>
      </c>
      <c r="U47" s="245">
        <f t="shared" si="24"/>
        <v>2.88</v>
      </c>
      <c r="V47" s="245">
        <f t="shared" si="24"/>
        <v>3.12</v>
      </c>
      <c r="W47" s="245">
        <f t="shared" si="24"/>
        <v>3.38</v>
      </c>
      <c r="X47" s="245">
        <f t="shared" si="24"/>
        <v>3.62</v>
      </c>
      <c r="Y47" s="245">
        <f t="shared" si="24"/>
        <v>3.88</v>
      </c>
      <c r="Z47" s="245">
        <f t="shared" si="24"/>
        <v>4.12</v>
      </c>
      <c r="AA47" s="245">
        <f t="shared" si="24"/>
        <v>4.38</v>
      </c>
      <c r="AB47" s="245">
        <f t="shared" si="24"/>
        <v>4.62</v>
      </c>
      <c r="AC47" s="245">
        <f t="shared" si="24"/>
        <v>4.88</v>
      </c>
      <c r="AD47" s="245">
        <f t="shared" si="24"/>
        <v>5.12</v>
      </c>
      <c r="AE47" s="245">
        <v>5.38</v>
      </c>
      <c r="AF47" s="245">
        <v>5.62</v>
      </c>
      <c r="AG47" s="245">
        <v>5.88</v>
      </c>
      <c r="AH47" s="245">
        <v>6.12</v>
      </c>
      <c r="AI47" s="245">
        <v>6.38</v>
      </c>
      <c r="AJ47" s="245">
        <v>6.62</v>
      </c>
      <c r="AK47" s="245">
        <v>6.88</v>
      </c>
    </row>
    <row r="48" spans="2:37">
      <c r="E48" s="220" t="str">
        <f t="shared" ref="E48:E67" si="25">B11</f>
        <v>2018Q1</v>
      </c>
      <c r="F48" s="221">
        <f>_xlfn.XLOOKUP($B$8,OCR!$D$2:$P$2,OCR!$D4:$P4)</f>
        <v>2200000</v>
      </c>
      <c r="G48" s="246">
        <f>_xlfn.XLOOKUP($B$8,IBNR!$G$5:$S$5,IBNR!$G7:$S7)</f>
        <v>2.2178351999357924E-8</v>
      </c>
      <c r="H48" s="247">
        <f t="shared" ref="H48:H76" si="26">SUM(F48:G48)</f>
        <v>2200000.0000000224</v>
      </c>
      <c r="I48" s="248">
        <f>SUM(J48:AK48)</f>
        <v>2200000.0000000224</v>
      </c>
      <c r="J48" s="249">
        <f t="shared" ref="J48:Z48" si="27">$H48*J11</f>
        <v>2200000.0000000224</v>
      </c>
      <c r="K48" s="249">
        <f t="shared" si="27"/>
        <v>0</v>
      </c>
      <c r="L48" s="249">
        <f t="shared" si="27"/>
        <v>0</v>
      </c>
      <c r="M48" s="249">
        <f t="shared" si="27"/>
        <v>0</v>
      </c>
      <c r="N48" s="249">
        <f t="shared" si="27"/>
        <v>0</v>
      </c>
      <c r="O48" s="249">
        <f t="shared" si="27"/>
        <v>0</v>
      </c>
      <c r="P48" s="249">
        <f t="shared" si="27"/>
        <v>0</v>
      </c>
      <c r="Q48" s="249">
        <f t="shared" si="27"/>
        <v>0</v>
      </c>
      <c r="R48" s="249">
        <f t="shared" si="27"/>
        <v>0</v>
      </c>
      <c r="S48" s="249">
        <f t="shared" si="27"/>
        <v>0</v>
      </c>
      <c r="T48" s="249">
        <f t="shared" si="27"/>
        <v>0</v>
      </c>
      <c r="U48" s="249">
        <f t="shared" si="27"/>
        <v>0</v>
      </c>
      <c r="V48" s="249">
        <f t="shared" si="27"/>
        <v>0</v>
      </c>
      <c r="W48" s="249">
        <f t="shared" si="27"/>
        <v>0</v>
      </c>
      <c r="X48" s="249">
        <f t="shared" si="27"/>
        <v>0</v>
      </c>
      <c r="Y48" s="249">
        <f t="shared" si="27"/>
        <v>0</v>
      </c>
      <c r="Z48" s="249">
        <f t="shared" si="27"/>
        <v>0</v>
      </c>
      <c r="AA48" s="249">
        <f t="shared" ref="AA48:AF48" si="28">$H48*AA11</f>
        <v>0</v>
      </c>
      <c r="AB48" s="249">
        <f t="shared" si="28"/>
        <v>0</v>
      </c>
      <c r="AC48" s="249">
        <f t="shared" si="28"/>
        <v>0</v>
      </c>
      <c r="AD48" s="249">
        <f t="shared" si="28"/>
        <v>0</v>
      </c>
      <c r="AE48" s="249">
        <f t="shared" si="28"/>
        <v>0</v>
      </c>
      <c r="AF48" s="249">
        <f t="shared" si="28"/>
        <v>0</v>
      </c>
      <c r="AG48" s="249">
        <f t="shared" ref="AG48:AK57" si="29">$H48*AG11</f>
        <v>0</v>
      </c>
      <c r="AH48" s="249">
        <f t="shared" si="29"/>
        <v>0</v>
      </c>
      <c r="AI48" s="249">
        <f t="shared" si="29"/>
        <v>0</v>
      </c>
      <c r="AJ48" s="249">
        <f t="shared" si="29"/>
        <v>0</v>
      </c>
      <c r="AK48" s="249">
        <f t="shared" si="29"/>
        <v>0</v>
      </c>
    </row>
    <row r="49" spans="5:37">
      <c r="E49" s="220" t="str">
        <f t="shared" si="25"/>
        <v>2018Q2</v>
      </c>
      <c r="F49" s="221">
        <f>_xlfn.XLOOKUP($B$8,OCR!$D$2:$P$2,OCR!$D5:$P5)</f>
        <v>0</v>
      </c>
      <c r="G49" s="246">
        <f>_xlfn.XLOOKUP($B$8,IBNR!$G$5:$S$5,IBNR!$G8:$S8)</f>
        <v>5.6009666197549679E-8</v>
      </c>
      <c r="H49" s="247">
        <f t="shared" si="26"/>
        <v>5.6009666197549679E-8</v>
      </c>
      <c r="I49" s="248">
        <f t="shared" ref="I49:I70" si="30">SUM(J49:AK49)</f>
        <v>5.6009666197549679E-8</v>
      </c>
      <c r="J49" s="249">
        <f t="shared" ref="J49:Z49" si="31">$H49*J12</f>
        <v>5.6009666197549679E-8</v>
      </c>
      <c r="K49" s="249">
        <f t="shared" si="31"/>
        <v>0</v>
      </c>
      <c r="L49" s="249">
        <f t="shared" si="31"/>
        <v>0</v>
      </c>
      <c r="M49" s="249">
        <f t="shared" si="31"/>
        <v>0</v>
      </c>
      <c r="N49" s="249">
        <f t="shared" si="31"/>
        <v>0</v>
      </c>
      <c r="O49" s="249">
        <f t="shared" si="31"/>
        <v>0</v>
      </c>
      <c r="P49" s="249">
        <f t="shared" si="31"/>
        <v>0</v>
      </c>
      <c r="Q49" s="249">
        <f t="shared" si="31"/>
        <v>0</v>
      </c>
      <c r="R49" s="249">
        <f t="shared" si="31"/>
        <v>0</v>
      </c>
      <c r="S49" s="249">
        <f t="shared" si="31"/>
        <v>0</v>
      </c>
      <c r="T49" s="249">
        <f t="shared" si="31"/>
        <v>0</v>
      </c>
      <c r="U49" s="249">
        <f t="shared" si="31"/>
        <v>0</v>
      </c>
      <c r="V49" s="249">
        <f t="shared" si="31"/>
        <v>0</v>
      </c>
      <c r="W49" s="249">
        <f t="shared" si="31"/>
        <v>0</v>
      </c>
      <c r="X49" s="249">
        <f t="shared" si="31"/>
        <v>0</v>
      </c>
      <c r="Y49" s="249">
        <f t="shared" si="31"/>
        <v>0</v>
      </c>
      <c r="Z49" s="249">
        <f t="shared" si="31"/>
        <v>0</v>
      </c>
      <c r="AA49" s="249">
        <f t="shared" ref="AA49:AF49" si="32">$H49*AA12</f>
        <v>0</v>
      </c>
      <c r="AB49" s="249">
        <f t="shared" si="32"/>
        <v>0</v>
      </c>
      <c r="AC49" s="249">
        <f t="shared" si="32"/>
        <v>0</v>
      </c>
      <c r="AD49" s="249">
        <f t="shared" si="32"/>
        <v>0</v>
      </c>
      <c r="AE49" s="249">
        <f t="shared" si="32"/>
        <v>0</v>
      </c>
      <c r="AF49" s="249">
        <f t="shared" si="32"/>
        <v>0</v>
      </c>
      <c r="AG49" s="249">
        <f t="shared" si="29"/>
        <v>0</v>
      </c>
      <c r="AH49" s="249">
        <f t="shared" si="29"/>
        <v>0</v>
      </c>
      <c r="AI49" s="249">
        <f t="shared" si="29"/>
        <v>0</v>
      </c>
      <c r="AJ49" s="249">
        <f t="shared" si="29"/>
        <v>0</v>
      </c>
      <c r="AK49" s="249">
        <f t="shared" si="29"/>
        <v>0</v>
      </c>
    </row>
    <row r="50" spans="5:37">
      <c r="E50" s="220" t="str">
        <f t="shared" si="25"/>
        <v>2018Q3</v>
      </c>
      <c r="F50" s="221">
        <f>_xlfn.XLOOKUP($B$8,OCR!$D$2:$P$2,OCR!$D6:$P6)</f>
        <v>0</v>
      </c>
      <c r="G50" s="246">
        <f>_xlfn.XLOOKUP($B$8,IBNR!$G$5:$S$5,IBNR!$G9:$S9)</f>
        <v>2.2178351999357924E-8</v>
      </c>
      <c r="H50" s="247">
        <f t="shared" si="26"/>
        <v>2.2178351999357924E-8</v>
      </c>
      <c r="I50" s="248">
        <f t="shared" si="30"/>
        <v>2.2178351999357924E-8</v>
      </c>
      <c r="J50" s="249">
        <f t="shared" ref="J50:Z50" si="33">$H50*J13</f>
        <v>2.2178351999357924E-8</v>
      </c>
      <c r="K50" s="249">
        <f t="shared" si="33"/>
        <v>0</v>
      </c>
      <c r="L50" s="249">
        <f t="shared" si="33"/>
        <v>0</v>
      </c>
      <c r="M50" s="249">
        <f t="shared" si="33"/>
        <v>0</v>
      </c>
      <c r="N50" s="249">
        <f t="shared" si="33"/>
        <v>0</v>
      </c>
      <c r="O50" s="249">
        <f t="shared" si="33"/>
        <v>0</v>
      </c>
      <c r="P50" s="249">
        <f t="shared" si="33"/>
        <v>0</v>
      </c>
      <c r="Q50" s="249">
        <f t="shared" si="33"/>
        <v>0</v>
      </c>
      <c r="R50" s="249">
        <f t="shared" si="33"/>
        <v>0</v>
      </c>
      <c r="S50" s="249">
        <f t="shared" si="33"/>
        <v>0</v>
      </c>
      <c r="T50" s="249">
        <f t="shared" si="33"/>
        <v>0</v>
      </c>
      <c r="U50" s="249">
        <f t="shared" si="33"/>
        <v>0</v>
      </c>
      <c r="V50" s="249">
        <f t="shared" si="33"/>
        <v>0</v>
      </c>
      <c r="W50" s="249">
        <f t="shared" si="33"/>
        <v>0</v>
      </c>
      <c r="X50" s="249">
        <f t="shared" si="33"/>
        <v>0</v>
      </c>
      <c r="Y50" s="249">
        <f t="shared" si="33"/>
        <v>0</v>
      </c>
      <c r="Z50" s="249">
        <f t="shared" si="33"/>
        <v>0</v>
      </c>
      <c r="AA50" s="249">
        <f t="shared" ref="AA50:AF50" si="34">$H50*AA13</f>
        <v>0</v>
      </c>
      <c r="AB50" s="249">
        <f t="shared" si="34"/>
        <v>0</v>
      </c>
      <c r="AC50" s="249">
        <f t="shared" si="34"/>
        <v>0</v>
      </c>
      <c r="AD50" s="249">
        <f t="shared" si="34"/>
        <v>0</v>
      </c>
      <c r="AE50" s="249">
        <f t="shared" si="34"/>
        <v>0</v>
      </c>
      <c r="AF50" s="249">
        <f t="shared" si="34"/>
        <v>0</v>
      </c>
      <c r="AG50" s="249">
        <f t="shared" si="29"/>
        <v>0</v>
      </c>
      <c r="AH50" s="249">
        <f t="shared" si="29"/>
        <v>0</v>
      </c>
      <c r="AI50" s="249">
        <f t="shared" si="29"/>
        <v>0</v>
      </c>
      <c r="AJ50" s="249">
        <f t="shared" si="29"/>
        <v>0</v>
      </c>
      <c r="AK50" s="249">
        <f t="shared" si="29"/>
        <v>0</v>
      </c>
    </row>
    <row r="51" spans="5:37">
      <c r="E51" s="220" t="str">
        <f t="shared" si="25"/>
        <v>2018Q4</v>
      </c>
      <c r="F51" s="221">
        <f>_xlfn.XLOOKUP($B$8,OCR!$D$2:$P$2,OCR!$D7:$P7)</f>
        <v>0</v>
      </c>
      <c r="G51" s="246">
        <f>_xlfn.XLOOKUP($B$8,IBNR!$G$5:$S$5,IBNR!$G10:$S10)</f>
        <v>2.2178351999357924E-8</v>
      </c>
      <c r="H51" s="247">
        <f t="shared" si="26"/>
        <v>2.2178351999357924E-8</v>
      </c>
      <c r="I51" s="248">
        <f t="shared" si="30"/>
        <v>2.2178351999357924E-8</v>
      </c>
      <c r="J51" s="249">
        <f t="shared" ref="J51:Z51" si="35">$H51*J14</f>
        <v>2.2178351999357924E-8</v>
      </c>
      <c r="K51" s="249">
        <f t="shared" si="35"/>
        <v>0</v>
      </c>
      <c r="L51" s="249">
        <f t="shared" si="35"/>
        <v>0</v>
      </c>
      <c r="M51" s="249">
        <f t="shared" si="35"/>
        <v>0</v>
      </c>
      <c r="N51" s="249">
        <f t="shared" si="35"/>
        <v>0</v>
      </c>
      <c r="O51" s="249">
        <f t="shared" si="35"/>
        <v>0</v>
      </c>
      <c r="P51" s="249">
        <f t="shared" si="35"/>
        <v>0</v>
      </c>
      <c r="Q51" s="249">
        <f t="shared" si="35"/>
        <v>0</v>
      </c>
      <c r="R51" s="249">
        <f t="shared" si="35"/>
        <v>0</v>
      </c>
      <c r="S51" s="249">
        <f t="shared" si="35"/>
        <v>0</v>
      </c>
      <c r="T51" s="249">
        <f t="shared" si="35"/>
        <v>0</v>
      </c>
      <c r="U51" s="249">
        <f t="shared" si="35"/>
        <v>0</v>
      </c>
      <c r="V51" s="249">
        <f t="shared" si="35"/>
        <v>0</v>
      </c>
      <c r="W51" s="249">
        <f t="shared" si="35"/>
        <v>0</v>
      </c>
      <c r="X51" s="249">
        <f t="shared" si="35"/>
        <v>0</v>
      </c>
      <c r="Y51" s="249">
        <f t="shared" si="35"/>
        <v>0</v>
      </c>
      <c r="Z51" s="249">
        <f t="shared" si="35"/>
        <v>0</v>
      </c>
      <c r="AA51" s="249">
        <f t="shared" ref="AA51:AF51" si="36">$H51*AA14</f>
        <v>0</v>
      </c>
      <c r="AB51" s="249">
        <f t="shared" si="36"/>
        <v>0</v>
      </c>
      <c r="AC51" s="249">
        <f t="shared" si="36"/>
        <v>0</v>
      </c>
      <c r="AD51" s="249">
        <f t="shared" si="36"/>
        <v>0</v>
      </c>
      <c r="AE51" s="249">
        <f t="shared" si="36"/>
        <v>0</v>
      </c>
      <c r="AF51" s="249">
        <f t="shared" si="36"/>
        <v>0</v>
      </c>
      <c r="AG51" s="249">
        <f t="shared" si="29"/>
        <v>0</v>
      </c>
      <c r="AH51" s="249">
        <f t="shared" si="29"/>
        <v>0</v>
      </c>
      <c r="AI51" s="249">
        <f t="shared" si="29"/>
        <v>0</v>
      </c>
      <c r="AJ51" s="249">
        <f t="shared" si="29"/>
        <v>0</v>
      </c>
      <c r="AK51" s="249">
        <f t="shared" si="29"/>
        <v>0</v>
      </c>
    </row>
    <row r="52" spans="5:37">
      <c r="E52" s="220" t="str">
        <f t="shared" si="25"/>
        <v>2019Q1</v>
      </c>
      <c r="F52" s="221">
        <f>_xlfn.XLOOKUP($B$8,OCR!$D$2:$P$2,OCR!$D8:$P8)</f>
        <v>0</v>
      </c>
      <c r="G52" s="246">
        <f>_xlfn.XLOOKUP($B$8,IBNR!$G$5:$S$5,IBNR!$G11:$S11)</f>
        <v>9.1195112516738964E-9</v>
      </c>
      <c r="H52" s="247">
        <f t="shared" si="26"/>
        <v>9.1195112516738964E-9</v>
      </c>
      <c r="I52" s="248">
        <f t="shared" si="30"/>
        <v>9.1195112516738964E-9</v>
      </c>
      <c r="J52" s="249">
        <f t="shared" ref="J52:Z52" si="37">$H52*J15</f>
        <v>9.1195112516738964E-9</v>
      </c>
      <c r="K52" s="249">
        <f t="shared" si="37"/>
        <v>0</v>
      </c>
      <c r="L52" s="249">
        <f t="shared" si="37"/>
        <v>0</v>
      </c>
      <c r="M52" s="249">
        <f t="shared" si="37"/>
        <v>0</v>
      </c>
      <c r="N52" s="249">
        <f t="shared" si="37"/>
        <v>0</v>
      </c>
      <c r="O52" s="249">
        <f t="shared" si="37"/>
        <v>0</v>
      </c>
      <c r="P52" s="249">
        <f t="shared" si="37"/>
        <v>0</v>
      </c>
      <c r="Q52" s="249">
        <f t="shared" si="37"/>
        <v>0</v>
      </c>
      <c r="R52" s="249">
        <f t="shared" si="37"/>
        <v>0</v>
      </c>
      <c r="S52" s="249">
        <f t="shared" si="37"/>
        <v>0</v>
      </c>
      <c r="T52" s="249">
        <f t="shared" si="37"/>
        <v>0</v>
      </c>
      <c r="U52" s="249">
        <f t="shared" si="37"/>
        <v>0</v>
      </c>
      <c r="V52" s="249">
        <f t="shared" si="37"/>
        <v>0</v>
      </c>
      <c r="W52" s="249">
        <f t="shared" si="37"/>
        <v>0</v>
      </c>
      <c r="X52" s="249">
        <f t="shared" si="37"/>
        <v>0</v>
      </c>
      <c r="Y52" s="249">
        <f t="shared" si="37"/>
        <v>0</v>
      </c>
      <c r="Z52" s="249">
        <f t="shared" si="37"/>
        <v>0</v>
      </c>
      <c r="AA52" s="249">
        <f t="shared" ref="AA52:AF52" si="38">$H52*AA15</f>
        <v>0</v>
      </c>
      <c r="AB52" s="249">
        <f t="shared" si="38"/>
        <v>0</v>
      </c>
      <c r="AC52" s="249">
        <f t="shared" si="38"/>
        <v>0</v>
      </c>
      <c r="AD52" s="249">
        <f t="shared" si="38"/>
        <v>0</v>
      </c>
      <c r="AE52" s="249">
        <f t="shared" si="38"/>
        <v>0</v>
      </c>
      <c r="AF52" s="249">
        <f t="shared" si="38"/>
        <v>0</v>
      </c>
      <c r="AG52" s="249">
        <f t="shared" si="29"/>
        <v>0</v>
      </c>
      <c r="AH52" s="249">
        <f t="shared" si="29"/>
        <v>0</v>
      </c>
      <c r="AI52" s="249">
        <f t="shared" si="29"/>
        <v>0</v>
      </c>
      <c r="AJ52" s="249">
        <f t="shared" si="29"/>
        <v>0</v>
      </c>
      <c r="AK52" s="249">
        <f t="shared" si="29"/>
        <v>0</v>
      </c>
    </row>
    <row r="53" spans="5:37">
      <c r="E53" s="220" t="str">
        <f t="shared" si="25"/>
        <v>2019Q2</v>
      </c>
      <c r="F53" s="221">
        <f>_xlfn.XLOOKUP($B$8,OCR!$D$2:$P$2,OCR!$D9:$P9)</f>
        <v>1650000</v>
      </c>
      <c r="G53" s="246">
        <f>_xlfn.XLOOKUP($B$8,IBNR!$G$5:$S$5,IBNR!$G12:$S12)</f>
        <v>7.9457054269482813E-9</v>
      </c>
      <c r="H53" s="247">
        <f t="shared" si="26"/>
        <v>1650000.0000000079</v>
      </c>
      <c r="I53" s="248">
        <f t="shared" si="30"/>
        <v>1650000.0000000079</v>
      </c>
      <c r="J53" s="249">
        <f t="shared" ref="J53:Z53" si="39">$H53*J16</f>
        <v>1650000.0000000079</v>
      </c>
      <c r="K53" s="249">
        <f t="shared" si="39"/>
        <v>0</v>
      </c>
      <c r="L53" s="249">
        <f t="shared" si="39"/>
        <v>0</v>
      </c>
      <c r="M53" s="249">
        <f t="shared" si="39"/>
        <v>0</v>
      </c>
      <c r="N53" s="249">
        <f t="shared" si="39"/>
        <v>0</v>
      </c>
      <c r="O53" s="249">
        <f t="shared" si="39"/>
        <v>0</v>
      </c>
      <c r="P53" s="249">
        <f t="shared" si="39"/>
        <v>0</v>
      </c>
      <c r="Q53" s="249">
        <f t="shared" si="39"/>
        <v>0</v>
      </c>
      <c r="R53" s="249">
        <f t="shared" si="39"/>
        <v>0</v>
      </c>
      <c r="S53" s="249">
        <f t="shared" si="39"/>
        <v>0</v>
      </c>
      <c r="T53" s="249">
        <f t="shared" si="39"/>
        <v>0</v>
      </c>
      <c r="U53" s="249">
        <f t="shared" si="39"/>
        <v>0</v>
      </c>
      <c r="V53" s="249">
        <f t="shared" si="39"/>
        <v>0</v>
      </c>
      <c r="W53" s="249">
        <f t="shared" si="39"/>
        <v>0</v>
      </c>
      <c r="X53" s="249">
        <f t="shared" si="39"/>
        <v>0</v>
      </c>
      <c r="Y53" s="249">
        <f t="shared" si="39"/>
        <v>0</v>
      </c>
      <c r="Z53" s="249">
        <f t="shared" si="39"/>
        <v>0</v>
      </c>
      <c r="AA53" s="249">
        <f t="shared" ref="AA53:AF53" si="40">$H53*AA16</f>
        <v>0</v>
      </c>
      <c r="AB53" s="249">
        <f t="shared" si="40"/>
        <v>0</v>
      </c>
      <c r="AC53" s="249">
        <f t="shared" si="40"/>
        <v>0</v>
      </c>
      <c r="AD53" s="249">
        <f t="shared" si="40"/>
        <v>0</v>
      </c>
      <c r="AE53" s="249">
        <f t="shared" si="40"/>
        <v>0</v>
      </c>
      <c r="AF53" s="249">
        <f t="shared" si="40"/>
        <v>0</v>
      </c>
      <c r="AG53" s="249">
        <f t="shared" si="29"/>
        <v>0</v>
      </c>
      <c r="AH53" s="249">
        <f t="shared" si="29"/>
        <v>0</v>
      </c>
      <c r="AI53" s="249">
        <f t="shared" si="29"/>
        <v>0</v>
      </c>
      <c r="AJ53" s="249">
        <f t="shared" si="29"/>
        <v>0</v>
      </c>
      <c r="AK53" s="249">
        <f t="shared" si="29"/>
        <v>0</v>
      </c>
    </row>
    <row r="54" spans="5:37">
      <c r="E54" s="220" t="str">
        <f t="shared" si="25"/>
        <v>2019Q3</v>
      </c>
      <c r="F54" s="221">
        <f>_xlfn.XLOOKUP($B$8,OCR!$D$2:$P$2,OCR!$D10:$P10)</f>
        <v>0</v>
      </c>
      <c r="G54" s="246">
        <f>_xlfn.XLOOKUP($B$8,IBNR!$G$5:$S$5,IBNR!$G13:$S13)</f>
        <v>7.9457054269482813E-9</v>
      </c>
      <c r="H54" s="247">
        <f t="shared" si="26"/>
        <v>7.9457054269482813E-9</v>
      </c>
      <c r="I54" s="248">
        <f t="shared" si="30"/>
        <v>7.9457054269482813E-9</v>
      </c>
      <c r="J54" s="249">
        <f t="shared" ref="J54:Z54" si="41">$H54*J17</f>
        <v>7.9457054269482813E-9</v>
      </c>
      <c r="K54" s="249">
        <f t="shared" si="41"/>
        <v>0</v>
      </c>
      <c r="L54" s="249">
        <f t="shared" si="41"/>
        <v>0</v>
      </c>
      <c r="M54" s="249">
        <f t="shared" si="41"/>
        <v>0</v>
      </c>
      <c r="N54" s="249">
        <f t="shared" si="41"/>
        <v>0</v>
      </c>
      <c r="O54" s="249">
        <f t="shared" si="41"/>
        <v>0</v>
      </c>
      <c r="P54" s="249">
        <f t="shared" si="41"/>
        <v>0</v>
      </c>
      <c r="Q54" s="249">
        <f t="shared" si="41"/>
        <v>0</v>
      </c>
      <c r="R54" s="249">
        <f t="shared" si="41"/>
        <v>0</v>
      </c>
      <c r="S54" s="249">
        <f t="shared" si="41"/>
        <v>0</v>
      </c>
      <c r="T54" s="249">
        <f t="shared" si="41"/>
        <v>0</v>
      </c>
      <c r="U54" s="249">
        <f t="shared" si="41"/>
        <v>0</v>
      </c>
      <c r="V54" s="249">
        <f t="shared" si="41"/>
        <v>0</v>
      </c>
      <c r="W54" s="249">
        <f t="shared" si="41"/>
        <v>0</v>
      </c>
      <c r="X54" s="249">
        <f t="shared" si="41"/>
        <v>0</v>
      </c>
      <c r="Y54" s="249">
        <f t="shared" si="41"/>
        <v>0</v>
      </c>
      <c r="Z54" s="249">
        <f t="shared" si="41"/>
        <v>0</v>
      </c>
      <c r="AA54" s="249">
        <f t="shared" ref="AA54:AF54" si="42">$H54*AA17</f>
        <v>0</v>
      </c>
      <c r="AB54" s="249">
        <f t="shared" si="42"/>
        <v>0</v>
      </c>
      <c r="AC54" s="249">
        <f t="shared" si="42"/>
        <v>0</v>
      </c>
      <c r="AD54" s="249">
        <f t="shared" si="42"/>
        <v>0</v>
      </c>
      <c r="AE54" s="249">
        <f t="shared" si="42"/>
        <v>0</v>
      </c>
      <c r="AF54" s="249">
        <f t="shared" si="42"/>
        <v>0</v>
      </c>
      <c r="AG54" s="249">
        <f t="shared" si="29"/>
        <v>0</v>
      </c>
      <c r="AH54" s="249">
        <f t="shared" si="29"/>
        <v>0</v>
      </c>
      <c r="AI54" s="249">
        <f t="shared" si="29"/>
        <v>0</v>
      </c>
      <c r="AJ54" s="249">
        <f t="shared" si="29"/>
        <v>0</v>
      </c>
      <c r="AK54" s="249">
        <f t="shared" si="29"/>
        <v>0</v>
      </c>
    </row>
    <row r="55" spans="5:37">
      <c r="E55" s="220" t="str">
        <f t="shared" si="25"/>
        <v>2019Q4</v>
      </c>
      <c r="F55" s="221">
        <f>_xlfn.XLOOKUP($B$8,OCR!$D$2:$P$2,OCR!$D11:$P11)</f>
        <v>0</v>
      </c>
      <c r="G55" s="246">
        <f>_xlfn.XLOOKUP($B$8,IBNR!$G$5:$S$5,IBNR!$G14:$S14)</f>
        <v>1.7601958049883641E-8</v>
      </c>
      <c r="H55" s="247">
        <f t="shared" si="26"/>
        <v>1.7601958049883641E-8</v>
      </c>
      <c r="I55" s="248">
        <f t="shared" si="30"/>
        <v>1.7601958049883641E-8</v>
      </c>
      <c r="J55" s="249">
        <f t="shared" ref="J55:Z55" si="43">$H55*J18</f>
        <v>1.7601958049883641E-8</v>
      </c>
      <c r="K55" s="249">
        <f t="shared" si="43"/>
        <v>0</v>
      </c>
      <c r="L55" s="249">
        <f t="shared" si="43"/>
        <v>0</v>
      </c>
      <c r="M55" s="249">
        <f t="shared" si="43"/>
        <v>0</v>
      </c>
      <c r="N55" s="249">
        <f t="shared" si="43"/>
        <v>0</v>
      </c>
      <c r="O55" s="249">
        <f t="shared" si="43"/>
        <v>0</v>
      </c>
      <c r="P55" s="249">
        <f t="shared" si="43"/>
        <v>0</v>
      </c>
      <c r="Q55" s="249">
        <f t="shared" si="43"/>
        <v>0</v>
      </c>
      <c r="R55" s="249">
        <f t="shared" si="43"/>
        <v>0</v>
      </c>
      <c r="S55" s="249">
        <f t="shared" si="43"/>
        <v>0</v>
      </c>
      <c r="T55" s="249">
        <f t="shared" si="43"/>
        <v>0</v>
      </c>
      <c r="U55" s="249">
        <f t="shared" si="43"/>
        <v>0</v>
      </c>
      <c r="V55" s="249">
        <f t="shared" si="43"/>
        <v>0</v>
      </c>
      <c r="W55" s="249">
        <f t="shared" si="43"/>
        <v>0</v>
      </c>
      <c r="X55" s="249">
        <f t="shared" si="43"/>
        <v>0</v>
      </c>
      <c r="Y55" s="249">
        <f t="shared" si="43"/>
        <v>0</v>
      </c>
      <c r="Z55" s="249">
        <f t="shared" si="43"/>
        <v>0</v>
      </c>
      <c r="AA55" s="249">
        <f t="shared" ref="AA55:AF55" si="44">$H55*AA18</f>
        <v>0</v>
      </c>
      <c r="AB55" s="249">
        <f t="shared" si="44"/>
        <v>0</v>
      </c>
      <c r="AC55" s="249">
        <f t="shared" si="44"/>
        <v>0</v>
      </c>
      <c r="AD55" s="249">
        <f t="shared" si="44"/>
        <v>0</v>
      </c>
      <c r="AE55" s="249">
        <f t="shared" si="44"/>
        <v>0</v>
      </c>
      <c r="AF55" s="249">
        <f t="shared" si="44"/>
        <v>0</v>
      </c>
      <c r="AG55" s="249">
        <f t="shared" si="29"/>
        <v>0</v>
      </c>
      <c r="AH55" s="249">
        <f t="shared" si="29"/>
        <v>0</v>
      </c>
      <c r="AI55" s="249">
        <f t="shared" si="29"/>
        <v>0</v>
      </c>
      <c r="AJ55" s="249">
        <f t="shared" si="29"/>
        <v>0</v>
      </c>
      <c r="AK55" s="249">
        <f t="shared" si="29"/>
        <v>0</v>
      </c>
    </row>
    <row r="56" spans="5:37">
      <c r="E56" s="220" t="str">
        <f t="shared" si="25"/>
        <v>2020Q1</v>
      </c>
      <c r="F56" s="221">
        <f>_xlfn.XLOOKUP($B$8,OCR!$D$2:$P$2,OCR!$D12:$P12)</f>
        <v>0</v>
      </c>
      <c r="G56" s="246">
        <f>_xlfn.XLOOKUP($B$8,IBNR!$G$5:$S$5,IBNR!$G15:$S15)</f>
        <v>1.3349375516114039E-8</v>
      </c>
      <c r="H56" s="247">
        <f t="shared" si="26"/>
        <v>1.3349375516114039E-8</v>
      </c>
      <c r="I56" s="248">
        <f t="shared" si="30"/>
        <v>1.3349375516114039E-8</v>
      </c>
      <c r="J56" s="249">
        <f t="shared" ref="J56:Z56" si="45">$H56*J19</f>
        <v>1.3349375516114039E-8</v>
      </c>
      <c r="K56" s="249">
        <f t="shared" si="45"/>
        <v>0</v>
      </c>
      <c r="L56" s="249">
        <f t="shared" si="45"/>
        <v>0</v>
      </c>
      <c r="M56" s="249">
        <f t="shared" si="45"/>
        <v>0</v>
      </c>
      <c r="N56" s="249">
        <f t="shared" si="45"/>
        <v>0</v>
      </c>
      <c r="O56" s="249">
        <f t="shared" si="45"/>
        <v>0</v>
      </c>
      <c r="P56" s="249">
        <f t="shared" si="45"/>
        <v>0</v>
      </c>
      <c r="Q56" s="249">
        <f t="shared" si="45"/>
        <v>0</v>
      </c>
      <c r="R56" s="249">
        <f t="shared" si="45"/>
        <v>0</v>
      </c>
      <c r="S56" s="249">
        <f t="shared" si="45"/>
        <v>0</v>
      </c>
      <c r="T56" s="249">
        <f t="shared" si="45"/>
        <v>0</v>
      </c>
      <c r="U56" s="249">
        <f t="shared" si="45"/>
        <v>0</v>
      </c>
      <c r="V56" s="249">
        <f t="shared" si="45"/>
        <v>0</v>
      </c>
      <c r="W56" s="249">
        <f t="shared" si="45"/>
        <v>0</v>
      </c>
      <c r="X56" s="249">
        <f t="shared" si="45"/>
        <v>0</v>
      </c>
      <c r="Y56" s="249">
        <f t="shared" si="45"/>
        <v>0</v>
      </c>
      <c r="Z56" s="249">
        <f t="shared" si="45"/>
        <v>0</v>
      </c>
      <c r="AA56" s="249">
        <f t="shared" ref="AA56:AF56" si="46">$H56*AA19</f>
        <v>0</v>
      </c>
      <c r="AB56" s="249">
        <f t="shared" si="46"/>
        <v>0</v>
      </c>
      <c r="AC56" s="249">
        <f t="shared" si="46"/>
        <v>0</v>
      </c>
      <c r="AD56" s="249">
        <f t="shared" si="46"/>
        <v>0</v>
      </c>
      <c r="AE56" s="249">
        <f t="shared" si="46"/>
        <v>0</v>
      </c>
      <c r="AF56" s="249">
        <f t="shared" si="46"/>
        <v>0</v>
      </c>
      <c r="AG56" s="249">
        <f t="shared" si="29"/>
        <v>0</v>
      </c>
      <c r="AH56" s="249">
        <f t="shared" si="29"/>
        <v>0</v>
      </c>
      <c r="AI56" s="249">
        <f t="shared" si="29"/>
        <v>0</v>
      </c>
      <c r="AJ56" s="249">
        <f t="shared" si="29"/>
        <v>0</v>
      </c>
      <c r="AK56" s="249">
        <f t="shared" si="29"/>
        <v>0</v>
      </c>
    </row>
    <row r="57" spans="5:37">
      <c r="E57" s="220" t="str">
        <f t="shared" si="25"/>
        <v>2020Q2</v>
      </c>
      <c r="F57" s="221">
        <f>_xlfn.XLOOKUP($B$8,OCR!$D$2:$P$2,OCR!$D13:$P13)</f>
        <v>0</v>
      </c>
      <c r="G57" s="246">
        <f>_xlfn.XLOOKUP($B$8,IBNR!$G$5:$S$5,IBNR!$G16:$S16)</f>
        <v>2.3635351857720709E-8</v>
      </c>
      <c r="H57" s="247">
        <f t="shared" si="26"/>
        <v>2.3635351857720709E-8</v>
      </c>
      <c r="I57" s="248">
        <f t="shared" si="30"/>
        <v>2.3635351857720709E-8</v>
      </c>
      <c r="J57" s="249">
        <f t="shared" ref="J57:Z57" si="47">$H57*J20</f>
        <v>2.3635351857720709E-8</v>
      </c>
      <c r="K57" s="249">
        <f t="shared" si="47"/>
        <v>0</v>
      </c>
      <c r="L57" s="249">
        <f t="shared" si="47"/>
        <v>0</v>
      </c>
      <c r="M57" s="249">
        <f t="shared" si="47"/>
        <v>0</v>
      </c>
      <c r="N57" s="249">
        <f t="shared" si="47"/>
        <v>0</v>
      </c>
      <c r="O57" s="249">
        <f t="shared" si="47"/>
        <v>0</v>
      </c>
      <c r="P57" s="249">
        <f t="shared" si="47"/>
        <v>0</v>
      </c>
      <c r="Q57" s="249">
        <f t="shared" si="47"/>
        <v>0</v>
      </c>
      <c r="R57" s="249">
        <f t="shared" si="47"/>
        <v>0</v>
      </c>
      <c r="S57" s="249">
        <f t="shared" si="47"/>
        <v>0</v>
      </c>
      <c r="T57" s="249">
        <f t="shared" si="47"/>
        <v>0</v>
      </c>
      <c r="U57" s="249">
        <f t="shared" si="47"/>
        <v>0</v>
      </c>
      <c r="V57" s="249">
        <f t="shared" si="47"/>
        <v>0</v>
      </c>
      <c r="W57" s="249">
        <f t="shared" si="47"/>
        <v>0</v>
      </c>
      <c r="X57" s="249">
        <f t="shared" si="47"/>
        <v>0</v>
      </c>
      <c r="Y57" s="249">
        <f t="shared" si="47"/>
        <v>0</v>
      </c>
      <c r="Z57" s="249">
        <f t="shared" si="47"/>
        <v>0</v>
      </c>
      <c r="AA57" s="249">
        <f t="shared" ref="AA57:AF57" si="48">$H57*AA20</f>
        <v>0</v>
      </c>
      <c r="AB57" s="249">
        <f t="shared" si="48"/>
        <v>0</v>
      </c>
      <c r="AC57" s="249">
        <f t="shared" si="48"/>
        <v>0</v>
      </c>
      <c r="AD57" s="249">
        <f t="shared" si="48"/>
        <v>0</v>
      </c>
      <c r="AE57" s="249">
        <f t="shared" si="48"/>
        <v>0</v>
      </c>
      <c r="AF57" s="249">
        <f t="shared" si="48"/>
        <v>0</v>
      </c>
      <c r="AG57" s="249">
        <f t="shared" si="29"/>
        <v>0</v>
      </c>
      <c r="AH57" s="249">
        <f t="shared" si="29"/>
        <v>0</v>
      </c>
      <c r="AI57" s="249">
        <f t="shared" si="29"/>
        <v>0</v>
      </c>
      <c r="AJ57" s="249">
        <f t="shared" si="29"/>
        <v>0</v>
      </c>
      <c r="AK57" s="249">
        <f t="shared" si="29"/>
        <v>0</v>
      </c>
    </row>
    <row r="58" spans="5:37">
      <c r="E58" s="220" t="str">
        <f t="shared" si="25"/>
        <v>2020Q3</v>
      </c>
      <c r="F58" s="221">
        <f>_xlfn.XLOOKUP($B$8,OCR!$D$2:$P$2,OCR!$D14:$P14)</f>
        <v>110000.00000000001</v>
      </c>
      <c r="G58" s="246">
        <f>_xlfn.XLOOKUP($B$8,IBNR!$G$5:$S$5,IBNR!$G17:$S17)</f>
        <v>1.3349375516114039E-8</v>
      </c>
      <c r="H58" s="247">
        <f t="shared" si="26"/>
        <v>110000.00000001336</v>
      </c>
      <c r="I58" s="248">
        <f t="shared" si="30"/>
        <v>110000.00000001336</v>
      </c>
      <c r="J58" s="249">
        <f t="shared" ref="J58:Z58" si="49">$H58*J21</f>
        <v>110000.00000001336</v>
      </c>
      <c r="K58" s="249">
        <f t="shared" si="49"/>
        <v>0</v>
      </c>
      <c r="L58" s="249">
        <f t="shared" si="49"/>
        <v>0</v>
      </c>
      <c r="M58" s="249">
        <f t="shared" si="49"/>
        <v>0</v>
      </c>
      <c r="N58" s="249">
        <f t="shared" si="49"/>
        <v>0</v>
      </c>
      <c r="O58" s="249">
        <f t="shared" si="49"/>
        <v>0</v>
      </c>
      <c r="P58" s="249">
        <f t="shared" si="49"/>
        <v>0</v>
      </c>
      <c r="Q58" s="249">
        <f t="shared" si="49"/>
        <v>0</v>
      </c>
      <c r="R58" s="249">
        <f t="shared" si="49"/>
        <v>0</v>
      </c>
      <c r="S58" s="249">
        <f t="shared" si="49"/>
        <v>0</v>
      </c>
      <c r="T58" s="249">
        <f t="shared" si="49"/>
        <v>0</v>
      </c>
      <c r="U58" s="249">
        <f t="shared" si="49"/>
        <v>0</v>
      </c>
      <c r="V58" s="249">
        <f t="shared" si="49"/>
        <v>0</v>
      </c>
      <c r="W58" s="249">
        <f t="shared" si="49"/>
        <v>0</v>
      </c>
      <c r="X58" s="249">
        <f t="shared" si="49"/>
        <v>0</v>
      </c>
      <c r="Y58" s="249">
        <f t="shared" si="49"/>
        <v>0</v>
      </c>
      <c r="Z58" s="249">
        <f t="shared" si="49"/>
        <v>0</v>
      </c>
      <c r="AA58" s="249">
        <f t="shared" ref="AA58:AF58" si="50">$H58*AA21</f>
        <v>0</v>
      </c>
      <c r="AB58" s="249">
        <f t="shared" si="50"/>
        <v>0</v>
      </c>
      <c r="AC58" s="249">
        <f t="shared" si="50"/>
        <v>0</v>
      </c>
      <c r="AD58" s="249">
        <f t="shared" si="50"/>
        <v>0</v>
      </c>
      <c r="AE58" s="249">
        <f t="shared" si="50"/>
        <v>0</v>
      </c>
      <c r="AF58" s="249">
        <f t="shared" si="50"/>
        <v>0</v>
      </c>
      <c r="AG58" s="249">
        <f t="shared" ref="AG58:AK67" si="51">$H58*AG21</f>
        <v>0</v>
      </c>
      <c r="AH58" s="249">
        <f t="shared" si="51"/>
        <v>0</v>
      </c>
      <c r="AI58" s="249">
        <f t="shared" si="51"/>
        <v>0</v>
      </c>
      <c r="AJ58" s="249">
        <f t="shared" si="51"/>
        <v>0</v>
      </c>
      <c r="AK58" s="249">
        <f t="shared" si="51"/>
        <v>0</v>
      </c>
    </row>
    <row r="59" spans="5:37">
      <c r="E59" s="220" t="str">
        <f t="shared" si="25"/>
        <v>2020Q4</v>
      </c>
      <c r="F59" s="221">
        <f>_xlfn.XLOOKUP($B$8,OCR!$D$2:$P$2,OCR!$D15:$P15)</f>
        <v>0</v>
      </c>
      <c r="G59" s="246">
        <f>_xlfn.XLOOKUP($B$8,IBNR!$G$5:$S$5,IBNR!$G18:$S18)</f>
        <v>1.3349375516114039E-8</v>
      </c>
      <c r="H59" s="247">
        <f t="shared" si="26"/>
        <v>1.3349375516114039E-8</v>
      </c>
      <c r="I59" s="248">
        <f t="shared" si="30"/>
        <v>1.3349375516114039E-8</v>
      </c>
      <c r="J59" s="249">
        <f t="shared" ref="J59:Z59" si="52">$H59*J22</f>
        <v>1.3349375516114039E-8</v>
      </c>
      <c r="K59" s="249">
        <f t="shared" si="52"/>
        <v>0</v>
      </c>
      <c r="L59" s="249">
        <f t="shared" si="52"/>
        <v>0</v>
      </c>
      <c r="M59" s="249">
        <f t="shared" si="52"/>
        <v>0</v>
      </c>
      <c r="N59" s="249">
        <f t="shared" si="52"/>
        <v>0</v>
      </c>
      <c r="O59" s="249">
        <f t="shared" si="52"/>
        <v>0</v>
      </c>
      <c r="P59" s="249">
        <f t="shared" si="52"/>
        <v>0</v>
      </c>
      <c r="Q59" s="249">
        <f t="shared" si="52"/>
        <v>0</v>
      </c>
      <c r="R59" s="249">
        <f t="shared" si="52"/>
        <v>0</v>
      </c>
      <c r="S59" s="249">
        <f t="shared" si="52"/>
        <v>0</v>
      </c>
      <c r="T59" s="249">
        <f t="shared" si="52"/>
        <v>0</v>
      </c>
      <c r="U59" s="249">
        <f t="shared" si="52"/>
        <v>0</v>
      </c>
      <c r="V59" s="249">
        <f t="shared" si="52"/>
        <v>0</v>
      </c>
      <c r="W59" s="249">
        <f t="shared" si="52"/>
        <v>0</v>
      </c>
      <c r="X59" s="249">
        <f t="shared" si="52"/>
        <v>0</v>
      </c>
      <c r="Y59" s="249">
        <f t="shared" si="52"/>
        <v>0</v>
      </c>
      <c r="Z59" s="249">
        <f t="shared" si="52"/>
        <v>0</v>
      </c>
      <c r="AA59" s="249">
        <f t="shared" ref="AA59:AF59" si="53">$H59*AA22</f>
        <v>0</v>
      </c>
      <c r="AB59" s="249">
        <f t="shared" si="53"/>
        <v>0</v>
      </c>
      <c r="AC59" s="249">
        <f t="shared" si="53"/>
        <v>0</v>
      </c>
      <c r="AD59" s="249">
        <f t="shared" si="53"/>
        <v>0</v>
      </c>
      <c r="AE59" s="249">
        <f t="shared" si="53"/>
        <v>0</v>
      </c>
      <c r="AF59" s="249">
        <f t="shared" si="53"/>
        <v>0</v>
      </c>
      <c r="AG59" s="249">
        <f t="shared" si="51"/>
        <v>0</v>
      </c>
      <c r="AH59" s="249">
        <f t="shared" si="51"/>
        <v>0</v>
      </c>
      <c r="AI59" s="249">
        <f t="shared" si="51"/>
        <v>0</v>
      </c>
      <c r="AJ59" s="249">
        <f t="shared" si="51"/>
        <v>0</v>
      </c>
      <c r="AK59" s="249">
        <f t="shared" si="51"/>
        <v>0</v>
      </c>
    </row>
    <row r="60" spans="5:37">
      <c r="E60" s="220" t="str">
        <f t="shared" si="25"/>
        <v>2021Q1</v>
      </c>
      <c r="F60" s="221">
        <f>_xlfn.XLOOKUP($B$8,OCR!$D$2:$P$2,OCR!$D16:$P16)</f>
        <v>478500</v>
      </c>
      <c r="G60" s="246">
        <f>_xlfn.XLOOKUP($B$8,IBNR!$G$5:$S$5,IBNR!$G19:$S19)</f>
        <v>1.3996630654489194E-8</v>
      </c>
      <c r="H60" s="247">
        <f t="shared" si="26"/>
        <v>478500.00000001397</v>
      </c>
      <c r="I60" s="248">
        <f t="shared" si="30"/>
        <v>478500.00000001397</v>
      </c>
      <c r="J60" s="249">
        <f t="shared" ref="J60:Z60" si="54">$H60*J23</f>
        <v>478500.00000001397</v>
      </c>
      <c r="K60" s="249">
        <f t="shared" si="54"/>
        <v>0</v>
      </c>
      <c r="L60" s="249">
        <f t="shared" si="54"/>
        <v>0</v>
      </c>
      <c r="M60" s="249">
        <f t="shared" si="54"/>
        <v>0</v>
      </c>
      <c r="N60" s="249">
        <f t="shared" si="54"/>
        <v>0</v>
      </c>
      <c r="O60" s="249">
        <f t="shared" si="54"/>
        <v>0</v>
      </c>
      <c r="P60" s="249">
        <f t="shared" si="54"/>
        <v>0</v>
      </c>
      <c r="Q60" s="249">
        <f t="shared" si="54"/>
        <v>0</v>
      </c>
      <c r="R60" s="249">
        <f t="shared" si="54"/>
        <v>0</v>
      </c>
      <c r="S60" s="249">
        <f t="shared" si="54"/>
        <v>0</v>
      </c>
      <c r="T60" s="249">
        <f t="shared" si="54"/>
        <v>0</v>
      </c>
      <c r="U60" s="249">
        <f t="shared" si="54"/>
        <v>0</v>
      </c>
      <c r="V60" s="249">
        <f t="shared" si="54"/>
        <v>0</v>
      </c>
      <c r="W60" s="249">
        <f t="shared" si="54"/>
        <v>0</v>
      </c>
      <c r="X60" s="249">
        <f t="shared" si="54"/>
        <v>0</v>
      </c>
      <c r="Y60" s="249">
        <f t="shared" si="54"/>
        <v>0</v>
      </c>
      <c r="Z60" s="249">
        <f t="shared" si="54"/>
        <v>0</v>
      </c>
      <c r="AA60" s="249">
        <f t="shared" ref="AA60:AF60" si="55">$H60*AA23</f>
        <v>0</v>
      </c>
      <c r="AB60" s="249">
        <f t="shared" si="55"/>
        <v>0</v>
      </c>
      <c r="AC60" s="249">
        <f t="shared" si="55"/>
        <v>0</v>
      </c>
      <c r="AD60" s="249">
        <f t="shared" si="55"/>
        <v>0</v>
      </c>
      <c r="AE60" s="249">
        <f t="shared" si="55"/>
        <v>0</v>
      </c>
      <c r="AF60" s="249">
        <f t="shared" si="55"/>
        <v>0</v>
      </c>
      <c r="AG60" s="249">
        <f t="shared" si="51"/>
        <v>0</v>
      </c>
      <c r="AH60" s="249">
        <f t="shared" si="51"/>
        <v>0</v>
      </c>
      <c r="AI60" s="249">
        <f t="shared" si="51"/>
        <v>0</v>
      </c>
      <c r="AJ60" s="249">
        <f t="shared" si="51"/>
        <v>0</v>
      </c>
      <c r="AK60" s="249">
        <f t="shared" si="51"/>
        <v>0</v>
      </c>
    </row>
    <row r="61" spans="5:37">
      <c r="E61" s="220" t="str">
        <f t="shared" si="25"/>
        <v>2021Q2</v>
      </c>
      <c r="F61" s="221">
        <f>_xlfn.XLOOKUP($B$8,OCR!$D$2:$P$2,OCR!$D17:$P17)</f>
        <v>2016396.8</v>
      </c>
      <c r="G61" s="246">
        <f>_xlfn.XLOOKUP($B$8,IBNR!$G$5:$S$5,IBNR!$G20:$S20)</f>
        <v>1.3996630654489194E-8</v>
      </c>
      <c r="H61" s="247">
        <f t="shared" si="26"/>
        <v>2016396.800000014</v>
      </c>
      <c r="I61" s="248">
        <f t="shared" si="30"/>
        <v>2016396.800000014</v>
      </c>
      <c r="J61" s="249">
        <f t="shared" ref="J61:Z61" si="56">$H61*J24</f>
        <v>2016396.800000014</v>
      </c>
      <c r="K61" s="249">
        <f t="shared" si="56"/>
        <v>0</v>
      </c>
      <c r="L61" s="249">
        <f t="shared" si="56"/>
        <v>0</v>
      </c>
      <c r="M61" s="249">
        <f t="shared" si="56"/>
        <v>0</v>
      </c>
      <c r="N61" s="249">
        <f t="shared" si="56"/>
        <v>0</v>
      </c>
      <c r="O61" s="249">
        <f t="shared" si="56"/>
        <v>0</v>
      </c>
      <c r="P61" s="249">
        <f t="shared" si="56"/>
        <v>0</v>
      </c>
      <c r="Q61" s="249">
        <f t="shared" si="56"/>
        <v>0</v>
      </c>
      <c r="R61" s="249">
        <f t="shared" si="56"/>
        <v>0</v>
      </c>
      <c r="S61" s="249">
        <f t="shared" si="56"/>
        <v>0</v>
      </c>
      <c r="T61" s="249">
        <f t="shared" si="56"/>
        <v>0</v>
      </c>
      <c r="U61" s="249">
        <f t="shared" si="56"/>
        <v>0</v>
      </c>
      <c r="V61" s="249">
        <f t="shared" si="56"/>
        <v>0</v>
      </c>
      <c r="W61" s="249">
        <f t="shared" si="56"/>
        <v>0</v>
      </c>
      <c r="X61" s="249">
        <f t="shared" si="56"/>
        <v>0</v>
      </c>
      <c r="Y61" s="249">
        <f t="shared" si="56"/>
        <v>0</v>
      </c>
      <c r="Z61" s="249">
        <f t="shared" si="56"/>
        <v>0</v>
      </c>
      <c r="AA61" s="249">
        <f t="shared" ref="AA61:AF61" si="57">$H61*AA24</f>
        <v>0</v>
      </c>
      <c r="AB61" s="249">
        <f t="shared" si="57"/>
        <v>0</v>
      </c>
      <c r="AC61" s="249">
        <f t="shared" si="57"/>
        <v>0</v>
      </c>
      <c r="AD61" s="249">
        <f t="shared" si="57"/>
        <v>0</v>
      </c>
      <c r="AE61" s="249">
        <f t="shared" si="57"/>
        <v>0</v>
      </c>
      <c r="AF61" s="249">
        <f t="shared" si="57"/>
        <v>0</v>
      </c>
      <c r="AG61" s="249">
        <f t="shared" si="51"/>
        <v>0</v>
      </c>
      <c r="AH61" s="249">
        <f t="shared" si="51"/>
        <v>0</v>
      </c>
      <c r="AI61" s="249">
        <f t="shared" si="51"/>
        <v>0</v>
      </c>
      <c r="AJ61" s="249">
        <f t="shared" si="51"/>
        <v>0</v>
      </c>
      <c r="AK61" s="249">
        <f t="shared" si="51"/>
        <v>0</v>
      </c>
    </row>
    <row r="62" spans="5:37">
      <c r="E62" s="220" t="str">
        <f t="shared" si="25"/>
        <v>2021Q3</v>
      </c>
      <c r="F62" s="221">
        <f>_xlfn.XLOOKUP($B$8,OCR!$D$2:$P$2,OCR!$D18:$P18)</f>
        <v>110000.00000000001</v>
      </c>
      <c r="G62" s="246">
        <f>_xlfn.XLOOKUP($B$8,IBNR!$G$5:$S$5,IBNR!$G21:$S21)</f>
        <v>1.3996630654489194E-8</v>
      </c>
      <c r="H62" s="247">
        <f t="shared" si="26"/>
        <v>110000.00000001401</v>
      </c>
      <c r="I62" s="248">
        <f t="shared" si="30"/>
        <v>110000.00000001401</v>
      </c>
      <c r="J62" s="249">
        <f t="shared" ref="J62:Z62" si="58">$H62*J25</f>
        <v>110000.00000001401</v>
      </c>
      <c r="K62" s="249">
        <f t="shared" si="58"/>
        <v>0</v>
      </c>
      <c r="L62" s="249">
        <f t="shared" si="58"/>
        <v>0</v>
      </c>
      <c r="M62" s="249">
        <f t="shared" si="58"/>
        <v>0</v>
      </c>
      <c r="N62" s="249">
        <f t="shared" si="58"/>
        <v>0</v>
      </c>
      <c r="O62" s="249">
        <f t="shared" si="58"/>
        <v>0</v>
      </c>
      <c r="P62" s="249">
        <f t="shared" si="58"/>
        <v>0</v>
      </c>
      <c r="Q62" s="249">
        <f t="shared" si="58"/>
        <v>0</v>
      </c>
      <c r="R62" s="249">
        <f t="shared" si="58"/>
        <v>0</v>
      </c>
      <c r="S62" s="249">
        <f t="shared" si="58"/>
        <v>0</v>
      </c>
      <c r="T62" s="249">
        <f t="shared" si="58"/>
        <v>0</v>
      </c>
      <c r="U62" s="249">
        <f t="shared" si="58"/>
        <v>0</v>
      </c>
      <c r="V62" s="249">
        <f t="shared" si="58"/>
        <v>0</v>
      </c>
      <c r="W62" s="249">
        <f t="shared" si="58"/>
        <v>0</v>
      </c>
      <c r="X62" s="249">
        <f t="shared" si="58"/>
        <v>0</v>
      </c>
      <c r="Y62" s="249">
        <f t="shared" si="58"/>
        <v>0</v>
      </c>
      <c r="Z62" s="249">
        <f t="shared" si="58"/>
        <v>0</v>
      </c>
      <c r="AA62" s="249">
        <f t="shared" ref="AA62:AF62" si="59">$H62*AA25</f>
        <v>0</v>
      </c>
      <c r="AB62" s="249">
        <f t="shared" si="59"/>
        <v>0</v>
      </c>
      <c r="AC62" s="249">
        <f t="shared" si="59"/>
        <v>0</v>
      </c>
      <c r="AD62" s="249">
        <f t="shared" si="59"/>
        <v>0</v>
      </c>
      <c r="AE62" s="249">
        <f t="shared" si="59"/>
        <v>0</v>
      </c>
      <c r="AF62" s="249">
        <f t="shared" si="59"/>
        <v>0</v>
      </c>
      <c r="AG62" s="249">
        <f t="shared" si="51"/>
        <v>0</v>
      </c>
      <c r="AH62" s="249">
        <f t="shared" si="51"/>
        <v>0</v>
      </c>
      <c r="AI62" s="249">
        <f t="shared" si="51"/>
        <v>0</v>
      </c>
      <c r="AJ62" s="249">
        <f t="shared" si="51"/>
        <v>0</v>
      </c>
      <c r="AK62" s="249">
        <f t="shared" si="51"/>
        <v>0</v>
      </c>
    </row>
    <row r="63" spans="5:37">
      <c r="E63" s="220" t="str">
        <f t="shared" si="25"/>
        <v>2021Q4</v>
      </c>
      <c r="F63" s="221">
        <f>_xlfn.XLOOKUP($B$8,OCR!$D$2:$P$2,OCR!$D19:$P19)</f>
        <v>30376500.000000004</v>
      </c>
      <c r="G63" s="246">
        <f>_xlfn.XLOOKUP($B$8,IBNR!$G$5:$S$5,IBNR!$G22:$S22)</f>
        <v>2.5212455047685533E-8</v>
      </c>
      <c r="H63" s="247">
        <f t="shared" si="26"/>
        <v>30376500.00000003</v>
      </c>
      <c r="I63" s="248">
        <f t="shared" si="30"/>
        <v>30376500.00000003</v>
      </c>
      <c r="J63" s="249">
        <f t="shared" ref="J63:Z63" si="60">$H63*J26</f>
        <v>30376500.00000003</v>
      </c>
      <c r="K63" s="249">
        <f t="shared" si="60"/>
        <v>0</v>
      </c>
      <c r="L63" s="249">
        <f t="shared" si="60"/>
        <v>0</v>
      </c>
      <c r="M63" s="249">
        <f t="shared" si="60"/>
        <v>0</v>
      </c>
      <c r="N63" s="249">
        <f t="shared" si="60"/>
        <v>0</v>
      </c>
      <c r="O63" s="249">
        <f t="shared" si="60"/>
        <v>0</v>
      </c>
      <c r="P63" s="249">
        <f t="shared" si="60"/>
        <v>0</v>
      </c>
      <c r="Q63" s="249">
        <f t="shared" si="60"/>
        <v>0</v>
      </c>
      <c r="R63" s="249">
        <f t="shared" si="60"/>
        <v>0</v>
      </c>
      <c r="S63" s="249">
        <f t="shared" si="60"/>
        <v>0</v>
      </c>
      <c r="T63" s="249">
        <f t="shared" si="60"/>
        <v>0</v>
      </c>
      <c r="U63" s="249">
        <f t="shared" si="60"/>
        <v>0</v>
      </c>
      <c r="V63" s="249">
        <f t="shared" si="60"/>
        <v>0</v>
      </c>
      <c r="W63" s="249">
        <f t="shared" si="60"/>
        <v>0</v>
      </c>
      <c r="X63" s="249">
        <f t="shared" si="60"/>
        <v>0</v>
      </c>
      <c r="Y63" s="249">
        <f t="shared" si="60"/>
        <v>0</v>
      </c>
      <c r="Z63" s="249">
        <f t="shared" si="60"/>
        <v>0</v>
      </c>
      <c r="AA63" s="249">
        <f t="shared" ref="AA63:AF63" si="61">$H63*AA26</f>
        <v>0</v>
      </c>
      <c r="AB63" s="249">
        <f t="shared" si="61"/>
        <v>0</v>
      </c>
      <c r="AC63" s="249">
        <f t="shared" si="61"/>
        <v>0</v>
      </c>
      <c r="AD63" s="249">
        <f t="shared" si="61"/>
        <v>0</v>
      </c>
      <c r="AE63" s="249">
        <f t="shared" si="61"/>
        <v>0</v>
      </c>
      <c r="AF63" s="249">
        <f t="shared" si="61"/>
        <v>0</v>
      </c>
      <c r="AG63" s="249">
        <f t="shared" si="51"/>
        <v>0</v>
      </c>
      <c r="AH63" s="249">
        <f t="shared" si="51"/>
        <v>0</v>
      </c>
      <c r="AI63" s="249">
        <f t="shared" si="51"/>
        <v>0</v>
      </c>
      <c r="AJ63" s="249">
        <f t="shared" si="51"/>
        <v>0</v>
      </c>
      <c r="AK63" s="249">
        <f t="shared" si="51"/>
        <v>0</v>
      </c>
    </row>
    <row r="64" spans="5:37">
      <c r="E64" s="220" t="str">
        <f t="shared" si="25"/>
        <v>2022Q1</v>
      </c>
      <c r="F64" s="221">
        <f>_xlfn.XLOOKUP($B$8,OCR!$D$2:$P$2,OCR!$D20:$P20)</f>
        <v>3080000</v>
      </c>
      <c r="G64" s="246">
        <f>_xlfn.XLOOKUP($B$8,IBNR!$G$5:$S$5,IBNR!$G23:$S23)</f>
        <v>6.043596768014422E-9</v>
      </c>
      <c r="H64" s="247">
        <f t="shared" si="26"/>
        <v>3080000.0000000061</v>
      </c>
      <c r="I64" s="248">
        <f t="shared" si="30"/>
        <v>3080000.0000000061</v>
      </c>
      <c r="J64" s="249">
        <f t="shared" ref="J64:Z64" si="62">$H64*J27</f>
        <v>3080000.0000000061</v>
      </c>
      <c r="K64" s="249">
        <f t="shared" si="62"/>
        <v>0</v>
      </c>
      <c r="L64" s="249">
        <f t="shared" si="62"/>
        <v>0</v>
      </c>
      <c r="M64" s="249">
        <f t="shared" si="62"/>
        <v>0</v>
      </c>
      <c r="N64" s="249">
        <f t="shared" si="62"/>
        <v>0</v>
      </c>
      <c r="O64" s="249">
        <f t="shared" si="62"/>
        <v>0</v>
      </c>
      <c r="P64" s="249">
        <f t="shared" si="62"/>
        <v>0</v>
      </c>
      <c r="Q64" s="249">
        <f t="shared" si="62"/>
        <v>0</v>
      </c>
      <c r="R64" s="249">
        <f t="shared" si="62"/>
        <v>0</v>
      </c>
      <c r="S64" s="249">
        <f t="shared" si="62"/>
        <v>0</v>
      </c>
      <c r="T64" s="249">
        <f t="shared" si="62"/>
        <v>0</v>
      </c>
      <c r="U64" s="249">
        <f t="shared" si="62"/>
        <v>0</v>
      </c>
      <c r="V64" s="249">
        <f t="shared" si="62"/>
        <v>0</v>
      </c>
      <c r="W64" s="249">
        <f t="shared" si="62"/>
        <v>0</v>
      </c>
      <c r="X64" s="249">
        <f t="shared" si="62"/>
        <v>0</v>
      </c>
      <c r="Y64" s="249">
        <f t="shared" si="62"/>
        <v>0</v>
      </c>
      <c r="Z64" s="249">
        <f t="shared" si="62"/>
        <v>0</v>
      </c>
      <c r="AA64" s="249">
        <f t="shared" ref="AA64:AF64" si="63">$H64*AA27</f>
        <v>0</v>
      </c>
      <c r="AB64" s="249">
        <f t="shared" si="63"/>
        <v>0</v>
      </c>
      <c r="AC64" s="249">
        <f t="shared" si="63"/>
        <v>0</v>
      </c>
      <c r="AD64" s="249">
        <f t="shared" si="63"/>
        <v>0</v>
      </c>
      <c r="AE64" s="249">
        <f t="shared" si="63"/>
        <v>0</v>
      </c>
      <c r="AF64" s="249">
        <f t="shared" si="63"/>
        <v>0</v>
      </c>
      <c r="AG64" s="249">
        <f t="shared" si="51"/>
        <v>0</v>
      </c>
      <c r="AH64" s="249">
        <f t="shared" si="51"/>
        <v>0</v>
      </c>
      <c r="AI64" s="249">
        <f t="shared" si="51"/>
        <v>0</v>
      </c>
      <c r="AJ64" s="249">
        <f t="shared" si="51"/>
        <v>0</v>
      </c>
      <c r="AK64" s="249">
        <f t="shared" si="51"/>
        <v>0</v>
      </c>
    </row>
    <row r="65" spans="5:37">
      <c r="E65" s="220" t="str">
        <f t="shared" si="25"/>
        <v>2022Q2</v>
      </c>
      <c r="F65" s="221">
        <f>_xlfn.XLOOKUP($B$8,OCR!$D$2:$P$2,OCR!$D21:$P21)</f>
        <v>1125740</v>
      </c>
      <c r="G65" s="246">
        <f>_xlfn.XLOOKUP($B$8,IBNR!$G$5:$S$5,IBNR!$G24:$S24)</f>
        <v>4.6583858326343381E-9</v>
      </c>
      <c r="H65" s="247">
        <f t="shared" si="26"/>
        <v>1125740.0000000047</v>
      </c>
      <c r="I65" s="248">
        <f t="shared" si="30"/>
        <v>1125740.0000000047</v>
      </c>
      <c r="J65" s="249">
        <f t="shared" ref="J65:Z65" si="64">$H65*J28</f>
        <v>1125740.0000000047</v>
      </c>
      <c r="K65" s="249">
        <f t="shared" si="64"/>
        <v>0</v>
      </c>
      <c r="L65" s="249">
        <f t="shared" si="64"/>
        <v>0</v>
      </c>
      <c r="M65" s="249">
        <f t="shared" si="64"/>
        <v>0</v>
      </c>
      <c r="N65" s="249">
        <f t="shared" si="64"/>
        <v>0</v>
      </c>
      <c r="O65" s="249">
        <f t="shared" si="64"/>
        <v>0</v>
      </c>
      <c r="P65" s="249">
        <f t="shared" si="64"/>
        <v>0</v>
      </c>
      <c r="Q65" s="249">
        <f t="shared" si="64"/>
        <v>0</v>
      </c>
      <c r="R65" s="249">
        <f t="shared" si="64"/>
        <v>0</v>
      </c>
      <c r="S65" s="249">
        <f t="shared" si="64"/>
        <v>0</v>
      </c>
      <c r="T65" s="249">
        <f t="shared" si="64"/>
        <v>0</v>
      </c>
      <c r="U65" s="249">
        <f t="shared" si="64"/>
        <v>0</v>
      </c>
      <c r="V65" s="249">
        <f t="shared" si="64"/>
        <v>0</v>
      </c>
      <c r="W65" s="249">
        <f t="shared" si="64"/>
        <v>0</v>
      </c>
      <c r="X65" s="249">
        <f t="shared" si="64"/>
        <v>0</v>
      </c>
      <c r="Y65" s="249">
        <f t="shared" si="64"/>
        <v>0</v>
      </c>
      <c r="Z65" s="249">
        <f t="shared" si="64"/>
        <v>0</v>
      </c>
      <c r="AA65" s="249">
        <f t="shared" ref="AA65:AF65" si="65">$H65*AA28</f>
        <v>0</v>
      </c>
      <c r="AB65" s="249">
        <f t="shared" si="65"/>
        <v>0</v>
      </c>
      <c r="AC65" s="249">
        <f t="shared" si="65"/>
        <v>0</v>
      </c>
      <c r="AD65" s="249">
        <f t="shared" si="65"/>
        <v>0</v>
      </c>
      <c r="AE65" s="249">
        <f t="shared" si="65"/>
        <v>0</v>
      </c>
      <c r="AF65" s="249">
        <f t="shared" si="65"/>
        <v>0</v>
      </c>
      <c r="AG65" s="249">
        <f t="shared" si="51"/>
        <v>0</v>
      </c>
      <c r="AH65" s="249">
        <f t="shared" si="51"/>
        <v>0</v>
      </c>
      <c r="AI65" s="249">
        <f t="shared" si="51"/>
        <v>0</v>
      </c>
      <c r="AJ65" s="249">
        <f t="shared" si="51"/>
        <v>0</v>
      </c>
      <c r="AK65" s="249">
        <f t="shared" si="51"/>
        <v>0</v>
      </c>
    </row>
    <row r="66" spans="5:37">
      <c r="E66" s="220" t="str">
        <f t="shared" si="25"/>
        <v>2022Q3</v>
      </c>
      <c r="F66" s="221">
        <f>_xlfn.XLOOKUP($B$8,OCR!$D$2:$P$2,OCR!$D22:$P22)</f>
        <v>1320000</v>
      </c>
      <c r="G66" s="246">
        <f>_xlfn.XLOOKUP($B$8,IBNR!$G$5:$S$5,IBNR!$G25:$S25)</f>
        <v>5.9419792165010178E-9</v>
      </c>
      <c r="H66" s="247">
        <f t="shared" si="26"/>
        <v>1320000.0000000061</v>
      </c>
      <c r="I66" s="248">
        <f t="shared" si="30"/>
        <v>1320000.0000000061</v>
      </c>
      <c r="J66" s="249">
        <f t="shared" ref="J66:Z66" si="66">$H66*J29</f>
        <v>1320000.0000000061</v>
      </c>
      <c r="K66" s="249">
        <f t="shared" si="66"/>
        <v>0</v>
      </c>
      <c r="L66" s="249">
        <f t="shared" si="66"/>
        <v>0</v>
      </c>
      <c r="M66" s="249">
        <f t="shared" si="66"/>
        <v>0</v>
      </c>
      <c r="N66" s="249">
        <f t="shared" si="66"/>
        <v>0</v>
      </c>
      <c r="O66" s="249">
        <f t="shared" si="66"/>
        <v>0</v>
      </c>
      <c r="P66" s="249">
        <f t="shared" si="66"/>
        <v>0</v>
      </c>
      <c r="Q66" s="249">
        <f t="shared" si="66"/>
        <v>0</v>
      </c>
      <c r="R66" s="249">
        <f t="shared" si="66"/>
        <v>0</v>
      </c>
      <c r="S66" s="249">
        <f t="shared" si="66"/>
        <v>0</v>
      </c>
      <c r="T66" s="249">
        <f t="shared" si="66"/>
        <v>0</v>
      </c>
      <c r="U66" s="249">
        <f t="shared" si="66"/>
        <v>0</v>
      </c>
      <c r="V66" s="249">
        <f t="shared" si="66"/>
        <v>0</v>
      </c>
      <c r="W66" s="249">
        <f t="shared" si="66"/>
        <v>0</v>
      </c>
      <c r="X66" s="249">
        <f t="shared" si="66"/>
        <v>0</v>
      </c>
      <c r="Y66" s="249">
        <f t="shared" si="66"/>
        <v>0</v>
      </c>
      <c r="Z66" s="249">
        <f t="shared" si="66"/>
        <v>0</v>
      </c>
      <c r="AA66" s="249">
        <f t="shared" ref="AA66:AF66" si="67">$H66*AA29</f>
        <v>0</v>
      </c>
      <c r="AB66" s="249">
        <f t="shared" si="67"/>
        <v>0</v>
      </c>
      <c r="AC66" s="249">
        <f t="shared" si="67"/>
        <v>0</v>
      </c>
      <c r="AD66" s="249">
        <f t="shared" si="67"/>
        <v>0</v>
      </c>
      <c r="AE66" s="249">
        <f t="shared" si="67"/>
        <v>0</v>
      </c>
      <c r="AF66" s="249">
        <f t="shared" si="67"/>
        <v>0</v>
      </c>
      <c r="AG66" s="249">
        <f t="shared" si="51"/>
        <v>0</v>
      </c>
      <c r="AH66" s="249">
        <f t="shared" si="51"/>
        <v>0</v>
      </c>
      <c r="AI66" s="249">
        <f t="shared" si="51"/>
        <v>0</v>
      </c>
      <c r="AJ66" s="249">
        <f t="shared" si="51"/>
        <v>0</v>
      </c>
      <c r="AK66" s="249">
        <f t="shared" si="51"/>
        <v>0</v>
      </c>
    </row>
    <row r="67" spans="5:37">
      <c r="E67" s="220" t="str">
        <f t="shared" si="25"/>
        <v>2022Q4</v>
      </c>
      <c r="F67" s="221">
        <f>_xlfn.XLOOKUP($B$8,OCR!$D$2:$P$2,OCR!$D23:$P23)</f>
        <v>165000.00000000003</v>
      </c>
      <c r="G67" s="246">
        <f>_xlfn.XLOOKUP($B$8,IBNR!$G$5:$S$5,IBNR!$G26:$S26)</f>
        <v>6.043596768014422E-9</v>
      </c>
      <c r="H67" s="247">
        <f t="shared" si="26"/>
        <v>165000.00000000608</v>
      </c>
      <c r="I67" s="248">
        <f t="shared" si="30"/>
        <v>165000.00000000608</v>
      </c>
      <c r="J67" s="249">
        <f t="shared" ref="J67:Z67" si="68">$H67*J30</f>
        <v>165000.00000000608</v>
      </c>
      <c r="K67" s="249">
        <f t="shared" si="68"/>
        <v>0</v>
      </c>
      <c r="L67" s="249">
        <f t="shared" si="68"/>
        <v>0</v>
      </c>
      <c r="M67" s="249">
        <f t="shared" si="68"/>
        <v>0</v>
      </c>
      <c r="N67" s="249">
        <f t="shared" si="68"/>
        <v>0</v>
      </c>
      <c r="O67" s="249">
        <f t="shared" si="68"/>
        <v>0</v>
      </c>
      <c r="P67" s="249">
        <f t="shared" si="68"/>
        <v>0</v>
      </c>
      <c r="Q67" s="249">
        <f t="shared" si="68"/>
        <v>0</v>
      </c>
      <c r="R67" s="249">
        <f t="shared" si="68"/>
        <v>0</v>
      </c>
      <c r="S67" s="249">
        <f t="shared" si="68"/>
        <v>0</v>
      </c>
      <c r="T67" s="249">
        <f t="shared" si="68"/>
        <v>0</v>
      </c>
      <c r="U67" s="249">
        <f t="shared" si="68"/>
        <v>0</v>
      </c>
      <c r="V67" s="249">
        <f t="shared" si="68"/>
        <v>0</v>
      </c>
      <c r="W67" s="249">
        <f t="shared" si="68"/>
        <v>0</v>
      </c>
      <c r="X67" s="249">
        <f t="shared" si="68"/>
        <v>0</v>
      </c>
      <c r="Y67" s="249">
        <f t="shared" si="68"/>
        <v>0</v>
      </c>
      <c r="Z67" s="249">
        <f t="shared" si="68"/>
        <v>0</v>
      </c>
      <c r="AA67" s="249">
        <f t="shared" ref="AA67:AF67" si="69">$H67*AA30</f>
        <v>0</v>
      </c>
      <c r="AB67" s="249">
        <f t="shared" si="69"/>
        <v>0</v>
      </c>
      <c r="AC67" s="249">
        <f t="shared" si="69"/>
        <v>0</v>
      </c>
      <c r="AD67" s="249">
        <f t="shared" si="69"/>
        <v>0</v>
      </c>
      <c r="AE67" s="249">
        <f t="shared" si="69"/>
        <v>0</v>
      </c>
      <c r="AF67" s="249">
        <f t="shared" si="69"/>
        <v>0</v>
      </c>
      <c r="AG67" s="249">
        <f t="shared" si="51"/>
        <v>0</v>
      </c>
      <c r="AH67" s="249">
        <f t="shared" si="51"/>
        <v>0</v>
      </c>
      <c r="AI67" s="249">
        <f t="shared" si="51"/>
        <v>0</v>
      </c>
      <c r="AJ67" s="249">
        <f t="shared" si="51"/>
        <v>0</v>
      </c>
      <c r="AK67" s="249">
        <f t="shared" si="51"/>
        <v>0</v>
      </c>
    </row>
    <row r="68" spans="5:37">
      <c r="E68" s="220" t="s">
        <v>122</v>
      </c>
      <c r="F68" s="221">
        <f>_xlfn.XLOOKUP($B$8,OCR!$D$2:$P$2,OCR!$D24:$P24)</f>
        <v>0</v>
      </c>
      <c r="G68" s="246">
        <f>_xlfn.XLOOKUP($B$8,IBNR!$G$5:$S$5,IBNR!$G27:$S27)</f>
        <v>150.95074158757413</v>
      </c>
      <c r="H68" s="247">
        <f t="shared" si="26"/>
        <v>150.95074158757413</v>
      </c>
      <c r="I68" s="248">
        <f t="shared" si="30"/>
        <v>150.95074158757413</v>
      </c>
      <c r="J68" s="249">
        <f t="shared" ref="J68:Z68" si="70">$H68*J31</f>
        <v>150.95074158757413</v>
      </c>
      <c r="K68" s="249">
        <f t="shared" si="70"/>
        <v>0</v>
      </c>
      <c r="L68" s="249">
        <f t="shared" si="70"/>
        <v>0</v>
      </c>
      <c r="M68" s="249">
        <f t="shared" si="70"/>
        <v>0</v>
      </c>
      <c r="N68" s="249">
        <f t="shared" si="70"/>
        <v>0</v>
      </c>
      <c r="O68" s="249">
        <f t="shared" si="70"/>
        <v>0</v>
      </c>
      <c r="P68" s="249">
        <f t="shared" si="70"/>
        <v>0</v>
      </c>
      <c r="Q68" s="249">
        <f t="shared" si="70"/>
        <v>0</v>
      </c>
      <c r="R68" s="249">
        <f t="shared" si="70"/>
        <v>0</v>
      </c>
      <c r="S68" s="249">
        <f t="shared" si="70"/>
        <v>0</v>
      </c>
      <c r="T68" s="249">
        <f t="shared" si="70"/>
        <v>0</v>
      </c>
      <c r="U68" s="249">
        <f t="shared" si="70"/>
        <v>0</v>
      </c>
      <c r="V68" s="249">
        <f t="shared" si="70"/>
        <v>0</v>
      </c>
      <c r="W68" s="249">
        <f t="shared" si="70"/>
        <v>0</v>
      </c>
      <c r="X68" s="249">
        <f t="shared" si="70"/>
        <v>0</v>
      </c>
      <c r="Y68" s="249">
        <f t="shared" si="70"/>
        <v>0</v>
      </c>
      <c r="Z68" s="249">
        <f t="shared" si="70"/>
        <v>0</v>
      </c>
      <c r="AA68" s="249">
        <f t="shared" ref="AA68:AF68" si="71">$H68*AA31</f>
        <v>0</v>
      </c>
      <c r="AB68" s="249">
        <f t="shared" si="71"/>
        <v>0</v>
      </c>
      <c r="AC68" s="249">
        <f t="shared" si="71"/>
        <v>0</v>
      </c>
      <c r="AD68" s="249">
        <f t="shared" si="71"/>
        <v>0</v>
      </c>
      <c r="AE68" s="249">
        <f t="shared" si="71"/>
        <v>0</v>
      </c>
      <c r="AF68" s="249">
        <f t="shared" si="71"/>
        <v>0</v>
      </c>
      <c r="AG68" s="249">
        <f t="shared" ref="AG68:AK70" si="72">$H68*AG31</f>
        <v>0</v>
      </c>
      <c r="AH68" s="249">
        <f t="shared" si="72"/>
        <v>0</v>
      </c>
      <c r="AI68" s="249">
        <f t="shared" si="72"/>
        <v>0</v>
      </c>
      <c r="AJ68" s="249">
        <f t="shared" si="72"/>
        <v>0</v>
      </c>
      <c r="AK68" s="249">
        <f t="shared" si="72"/>
        <v>0</v>
      </c>
    </row>
    <row r="69" spans="5:37">
      <c r="E69" s="220" t="s">
        <v>123</v>
      </c>
      <c r="F69" s="221">
        <f>_xlfn.XLOOKUP($B$8,OCR!$D$2:$P$2,OCR!$D25:$P25)</f>
        <v>2005560.7000000002</v>
      </c>
      <c r="G69" s="246">
        <f>_xlfn.XLOOKUP($B$8,IBNR!$G$5:$S$5,IBNR!$G28:$S28)</f>
        <v>249.03540424203516</v>
      </c>
      <c r="H69" s="247">
        <f t="shared" si="26"/>
        <v>2005809.7354042423</v>
      </c>
      <c r="I69" s="248">
        <f t="shared" si="30"/>
        <v>2005809.7354042423</v>
      </c>
      <c r="J69" s="249">
        <f t="shared" ref="J69:Z69" si="73">$H69*J32</f>
        <v>790077.29419755621</v>
      </c>
      <c r="K69" s="249">
        <f t="shared" si="73"/>
        <v>1215732.4412066862</v>
      </c>
      <c r="L69" s="249">
        <f t="shared" si="73"/>
        <v>0</v>
      </c>
      <c r="M69" s="249">
        <f t="shared" si="73"/>
        <v>0</v>
      </c>
      <c r="N69" s="249">
        <f t="shared" si="73"/>
        <v>0</v>
      </c>
      <c r="O69" s="249">
        <f t="shared" si="73"/>
        <v>0</v>
      </c>
      <c r="P69" s="249">
        <f t="shared" si="73"/>
        <v>0</v>
      </c>
      <c r="Q69" s="249">
        <f t="shared" si="73"/>
        <v>0</v>
      </c>
      <c r="R69" s="249">
        <f t="shared" si="73"/>
        <v>0</v>
      </c>
      <c r="S69" s="249">
        <f t="shared" si="73"/>
        <v>0</v>
      </c>
      <c r="T69" s="249">
        <f t="shared" si="73"/>
        <v>0</v>
      </c>
      <c r="U69" s="249">
        <f t="shared" si="73"/>
        <v>0</v>
      </c>
      <c r="V69" s="249">
        <f t="shared" si="73"/>
        <v>0</v>
      </c>
      <c r="W69" s="249">
        <f t="shared" si="73"/>
        <v>0</v>
      </c>
      <c r="X69" s="249">
        <f t="shared" si="73"/>
        <v>0</v>
      </c>
      <c r="Y69" s="249">
        <f t="shared" si="73"/>
        <v>0</v>
      </c>
      <c r="Z69" s="249">
        <f t="shared" si="73"/>
        <v>0</v>
      </c>
      <c r="AA69" s="249">
        <f t="shared" ref="AA69:AF69" si="74">$H69*AA32</f>
        <v>0</v>
      </c>
      <c r="AB69" s="249">
        <f t="shared" si="74"/>
        <v>0</v>
      </c>
      <c r="AC69" s="249">
        <f t="shared" si="74"/>
        <v>0</v>
      </c>
      <c r="AD69" s="249">
        <f t="shared" si="74"/>
        <v>0</v>
      </c>
      <c r="AE69" s="249">
        <f t="shared" si="74"/>
        <v>0</v>
      </c>
      <c r="AF69" s="249">
        <f t="shared" si="74"/>
        <v>0</v>
      </c>
      <c r="AG69" s="249">
        <f t="shared" si="72"/>
        <v>0</v>
      </c>
      <c r="AH69" s="249">
        <f t="shared" si="72"/>
        <v>0</v>
      </c>
      <c r="AI69" s="249">
        <f t="shared" si="72"/>
        <v>0</v>
      </c>
      <c r="AJ69" s="249">
        <f t="shared" si="72"/>
        <v>0</v>
      </c>
      <c r="AK69" s="249">
        <f t="shared" si="72"/>
        <v>0</v>
      </c>
    </row>
    <row r="70" spans="5:37">
      <c r="E70" s="220" t="s">
        <v>124</v>
      </c>
      <c r="F70" s="221">
        <f>_xlfn.XLOOKUP($B$8,OCR!$D$2:$P$2,OCR!$D26:$P26)</f>
        <v>495000</v>
      </c>
      <c r="G70" s="246">
        <f>_xlfn.XLOOKUP($B$8,IBNR!$G$5:$S$5,IBNR!$G29:$S29)</f>
        <v>567.3032471745621</v>
      </c>
      <c r="H70" s="247">
        <f t="shared" si="26"/>
        <v>495567.30324717454</v>
      </c>
      <c r="I70" s="248">
        <f t="shared" si="30"/>
        <v>495567.30324717454</v>
      </c>
      <c r="J70" s="249">
        <f t="shared" ref="J70:Z70" si="75">$H70*J33</f>
        <v>278058.01640407008</v>
      </c>
      <c r="K70" s="249">
        <f t="shared" si="75"/>
        <v>85675.69783841254</v>
      </c>
      <c r="L70" s="249">
        <f t="shared" si="75"/>
        <v>131833.58900469192</v>
      </c>
      <c r="M70" s="249">
        <f t="shared" si="75"/>
        <v>0</v>
      </c>
      <c r="N70" s="249">
        <f t="shared" si="75"/>
        <v>0</v>
      </c>
      <c r="O70" s="249">
        <f t="shared" si="75"/>
        <v>0</v>
      </c>
      <c r="P70" s="249">
        <f t="shared" si="75"/>
        <v>0</v>
      </c>
      <c r="Q70" s="249">
        <f t="shared" si="75"/>
        <v>0</v>
      </c>
      <c r="R70" s="249">
        <f t="shared" si="75"/>
        <v>0</v>
      </c>
      <c r="S70" s="249">
        <f t="shared" si="75"/>
        <v>0</v>
      </c>
      <c r="T70" s="249">
        <f t="shared" si="75"/>
        <v>0</v>
      </c>
      <c r="U70" s="249">
        <f t="shared" si="75"/>
        <v>0</v>
      </c>
      <c r="V70" s="249">
        <f t="shared" si="75"/>
        <v>0</v>
      </c>
      <c r="W70" s="249">
        <f t="shared" si="75"/>
        <v>0</v>
      </c>
      <c r="X70" s="249">
        <f t="shared" si="75"/>
        <v>0</v>
      </c>
      <c r="Y70" s="249">
        <f t="shared" si="75"/>
        <v>0</v>
      </c>
      <c r="Z70" s="249">
        <f t="shared" si="75"/>
        <v>0</v>
      </c>
      <c r="AA70" s="249">
        <f t="shared" ref="AA70:AF70" si="76">$H70*AA33</f>
        <v>0</v>
      </c>
      <c r="AB70" s="249">
        <f t="shared" si="76"/>
        <v>0</v>
      </c>
      <c r="AC70" s="249">
        <f t="shared" si="76"/>
        <v>0</v>
      </c>
      <c r="AD70" s="249">
        <f t="shared" si="76"/>
        <v>0</v>
      </c>
      <c r="AE70" s="249">
        <f t="shared" si="76"/>
        <v>0</v>
      </c>
      <c r="AF70" s="249">
        <f t="shared" si="76"/>
        <v>0</v>
      </c>
      <c r="AG70" s="249">
        <f t="shared" si="72"/>
        <v>0</v>
      </c>
      <c r="AH70" s="249">
        <f t="shared" si="72"/>
        <v>0</v>
      </c>
      <c r="AI70" s="249">
        <f t="shared" si="72"/>
        <v>0</v>
      </c>
      <c r="AJ70" s="249">
        <f t="shared" si="72"/>
        <v>0</v>
      </c>
      <c r="AK70" s="249">
        <f t="shared" si="72"/>
        <v>0</v>
      </c>
    </row>
    <row r="71" spans="5:37">
      <c r="E71" s="220" t="s">
        <v>125</v>
      </c>
      <c r="F71" s="221">
        <f>_xlfn.XLOOKUP($B$8,OCR!$D$2:$P$2,OCR!$D27:$P27)</f>
        <v>80151.5</v>
      </c>
      <c r="G71" s="246">
        <f>_xlfn.XLOOKUP($B$8,IBNR!$G$5:$S$5,IBNR!$G30:$S30)</f>
        <v>7109.505987411464</v>
      </c>
      <c r="H71" s="247">
        <f t="shared" ref="H71:H75" si="77">SUM(F71:G71)</f>
        <v>87261.005987411467</v>
      </c>
      <c r="I71" s="248">
        <f t="shared" ref="I71:I75" si="78">SUM(J71:AK71)</f>
        <v>87261.005987411452</v>
      </c>
      <c r="J71" s="249">
        <f t="shared" ref="J71:AK71" si="79">$H71*J34</f>
        <v>80299.351974122532</v>
      </c>
      <c r="K71" s="249">
        <f t="shared" si="79"/>
        <v>3906.1166730385785</v>
      </c>
      <c r="L71" s="249">
        <f t="shared" si="79"/>
        <v>1203.5591569297405</v>
      </c>
      <c r="M71" s="249">
        <f t="shared" si="79"/>
        <v>1851.9781833206114</v>
      </c>
      <c r="N71" s="249">
        <f t="shared" si="79"/>
        <v>0</v>
      </c>
      <c r="O71" s="249">
        <f t="shared" si="79"/>
        <v>0</v>
      </c>
      <c r="P71" s="249">
        <f t="shared" si="79"/>
        <v>0</v>
      </c>
      <c r="Q71" s="249">
        <f t="shared" si="79"/>
        <v>0</v>
      </c>
      <c r="R71" s="249">
        <f t="shared" si="79"/>
        <v>0</v>
      </c>
      <c r="S71" s="249">
        <f t="shared" si="79"/>
        <v>0</v>
      </c>
      <c r="T71" s="249">
        <f t="shared" si="79"/>
        <v>0</v>
      </c>
      <c r="U71" s="249">
        <f t="shared" si="79"/>
        <v>0</v>
      </c>
      <c r="V71" s="249">
        <f t="shared" si="79"/>
        <v>0</v>
      </c>
      <c r="W71" s="249">
        <f t="shared" si="79"/>
        <v>0</v>
      </c>
      <c r="X71" s="249">
        <f t="shared" si="79"/>
        <v>0</v>
      </c>
      <c r="Y71" s="249">
        <f t="shared" si="79"/>
        <v>0</v>
      </c>
      <c r="Z71" s="249">
        <f t="shared" si="79"/>
        <v>0</v>
      </c>
      <c r="AA71" s="249">
        <f t="shared" si="79"/>
        <v>0</v>
      </c>
      <c r="AB71" s="249">
        <f t="shared" si="79"/>
        <v>0</v>
      </c>
      <c r="AC71" s="249">
        <f t="shared" si="79"/>
        <v>0</v>
      </c>
      <c r="AD71" s="249">
        <f t="shared" si="79"/>
        <v>0</v>
      </c>
      <c r="AE71" s="249">
        <f t="shared" si="79"/>
        <v>0</v>
      </c>
      <c r="AF71" s="249">
        <f t="shared" si="79"/>
        <v>0</v>
      </c>
      <c r="AG71" s="249">
        <f t="shared" si="79"/>
        <v>0</v>
      </c>
      <c r="AH71" s="249">
        <f t="shared" si="79"/>
        <v>0</v>
      </c>
      <c r="AI71" s="249">
        <f t="shared" si="79"/>
        <v>0</v>
      </c>
      <c r="AJ71" s="249">
        <f t="shared" si="79"/>
        <v>0</v>
      </c>
      <c r="AK71" s="249">
        <f t="shared" si="79"/>
        <v>0</v>
      </c>
    </row>
    <row r="72" spans="5:37">
      <c r="E72" s="220" t="s">
        <v>126</v>
      </c>
      <c r="F72" s="221">
        <f>_xlfn.XLOOKUP($B$8,OCR!$D$2:$P$2,OCR!$D28:$P28)</f>
        <v>110000.00000000001</v>
      </c>
      <c r="G72" s="246">
        <f>_xlfn.XLOOKUP($B$8,IBNR!$G$5:$S$5,IBNR!$G31:$S31)</f>
        <v>54919.383558924827</v>
      </c>
      <c r="H72" s="247">
        <f t="shared" si="77"/>
        <v>164919.38355892483</v>
      </c>
      <c r="I72" s="248">
        <f>SUM(J72:AK72)</f>
        <v>164919.38355892486</v>
      </c>
      <c r="J72" s="374">
        <f>$H72*J35</f>
        <v>119742.989195523</v>
      </c>
      <c r="K72" s="249">
        <f>$H72*K35</f>
        <v>41572.236657825189</v>
      </c>
      <c r="L72" s="249">
        <f t="shared" ref="L72:AK72" si="80">$H72*L35</f>
        <v>2022.2579977602743</v>
      </c>
      <c r="M72" s="249">
        <f t="shared" si="80"/>
        <v>623.1014930195206</v>
      </c>
      <c r="N72" s="249">
        <f t="shared" si="80"/>
        <v>958.79821479686279</v>
      </c>
      <c r="O72" s="249">
        <f t="shared" si="80"/>
        <v>0</v>
      </c>
      <c r="P72" s="249">
        <f t="shared" si="80"/>
        <v>0</v>
      </c>
      <c r="Q72" s="249">
        <f t="shared" si="80"/>
        <v>0</v>
      </c>
      <c r="R72" s="249">
        <f t="shared" si="80"/>
        <v>0</v>
      </c>
      <c r="S72" s="249">
        <f t="shared" si="80"/>
        <v>0</v>
      </c>
      <c r="T72" s="249">
        <f t="shared" si="80"/>
        <v>0</v>
      </c>
      <c r="U72" s="249">
        <f t="shared" si="80"/>
        <v>0</v>
      </c>
      <c r="V72" s="249">
        <f t="shared" si="80"/>
        <v>0</v>
      </c>
      <c r="W72" s="249">
        <f t="shared" si="80"/>
        <v>0</v>
      </c>
      <c r="X72" s="249">
        <f t="shared" si="80"/>
        <v>0</v>
      </c>
      <c r="Y72" s="249">
        <f t="shared" si="80"/>
        <v>0</v>
      </c>
      <c r="Z72" s="249">
        <f t="shared" si="80"/>
        <v>0</v>
      </c>
      <c r="AA72" s="249">
        <f t="shared" si="80"/>
        <v>0</v>
      </c>
      <c r="AB72" s="249">
        <f t="shared" si="80"/>
        <v>0</v>
      </c>
      <c r="AC72" s="249">
        <f t="shared" si="80"/>
        <v>0</v>
      </c>
      <c r="AD72" s="249">
        <f t="shared" si="80"/>
        <v>0</v>
      </c>
      <c r="AE72" s="249">
        <f t="shared" si="80"/>
        <v>0</v>
      </c>
      <c r="AF72" s="249">
        <f t="shared" si="80"/>
        <v>0</v>
      </c>
      <c r="AG72" s="249">
        <f t="shared" si="80"/>
        <v>0</v>
      </c>
      <c r="AH72" s="249">
        <f t="shared" si="80"/>
        <v>0</v>
      </c>
      <c r="AI72" s="249">
        <f t="shared" si="80"/>
        <v>0</v>
      </c>
      <c r="AJ72" s="249">
        <f t="shared" si="80"/>
        <v>0</v>
      </c>
      <c r="AK72" s="249">
        <f t="shared" si="80"/>
        <v>0</v>
      </c>
    </row>
    <row r="73" spans="5:37">
      <c r="E73" s="220" t="s">
        <v>127</v>
      </c>
      <c r="F73" s="221">
        <f>_xlfn.XLOOKUP($B$8,OCR!$D$2:$P$2,OCR!$D29:$P29)</f>
        <v>85311228.200000003</v>
      </c>
      <c r="G73" s="246">
        <f>_xlfn.XLOOKUP($B$8,IBNR!$G$5:$S$5,IBNR!$G32:$S32)</f>
        <v>469429.09610508959</v>
      </c>
      <c r="H73" s="247">
        <f t="shared" si="77"/>
        <v>85780657.296105087</v>
      </c>
      <c r="I73" s="248">
        <f t="shared" si="78"/>
        <v>85780657.296105072</v>
      </c>
      <c r="J73" s="249">
        <f t="shared" ref="J73:AK73" si="81">$H73*J36</f>
        <v>17955244.146628227</v>
      </c>
      <c r="K73" s="249">
        <f t="shared" si="81"/>
        <v>49245986.364227943</v>
      </c>
      <c r="L73" s="249">
        <f t="shared" si="81"/>
        <v>17097166.300390474</v>
      </c>
      <c r="M73" s="249">
        <f t="shared" si="81"/>
        <v>831682.00870650064</v>
      </c>
      <c r="N73" s="249">
        <f t="shared" si="81"/>
        <v>256259.24185561136</v>
      </c>
      <c r="O73" s="249">
        <f t="shared" si="81"/>
        <v>394319.23429633048</v>
      </c>
      <c r="P73" s="249">
        <f t="shared" si="81"/>
        <v>0</v>
      </c>
      <c r="Q73" s="249">
        <f t="shared" si="81"/>
        <v>0</v>
      </c>
      <c r="R73" s="249">
        <f t="shared" si="81"/>
        <v>0</v>
      </c>
      <c r="S73" s="249">
        <f t="shared" si="81"/>
        <v>0</v>
      </c>
      <c r="T73" s="249">
        <f t="shared" si="81"/>
        <v>0</v>
      </c>
      <c r="U73" s="249">
        <f t="shared" si="81"/>
        <v>0</v>
      </c>
      <c r="V73" s="249">
        <f t="shared" si="81"/>
        <v>0</v>
      </c>
      <c r="W73" s="249">
        <f t="shared" si="81"/>
        <v>0</v>
      </c>
      <c r="X73" s="249">
        <f t="shared" si="81"/>
        <v>0</v>
      </c>
      <c r="Y73" s="249">
        <f t="shared" si="81"/>
        <v>0</v>
      </c>
      <c r="Z73" s="249">
        <f t="shared" si="81"/>
        <v>0</v>
      </c>
      <c r="AA73" s="249">
        <f t="shared" si="81"/>
        <v>0</v>
      </c>
      <c r="AB73" s="249">
        <f t="shared" si="81"/>
        <v>0</v>
      </c>
      <c r="AC73" s="249">
        <f t="shared" si="81"/>
        <v>0</v>
      </c>
      <c r="AD73" s="249">
        <f t="shared" si="81"/>
        <v>0</v>
      </c>
      <c r="AE73" s="249">
        <f t="shared" si="81"/>
        <v>0</v>
      </c>
      <c r="AF73" s="249">
        <f t="shared" si="81"/>
        <v>0</v>
      </c>
      <c r="AG73" s="249">
        <f t="shared" si="81"/>
        <v>0</v>
      </c>
      <c r="AH73" s="249">
        <f t="shared" si="81"/>
        <v>0</v>
      </c>
      <c r="AI73" s="249">
        <f t="shared" si="81"/>
        <v>0</v>
      </c>
      <c r="AJ73" s="249">
        <f t="shared" si="81"/>
        <v>0</v>
      </c>
      <c r="AK73" s="249">
        <f t="shared" si="81"/>
        <v>0</v>
      </c>
    </row>
    <row r="74" spans="5:37">
      <c r="E74" s="220" t="s">
        <v>128</v>
      </c>
      <c r="F74" s="221">
        <f>_xlfn.XLOOKUP($B$8,OCR!$D$2:$P$2,OCR!$D30:$P30)</f>
        <v>1650000</v>
      </c>
      <c r="G74" s="246">
        <f>_xlfn.XLOOKUP($B$8,IBNR!$G$5:$S$5,IBNR!$G33:$S33)</f>
        <v>131234.57132492273</v>
      </c>
      <c r="H74" s="247">
        <f t="shared" si="77"/>
        <v>1781234.5713249226</v>
      </c>
      <c r="I74" s="248">
        <f t="shared" si="78"/>
        <v>1781234.5713249226</v>
      </c>
      <c r="J74" s="249">
        <f t="shared" ref="J74:AK74" si="82">$H74*J37</f>
        <v>836858.17313516617</v>
      </c>
      <c r="K74" s="249">
        <f t="shared" si="82"/>
        <v>197672.8709046671</v>
      </c>
      <c r="L74" s="249">
        <f t="shared" si="82"/>
        <v>542158.90497802361</v>
      </c>
      <c r="M74" s="249">
        <f t="shared" si="82"/>
        <v>188226.12042105632</v>
      </c>
      <c r="N74" s="249">
        <f t="shared" si="82"/>
        <v>9156.1534334049593</v>
      </c>
      <c r="O74" s="249">
        <f t="shared" si="82"/>
        <v>2821.2092032713799</v>
      </c>
      <c r="P74" s="249">
        <f t="shared" si="82"/>
        <v>4341.1392493330732</v>
      </c>
      <c r="Q74" s="249">
        <f t="shared" si="82"/>
        <v>0</v>
      </c>
      <c r="R74" s="249">
        <f t="shared" si="82"/>
        <v>0</v>
      </c>
      <c r="S74" s="249">
        <f t="shared" si="82"/>
        <v>0</v>
      </c>
      <c r="T74" s="249">
        <f t="shared" si="82"/>
        <v>0</v>
      </c>
      <c r="U74" s="249">
        <f t="shared" si="82"/>
        <v>0</v>
      </c>
      <c r="V74" s="249">
        <f t="shared" si="82"/>
        <v>0</v>
      </c>
      <c r="W74" s="249">
        <f t="shared" si="82"/>
        <v>0</v>
      </c>
      <c r="X74" s="249">
        <f t="shared" si="82"/>
        <v>0</v>
      </c>
      <c r="Y74" s="249">
        <f t="shared" si="82"/>
        <v>0</v>
      </c>
      <c r="Z74" s="249">
        <f t="shared" si="82"/>
        <v>0</v>
      </c>
      <c r="AA74" s="249">
        <f t="shared" si="82"/>
        <v>0</v>
      </c>
      <c r="AB74" s="249">
        <f t="shared" si="82"/>
        <v>0</v>
      </c>
      <c r="AC74" s="249">
        <f t="shared" si="82"/>
        <v>0</v>
      </c>
      <c r="AD74" s="249">
        <f t="shared" si="82"/>
        <v>0</v>
      </c>
      <c r="AE74" s="249">
        <f t="shared" si="82"/>
        <v>0</v>
      </c>
      <c r="AF74" s="249">
        <f t="shared" si="82"/>
        <v>0</v>
      </c>
      <c r="AG74" s="249">
        <f t="shared" si="82"/>
        <v>0</v>
      </c>
      <c r="AH74" s="249">
        <f t="shared" si="82"/>
        <v>0</v>
      </c>
      <c r="AI74" s="249">
        <f t="shared" si="82"/>
        <v>0</v>
      </c>
      <c r="AJ74" s="249">
        <f t="shared" si="82"/>
        <v>0</v>
      </c>
      <c r="AK74" s="249">
        <f t="shared" si="82"/>
        <v>0</v>
      </c>
    </row>
    <row r="75" spans="5:37" ht="14.1" thickBot="1">
      <c r="E75" s="220" t="s">
        <v>129</v>
      </c>
      <c r="F75" s="221">
        <f>_xlfn.XLOOKUP($B$8,OCR!$D$2:$P$2,OCR!$D31:$P31)</f>
        <v>1100000</v>
      </c>
      <c r="G75" s="246">
        <f>_xlfn.XLOOKUP($B$8,IBNR!$G$5:$S$5,IBNR!$G34:$S34)</f>
        <v>649496.69669218105</v>
      </c>
      <c r="H75" s="247">
        <f t="shared" si="77"/>
        <v>1749496.6966921811</v>
      </c>
      <c r="I75" s="248">
        <f t="shared" si="78"/>
        <v>1749496.6966921811</v>
      </c>
      <c r="J75" s="249">
        <f t="shared" ref="J75:AK75" si="83">$H75*J38</f>
        <v>1395465.3861109142</v>
      </c>
      <c r="K75" s="249">
        <f t="shared" si="83"/>
        <v>166330.70151188024</v>
      </c>
      <c r="L75" s="249">
        <f t="shared" si="83"/>
        <v>39288.697108930683</v>
      </c>
      <c r="M75" s="249">
        <f t="shared" si="83"/>
        <v>107757.41205713518</v>
      </c>
      <c r="N75" s="249">
        <f t="shared" si="83"/>
        <v>37411.097432679584</v>
      </c>
      <c r="O75" s="249">
        <f t="shared" si="83"/>
        <v>1819.8417278081317</v>
      </c>
      <c r="P75" s="249">
        <f t="shared" si="83"/>
        <v>560.73265573055392</v>
      </c>
      <c r="Q75" s="249">
        <f t="shared" si="83"/>
        <v>862.82808710252266</v>
      </c>
      <c r="R75" s="249">
        <f t="shared" si="83"/>
        <v>0</v>
      </c>
      <c r="S75" s="249">
        <f t="shared" si="83"/>
        <v>0</v>
      </c>
      <c r="T75" s="249">
        <f t="shared" si="83"/>
        <v>0</v>
      </c>
      <c r="U75" s="249">
        <f t="shared" si="83"/>
        <v>0</v>
      </c>
      <c r="V75" s="249">
        <f t="shared" si="83"/>
        <v>0</v>
      </c>
      <c r="W75" s="249">
        <f t="shared" si="83"/>
        <v>0</v>
      </c>
      <c r="X75" s="249">
        <f t="shared" si="83"/>
        <v>0</v>
      </c>
      <c r="Y75" s="249">
        <f t="shared" si="83"/>
        <v>0</v>
      </c>
      <c r="Z75" s="249">
        <f t="shared" si="83"/>
        <v>0</v>
      </c>
      <c r="AA75" s="249">
        <f t="shared" si="83"/>
        <v>0</v>
      </c>
      <c r="AB75" s="249">
        <f t="shared" si="83"/>
        <v>0</v>
      </c>
      <c r="AC75" s="249">
        <f t="shared" si="83"/>
        <v>0</v>
      </c>
      <c r="AD75" s="249">
        <f t="shared" si="83"/>
        <v>0</v>
      </c>
      <c r="AE75" s="249">
        <f t="shared" si="83"/>
        <v>0</v>
      </c>
      <c r="AF75" s="249">
        <f t="shared" si="83"/>
        <v>0</v>
      </c>
      <c r="AG75" s="249">
        <f t="shared" si="83"/>
        <v>0</v>
      </c>
      <c r="AH75" s="249">
        <f t="shared" si="83"/>
        <v>0</v>
      </c>
      <c r="AI75" s="249">
        <f t="shared" si="83"/>
        <v>0</v>
      </c>
      <c r="AJ75" s="249">
        <f t="shared" si="83"/>
        <v>0</v>
      </c>
      <c r="AK75" s="249">
        <f t="shared" si="83"/>
        <v>0</v>
      </c>
    </row>
    <row r="76" spans="5:37" ht="14.1" thickBot="1">
      <c r="E76" s="229" t="str">
        <f>B39</f>
        <v>Total</v>
      </c>
      <c r="F76" s="230">
        <f>SUM(F48:F75)</f>
        <v>133384077.20000002</v>
      </c>
      <c r="G76" s="231">
        <f>SUM(G48:G75)</f>
        <v>1313156.5430618525</v>
      </c>
      <c r="H76" s="247">
        <f t="shared" si="26"/>
        <v>134697233.74306187</v>
      </c>
      <c r="I76" s="248">
        <f>SUM(J76:AK76)</f>
        <v>134697233.74306187</v>
      </c>
      <c r="J76" s="250">
        <f>SUM(J48:J75)</f>
        <v>64088033.108387507</v>
      </c>
      <c r="K76" s="251">
        <f t="shared" ref="K76:AK76" si="84">SUM(K48:K75)</f>
        <v>50956876.429020457</v>
      </c>
      <c r="L76" s="251">
        <f t="shared" si="84"/>
        <v>17813673.308636811</v>
      </c>
      <c r="M76" s="251">
        <f t="shared" si="84"/>
        <v>1130140.6208610323</v>
      </c>
      <c r="N76" s="251">
        <f t="shared" si="84"/>
        <v>303785.29093649273</v>
      </c>
      <c r="O76" s="251">
        <f t="shared" si="84"/>
        <v>398960.28522740997</v>
      </c>
      <c r="P76" s="251">
        <f t="shared" si="84"/>
        <v>4901.8719050636273</v>
      </c>
      <c r="Q76" s="251">
        <f t="shared" si="84"/>
        <v>862.82808710252266</v>
      </c>
      <c r="R76" s="251">
        <f t="shared" si="84"/>
        <v>0</v>
      </c>
      <c r="S76" s="251">
        <f t="shared" si="84"/>
        <v>0</v>
      </c>
      <c r="T76" s="251">
        <f t="shared" si="84"/>
        <v>0</v>
      </c>
      <c r="U76" s="251">
        <f t="shared" si="84"/>
        <v>0</v>
      </c>
      <c r="V76" s="251">
        <f t="shared" si="84"/>
        <v>0</v>
      </c>
      <c r="W76" s="251">
        <f t="shared" si="84"/>
        <v>0</v>
      </c>
      <c r="X76" s="251">
        <f t="shared" si="84"/>
        <v>0</v>
      </c>
      <c r="Y76" s="251">
        <f t="shared" si="84"/>
        <v>0</v>
      </c>
      <c r="Z76" s="251">
        <f t="shared" si="84"/>
        <v>0</v>
      </c>
      <c r="AA76" s="251">
        <f t="shared" si="84"/>
        <v>0</v>
      </c>
      <c r="AB76" s="251">
        <f t="shared" si="84"/>
        <v>0</v>
      </c>
      <c r="AC76" s="251">
        <f t="shared" si="84"/>
        <v>0</v>
      </c>
      <c r="AD76" s="251">
        <f t="shared" si="84"/>
        <v>0</v>
      </c>
      <c r="AE76" s="251">
        <f t="shared" si="84"/>
        <v>0</v>
      </c>
      <c r="AF76" s="251">
        <f t="shared" si="84"/>
        <v>0</v>
      </c>
      <c r="AG76" s="251">
        <f t="shared" si="84"/>
        <v>0</v>
      </c>
      <c r="AH76" s="251">
        <f t="shared" si="84"/>
        <v>0</v>
      </c>
      <c r="AI76" s="251">
        <f t="shared" si="84"/>
        <v>0</v>
      </c>
      <c r="AJ76" s="251">
        <f t="shared" si="84"/>
        <v>0</v>
      </c>
      <c r="AK76" s="251">
        <f t="shared" si="84"/>
        <v>0</v>
      </c>
    </row>
    <row r="77" spans="5:37">
      <c r="I77" s="154" t="b">
        <f>ROUNDDOWN(I76,0)=ROUNDDOWN(H76,0)</f>
        <v>1</v>
      </c>
    </row>
    <row r="79" spans="5:37">
      <c r="I79" s="240">
        <f>H76-I76</f>
        <v>0</v>
      </c>
    </row>
  </sheetData>
  <phoneticPr fontId="14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3F307F-D2DF-4CA4-B881-82F4F5F6B360}">
          <x14:formula1>
            <xm:f>Summary!$D$6:$D$18</xm:f>
          </x14:formula1>
          <xm:sqref>B8 B45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02C53-F5D1-4F6C-B894-80C9546F4A58}">
  <sheetPr>
    <tabColor rgb="FF0137A6"/>
  </sheetPr>
  <dimension ref="B3:AK77"/>
  <sheetViews>
    <sheetView showGridLines="0" workbookViewId="0">
      <selection activeCell="L68" sqref="L68"/>
    </sheetView>
  </sheetViews>
  <sheetFormatPr defaultColWidth="9" defaultRowHeight="13.7"/>
  <cols>
    <col min="1" max="1" width="9" style="154"/>
    <col min="2" max="2" width="17" style="154" customWidth="1"/>
    <col min="3" max="3" width="15.28515625" style="154" bestFit="1" customWidth="1"/>
    <col min="4" max="4" width="15.140625" style="154" bestFit="1" customWidth="1"/>
    <col min="5" max="7" width="14.7109375" style="154" customWidth="1"/>
    <col min="8" max="8" width="16" style="154" bestFit="1" customWidth="1"/>
    <col min="9" max="9" width="16" style="154" customWidth="1"/>
    <col min="10" max="37" width="15.28515625" style="154" customWidth="1"/>
    <col min="38" max="16384" width="9" style="154"/>
  </cols>
  <sheetData>
    <row r="3" spans="2:37">
      <c r="J3" s="154">
        <v>2025</v>
      </c>
      <c r="K3" s="154">
        <v>2025</v>
      </c>
      <c r="L3" s="154">
        <v>2025</v>
      </c>
      <c r="M3" s="154">
        <v>2025</v>
      </c>
      <c r="N3" s="154">
        <f>J3+1</f>
        <v>2026</v>
      </c>
      <c r="O3" s="154">
        <f t="shared" ref="O3:Q3" si="0">K3+1</f>
        <v>2026</v>
      </c>
      <c r="P3" s="154">
        <f t="shared" si="0"/>
        <v>2026</v>
      </c>
      <c r="Q3" s="154">
        <f t="shared" si="0"/>
        <v>2026</v>
      </c>
      <c r="R3" s="154">
        <f t="shared" ref="R3:AB3" si="1">N3+1</f>
        <v>2027</v>
      </c>
      <c r="S3" s="154">
        <f t="shared" si="1"/>
        <v>2027</v>
      </c>
      <c r="T3" s="154">
        <f t="shared" si="1"/>
        <v>2027</v>
      </c>
      <c r="U3" s="154">
        <f t="shared" si="1"/>
        <v>2027</v>
      </c>
      <c r="V3" s="154">
        <f t="shared" si="1"/>
        <v>2028</v>
      </c>
      <c r="W3" s="154">
        <f t="shared" si="1"/>
        <v>2028</v>
      </c>
      <c r="X3" s="154">
        <f t="shared" si="1"/>
        <v>2028</v>
      </c>
      <c r="Y3" s="154">
        <f t="shared" si="1"/>
        <v>2028</v>
      </c>
      <c r="Z3" s="154">
        <f t="shared" si="1"/>
        <v>2029</v>
      </c>
      <c r="AA3" s="154">
        <f t="shared" si="1"/>
        <v>2029</v>
      </c>
      <c r="AB3" s="154">
        <f t="shared" si="1"/>
        <v>2029</v>
      </c>
      <c r="AC3" s="154">
        <f t="shared" ref="AC3:AH3" si="2">Y3+1</f>
        <v>2029</v>
      </c>
      <c r="AD3" s="154">
        <f t="shared" si="2"/>
        <v>2030</v>
      </c>
      <c r="AE3" s="154">
        <f t="shared" si="2"/>
        <v>2030</v>
      </c>
      <c r="AF3" s="154">
        <f t="shared" si="2"/>
        <v>2030</v>
      </c>
      <c r="AG3" s="154">
        <f t="shared" si="2"/>
        <v>2030</v>
      </c>
      <c r="AH3" s="154">
        <f t="shared" si="2"/>
        <v>2031</v>
      </c>
      <c r="AI3" s="154">
        <f t="shared" ref="AI3:AK3" si="3">AE3+1</f>
        <v>2031</v>
      </c>
      <c r="AJ3" s="154">
        <f t="shared" si="3"/>
        <v>2031</v>
      </c>
      <c r="AK3" s="154">
        <f t="shared" si="3"/>
        <v>2031</v>
      </c>
    </row>
    <row r="4" spans="2:37">
      <c r="J4" s="154" t="s">
        <v>152</v>
      </c>
      <c r="K4" s="154" t="s">
        <v>153</v>
      </c>
      <c r="L4" s="154" t="s">
        <v>154</v>
      </c>
      <c r="M4" s="154" t="s">
        <v>155</v>
      </c>
      <c r="N4" s="154" t="s">
        <v>152</v>
      </c>
      <c r="O4" s="154" t="s">
        <v>153</v>
      </c>
      <c r="P4" s="154" t="s">
        <v>154</v>
      </c>
      <c r="Q4" s="154" t="s">
        <v>155</v>
      </c>
      <c r="R4" s="154" t="s">
        <v>152</v>
      </c>
      <c r="S4" s="154" t="s">
        <v>153</v>
      </c>
      <c r="T4" s="154" t="s">
        <v>154</v>
      </c>
      <c r="U4" s="154" t="s">
        <v>155</v>
      </c>
      <c r="V4" s="154" t="s">
        <v>152</v>
      </c>
      <c r="W4" s="154" t="s">
        <v>153</v>
      </c>
      <c r="X4" s="154" t="s">
        <v>154</v>
      </c>
      <c r="Y4" s="154" t="s">
        <v>155</v>
      </c>
      <c r="Z4" s="154" t="s">
        <v>152</v>
      </c>
      <c r="AA4" s="154" t="s">
        <v>153</v>
      </c>
      <c r="AB4" s="154" t="s">
        <v>154</v>
      </c>
      <c r="AC4" s="154" t="s">
        <v>155</v>
      </c>
      <c r="AD4" s="154" t="s">
        <v>152</v>
      </c>
      <c r="AE4" s="154" t="s">
        <v>153</v>
      </c>
      <c r="AF4" s="154" t="s">
        <v>154</v>
      </c>
      <c r="AG4" s="154" t="s">
        <v>155</v>
      </c>
      <c r="AH4" s="154" t="s">
        <v>152</v>
      </c>
      <c r="AI4" s="154" t="s">
        <v>153</v>
      </c>
      <c r="AJ4" s="154" t="s">
        <v>154</v>
      </c>
      <c r="AK4" s="154" t="s">
        <v>155</v>
      </c>
    </row>
    <row r="5" spans="2:37">
      <c r="J5" s="154" t="str">
        <f>J4&amp;"-"&amp;J3</f>
        <v>Q1-2025</v>
      </c>
      <c r="K5" s="154" t="str">
        <f t="shared" ref="K5:AK5" si="4">K4&amp;"-"&amp;K3</f>
        <v>Q2-2025</v>
      </c>
      <c r="L5" s="154" t="str">
        <f t="shared" si="4"/>
        <v>Q3-2025</v>
      </c>
      <c r="M5" s="154" t="str">
        <f t="shared" si="4"/>
        <v>Q4-2025</v>
      </c>
      <c r="N5" s="154" t="str">
        <f t="shared" si="4"/>
        <v>Q1-2026</v>
      </c>
      <c r="O5" s="154" t="str">
        <f t="shared" si="4"/>
        <v>Q2-2026</v>
      </c>
      <c r="P5" s="154" t="str">
        <f t="shared" si="4"/>
        <v>Q3-2026</v>
      </c>
      <c r="Q5" s="154" t="str">
        <f t="shared" si="4"/>
        <v>Q4-2026</v>
      </c>
      <c r="R5" s="154" t="str">
        <f t="shared" si="4"/>
        <v>Q1-2027</v>
      </c>
      <c r="S5" s="154" t="str">
        <f t="shared" si="4"/>
        <v>Q2-2027</v>
      </c>
      <c r="T5" s="154" t="str">
        <f t="shared" si="4"/>
        <v>Q3-2027</v>
      </c>
      <c r="U5" s="154" t="str">
        <f t="shared" si="4"/>
        <v>Q4-2027</v>
      </c>
      <c r="V5" s="154" t="str">
        <f t="shared" si="4"/>
        <v>Q1-2028</v>
      </c>
      <c r="W5" s="154" t="str">
        <f t="shared" si="4"/>
        <v>Q2-2028</v>
      </c>
      <c r="X5" s="154" t="str">
        <f t="shared" si="4"/>
        <v>Q3-2028</v>
      </c>
      <c r="Y5" s="154" t="str">
        <f t="shared" si="4"/>
        <v>Q4-2028</v>
      </c>
      <c r="Z5" s="154" t="str">
        <f t="shared" si="4"/>
        <v>Q1-2029</v>
      </c>
      <c r="AA5" s="154" t="str">
        <f t="shared" si="4"/>
        <v>Q2-2029</v>
      </c>
      <c r="AB5" s="154" t="str">
        <f t="shared" si="4"/>
        <v>Q3-2029</v>
      </c>
      <c r="AC5" s="154" t="str">
        <f t="shared" si="4"/>
        <v>Q4-2029</v>
      </c>
      <c r="AD5" s="154" t="str">
        <f t="shared" si="4"/>
        <v>Q1-2030</v>
      </c>
      <c r="AE5" s="154" t="str">
        <f>AE4&amp;"-"&amp;AE3</f>
        <v>Q2-2030</v>
      </c>
      <c r="AF5" s="154" t="str">
        <f t="shared" si="4"/>
        <v>Q3-2030</v>
      </c>
      <c r="AG5" s="154" t="str">
        <f t="shared" si="4"/>
        <v>Q4-2030</v>
      </c>
      <c r="AH5" s="154" t="str">
        <f t="shared" si="4"/>
        <v>Q1-2031</v>
      </c>
      <c r="AI5" s="154" t="str">
        <f t="shared" si="4"/>
        <v>Q2-2031</v>
      </c>
      <c r="AJ5" s="154" t="str">
        <f t="shared" si="4"/>
        <v>Q3-2031</v>
      </c>
      <c r="AK5" s="154" t="str">
        <f t="shared" si="4"/>
        <v>Q4-2031</v>
      </c>
    </row>
    <row r="6" spans="2:37">
      <c r="H6" s="154" t="s">
        <v>156</v>
      </c>
      <c r="J6" s="154">
        <v>3</v>
      </c>
      <c r="K6" s="154">
        <f>J6+3</f>
        <v>6</v>
      </c>
      <c r="L6" s="154">
        <f t="shared" ref="L6:AD6" si="5">K6+3</f>
        <v>9</v>
      </c>
      <c r="M6" s="154">
        <f t="shared" si="5"/>
        <v>12</v>
      </c>
      <c r="N6" s="154">
        <f t="shared" si="5"/>
        <v>15</v>
      </c>
      <c r="O6" s="154">
        <f t="shared" si="5"/>
        <v>18</v>
      </c>
      <c r="P6" s="154">
        <f t="shared" si="5"/>
        <v>21</v>
      </c>
      <c r="Q6" s="154">
        <f t="shared" si="5"/>
        <v>24</v>
      </c>
      <c r="R6" s="154">
        <f t="shared" si="5"/>
        <v>27</v>
      </c>
      <c r="S6" s="154">
        <f t="shared" si="5"/>
        <v>30</v>
      </c>
      <c r="T6" s="154">
        <f t="shared" si="5"/>
        <v>33</v>
      </c>
      <c r="U6" s="154">
        <f t="shared" si="5"/>
        <v>36</v>
      </c>
      <c r="V6" s="154">
        <f t="shared" si="5"/>
        <v>39</v>
      </c>
      <c r="W6" s="154">
        <f t="shared" si="5"/>
        <v>42</v>
      </c>
      <c r="X6" s="154">
        <f t="shared" si="5"/>
        <v>45</v>
      </c>
      <c r="Y6" s="154">
        <f t="shared" si="5"/>
        <v>48</v>
      </c>
      <c r="Z6" s="154">
        <f t="shared" si="5"/>
        <v>51</v>
      </c>
      <c r="AA6" s="154">
        <f t="shared" si="5"/>
        <v>54</v>
      </c>
      <c r="AB6" s="154">
        <f t="shared" si="5"/>
        <v>57</v>
      </c>
      <c r="AC6" s="154">
        <f t="shared" si="5"/>
        <v>60</v>
      </c>
      <c r="AD6" s="154">
        <f t="shared" si="5"/>
        <v>63</v>
      </c>
      <c r="AE6" s="154">
        <f t="shared" ref="AE6" si="6">AD6+3</f>
        <v>66</v>
      </c>
      <c r="AF6" s="154">
        <f>AE6+3</f>
        <v>69</v>
      </c>
      <c r="AG6" s="154">
        <f t="shared" ref="AG6:AK6" si="7">AF6+3</f>
        <v>72</v>
      </c>
      <c r="AH6" s="154">
        <f t="shared" si="7"/>
        <v>75</v>
      </c>
      <c r="AI6" s="154">
        <f t="shared" si="7"/>
        <v>78</v>
      </c>
      <c r="AJ6" s="154">
        <f t="shared" si="7"/>
        <v>81</v>
      </c>
      <c r="AK6" s="154">
        <f t="shared" si="7"/>
        <v>84</v>
      </c>
    </row>
    <row r="7" spans="2:37">
      <c r="K7" s="373">
        <f>K10-J10</f>
        <v>0.26</v>
      </c>
      <c r="L7" s="373">
        <f t="shared" ref="L7:AK7" si="8">L10-K10</f>
        <v>0.24</v>
      </c>
      <c r="M7" s="373">
        <f t="shared" si="8"/>
        <v>0.26</v>
      </c>
      <c r="N7" s="373">
        <f t="shared" si="8"/>
        <v>0.2400000000000001</v>
      </c>
      <c r="O7" s="373">
        <f t="shared" si="8"/>
        <v>0.25999999999999979</v>
      </c>
      <c r="P7" s="373">
        <f t="shared" si="8"/>
        <v>0.24000000000000021</v>
      </c>
      <c r="Q7" s="373">
        <f t="shared" si="8"/>
        <v>0.25999999999999979</v>
      </c>
      <c r="R7" s="373">
        <f t="shared" si="8"/>
        <v>0.24000000000000021</v>
      </c>
      <c r="S7" s="373">
        <f t="shared" si="8"/>
        <v>0.25999999999999979</v>
      </c>
      <c r="T7" s="373">
        <f t="shared" si="8"/>
        <v>0.24000000000000021</v>
      </c>
      <c r="U7" s="373">
        <f t="shared" si="8"/>
        <v>0.25999999999999979</v>
      </c>
      <c r="V7" s="373">
        <f t="shared" si="8"/>
        <v>0.24000000000000021</v>
      </c>
      <c r="W7" s="373">
        <f t="shared" si="8"/>
        <v>0.25999999999999979</v>
      </c>
      <c r="X7" s="373">
        <f t="shared" si="8"/>
        <v>0.24000000000000021</v>
      </c>
      <c r="Y7" s="373">
        <f t="shared" si="8"/>
        <v>0.25999999999999979</v>
      </c>
      <c r="Z7" s="373">
        <f t="shared" si="8"/>
        <v>0.24000000000000021</v>
      </c>
      <c r="AA7" s="373">
        <f t="shared" si="8"/>
        <v>0.25999999999999979</v>
      </c>
      <c r="AB7" s="373">
        <f t="shared" si="8"/>
        <v>0.24000000000000021</v>
      </c>
      <c r="AC7" s="373">
        <f t="shared" si="8"/>
        <v>0.25999999999999979</v>
      </c>
      <c r="AD7" s="373">
        <f t="shared" si="8"/>
        <v>0.24000000000000021</v>
      </c>
      <c r="AE7" s="373">
        <f>AE10-AD10</f>
        <v>0.25999999999999979</v>
      </c>
      <c r="AF7" s="373">
        <f t="shared" si="8"/>
        <v>0.24000000000000021</v>
      </c>
      <c r="AG7" s="373">
        <f t="shared" si="8"/>
        <v>0.25999999999999979</v>
      </c>
      <c r="AH7" s="373">
        <f t="shared" si="8"/>
        <v>0.24000000000000021</v>
      </c>
      <c r="AI7" s="373">
        <f t="shared" si="8"/>
        <v>0.25999999999999979</v>
      </c>
      <c r="AJ7" s="373">
        <f t="shared" si="8"/>
        <v>0.24000000000000021</v>
      </c>
      <c r="AK7" s="373">
        <f t="shared" si="8"/>
        <v>0.25999999999999979</v>
      </c>
    </row>
    <row r="8" spans="2:37" ht="14.1" thickBot="1">
      <c r="B8" s="211" t="s">
        <v>37</v>
      </c>
      <c r="K8" s="373">
        <f>SUM(J10:K10)</f>
        <v>0.5</v>
      </c>
      <c r="L8" s="373">
        <f>SUM(K10:L10)</f>
        <v>1</v>
      </c>
      <c r="M8" s="373">
        <f t="shared" ref="M8:AK8" si="9">SUM(L10:M10)</f>
        <v>1.5</v>
      </c>
      <c r="N8" s="373">
        <f t="shared" si="9"/>
        <v>2</v>
      </c>
      <c r="O8" s="373">
        <f t="shared" si="9"/>
        <v>2.5</v>
      </c>
      <c r="P8" s="373">
        <f t="shared" si="9"/>
        <v>3</v>
      </c>
      <c r="Q8" s="373">
        <f t="shared" si="9"/>
        <v>3.5</v>
      </c>
      <c r="R8" s="373">
        <f t="shared" si="9"/>
        <v>4</v>
      </c>
      <c r="S8" s="373">
        <f t="shared" si="9"/>
        <v>4.5</v>
      </c>
      <c r="T8" s="373">
        <f t="shared" si="9"/>
        <v>5</v>
      </c>
      <c r="U8" s="373">
        <f t="shared" si="9"/>
        <v>5.5</v>
      </c>
      <c r="V8" s="373">
        <f t="shared" si="9"/>
        <v>6</v>
      </c>
      <c r="W8" s="373">
        <f t="shared" si="9"/>
        <v>6.5</v>
      </c>
      <c r="X8" s="373">
        <f t="shared" si="9"/>
        <v>7</v>
      </c>
      <c r="Y8" s="373">
        <f t="shared" si="9"/>
        <v>7.5</v>
      </c>
      <c r="Z8" s="373">
        <f t="shared" si="9"/>
        <v>8</v>
      </c>
      <c r="AA8" s="373">
        <f t="shared" si="9"/>
        <v>8.5</v>
      </c>
      <c r="AB8" s="373">
        <f t="shared" si="9"/>
        <v>9</v>
      </c>
      <c r="AC8" s="373">
        <f t="shared" si="9"/>
        <v>9.5</v>
      </c>
      <c r="AD8" s="373">
        <f t="shared" si="9"/>
        <v>10</v>
      </c>
      <c r="AE8" s="373">
        <f t="shared" si="9"/>
        <v>10.5</v>
      </c>
      <c r="AF8" s="373">
        <f t="shared" si="9"/>
        <v>11</v>
      </c>
      <c r="AG8" s="373">
        <f t="shared" si="9"/>
        <v>11.5</v>
      </c>
      <c r="AH8" s="373">
        <f t="shared" si="9"/>
        <v>12</v>
      </c>
      <c r="AI8" s="373">
        <f t="shared" si="9"/>
        <v>12.5</v>
      </c>
      <c r="AJ8" s="373">
        <f t="shared" si="9"/>
        <v>13</v>
      </c>
      <c r="AK8" s="373">
        <f t="shared" si="9"/>
        <v>13.5</v>
      </c>
    </row>
    <row r="9" spans="2:37" ht="15.75" customHeight="1" thickBot="1">
      <c r="J9" s="212" t="s">
        <v>157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spans="2:37" s="219" customFormat="1" ht="29.65" customHeight="1" thickBot="1">
      <c r="B10" s="214" t="s">
        <v>158</v>
      </c>
      <c r="C10" s="215" t="s">
        <v>159</v>
      </c>
      <c r="D10" s="216" t="s">
        <v>160</v>
      </c>
      <c r="E10" s="216" t="s">
        <v>161</v>
      </c>
      <c r="F10" s="216" t="s">
        <v>162</v>
      </c>
      <c r="G10" s="216" t="s">
        <v>163</v>
      </c>
      <c r="H10" s="216" t="s">
        <v>164</v>
      </c>
      <c r="I10" s="217" t="s">
        <v>165</v>
      </c>
      <c r="J10" s="218">
        <v>0.12</v>
      </c>
      <c r="K10" s="218">
        <v>0.38</v>
      </c>
      <c r="L10" s="218">
        <v>0.62</v>
      </c>
      <c r="M10" s="218">
        <v>0.88</v>
      </c>
      <c r="N10" s="218">
        <v>1.1200000000000001</v>
      </c>
      <c r="O10" s="218">
        <v>1.38</v>
      </c>
      <c r="P10" s="218">
        <v>1.62</v>
      </c>
      <c r="Q10" s="218">
        <v>1.88</v>
      </c>
      <c r="R10" s="218">
        <v>2.12</v>
      </c>
      <c r="S10" s="218">
        <v>2.38</v>
      </c>
      <c r="T10" s="218">
        <v>2.62</v>
      </c>
      <c r="U10" s="218">
        <v>2.88</v>
      </c>
      <c r="V10" s="218">
        <v>3.12</v>
      </c>
      <c r="W10" s="218">
        <v>3.38</v>
      </c>
      <c r="X10" s="218">
        <v>3.62</v>
      </c>
      <c r="Y10" s="218">
        <v>3.88</v>
      </c>
      <c r="Z10" s="218">
        <v>4.12</v>
      </c>
      <c r="AA10" s="218">
        <v>4.38</v>
      </c>
      <c r="AB10" s="218">
        <v>4.62</v>
      </c>
      <c r="AC10" s="218">
        <v>4.88</v>
      </c>
      <c r="AD10" s="218">
        <v>5.12</v>
      </c>
      <c r="AE10" s="218">
        <v>5.38</v>
      </c>
      <c r="AF10" s="218">
        <v>5.62</v>
      </c>
      <c r="AG10" s="218">
        <v>5.88</v>
      </c>
      <c r="AH10" s="218">
        <v>6.12</v>
      </c>
      <c r="AI10" s="218">
        <v>6.38</v>
      </c>
      <c r="AJ10" s="218">
        <v>6.62</v>
      </c>
      <c r="AK10" s="218">
        <v>6.88</v>
      </c>
    </row>
    <row r="11" spans="2:37">
      <c r="B11" s="220" t="str">
        <f>IBNR!F7</f>
        <v>2018Q1</v>
      </c>
      <c r="C11" s="221">
        <f>C12+3</f>
        <v>84</v>
      </c>
      <c r="D11" s="222">
        <f>_xlfn.XLOOKUP($B$8,Paid_DFs!$G$5:$S$5,Paid_DFs!$G7:$S7)</f>
        <v>1</v>
      </c>
      <c r="E11" s="223">
        <f>PRODUCT($D$11:$D11)</f>
        <v>1</v>
      </c>
      <c r="F11" s="224">
        <f t="shared" ref="F11:F38" si="10">G11-G12</f>
        <v>0</v>
      </c>
      <c r="G11" s="225">
        <f>1/E11</f>
        <v>1</v>
      </c>
      <c r="H11" s="226">
        <f>1-G11</f>
        <v>0</v>
      </c>
      <c r="I11" s="227">
        <f t="shared" ref="I11:I38" si="11">SUM(J11:AK11)</f>
        <v>1</v>
      </c>
      <c r="J11" s="228">
        <f t="shared" ref="J11:J38" si="12">IF($H11=0%,100%,IFERROR(VLOOKUP($C11+J$6,$C$11:$AK$38,4,FALSE)/$H11,0))</f>
        <v>1</v>
      </c>
      <c r="K11" s="228">
        <f t="shared" ref="K11:Z11" si="13">IFERROR(VLOOKUP($C11+K$6,$C$11:$AK$38,4,FALSE)/$H11,0)</f>
        <v>0</v>
      </c>
      <c r="L11" s="228">
        <f t="shared" si="13"/>
        <v>0</v>
      </c>
      <c r="M11" s="228">
        <f t="shared" si="13"/>
        <v>0</v>
      </c>
      <c r="N11" s="228">
        <f t="shared" si="13"/>
        <v>0</v>
      </c>
      <c r="O11" s="228">
        <f t="shared" si="13"/>
        <v>0</v>
      </c>
      <c r="P11" s="228">
        <f t="shared" si="13"/>
        <v>0</v>
      </c>
      <c r="Q11" s="228">
        <f t="shared" si="13"/>
        <v>0</v>
      </c>
      <c r="R11" s="228">
        <f t="shared" si="13"/>
        <v>0</v>
      </c>
      <c r="S11" s="228">
        <f t="shared" si="13"/>
        <v>0</v>
      </c>
      <c r="T11" s="228">
        <f t="shared" si="13"/>
        <v>0</v>
      </c>
      <c r="U11" s="228">
        <f t="shared" si="13"/>
        <v>0</v>
      </c>
      <c r="V11" s="228">
        <f t="shared" si="13"/>
        <v>0</v>
      </c>
      <c r="W11" s="228">
        <f t="shared" si="13"/>
        <v>0</v>
      </c>
      <c r="X11" s="228">
        <f t="shared" si="13"/>
        <v>0</v>
      </c>
      <c r="Y11" s="228">
        <f t="shared" si="13"/>
        <v>0</v>
      </c>
      <c r="Z11" s="228">
        <f t="shared" si="13"/>
        <v>0</v>
      </c>
      <c r="AA11" s="228">
        <f t="shared" ref="AA11:AK11" si="14">IFERROR(VLOOKUP($C11+AA$6,$C$11:$AK$38,4,FALSE)/$H11,0)</f>
        <v>0</v>
      </c>
      <c r="AB11" s="228">
        <f t="shared" si="14"/>
        <v>0</v>
      </c>
      <c r="AC11" s="228">
        <f t="shared" si="14"/>
        <v>0</v>
      </c>
      <c r="AD11" s="228">
        <f t="shared" si="14"/>
        <v>0</v>
      </c>
      <c r="AE11" s="228">
        <f t="shared" si="14"/>
        <v>0</v>
      </c>
      <c r="AF11" s="228">
        <f t="shared" si="14"/>
        <v>0</v>
      </c>
      <c r="AG11" s="228">
        <f t="shared" si="14"/>
        <v>0</v>
      </c>
      <c r="AH11" s="228">
        <f t="shared" si="14"/>
        <v>0</v>
      </c>
      <c r="AI11" s="228">
        <f t="shared" si="14"/>
        <v>0</v>
      </c>
      <c r="AJ11" s="228">
        <f t="shared" si="14"/>
        <v>0</v>
      </c>
      <c r="AK11" s="228">
        <f t="shared" si="14"/>
        <v>0</v>
      </c>
    </row>
    <row r="12" spans="2:37">
      <c r="B12" s="220" t="str">
        <f>IBNR!F8</f>
        <v>2018Q2</v>
      </c>
      <c r="C12" s="221">
        <f t="shared" ref="C12:C38" si="15">C13+3</f>
        <v>81</v>
      </c>
      <c r="D12" s="222">
        <f>_xlfn.XLOOKUP($B$8,Paid_DFs!$G$5:$S$5,Paid_DFs!$G8:$S8)</f>
        <v>1</v>
      </c>
      <c r="E12" s="223">
        <f>PRODUCT($D$11:$D12)</f>
        <v>1</v>
      </c>
      <c r="F12" s="224">
        <f t="shared" si="10"/>
        <v>0</v>
      </c>
      <c r="G12" s="225">
        <f t="shared" ref="G12:G38" si="16">1/E12</f>
        <v>1</v>
      </c>
      <c r="H12" s="226">
        <f>1-G12</f>
        <v>0</v>
      </c>
      <c r="I12" s="227">
        <f t="shared" si="11"/>
        <v>1</v>
      </c>
      <c r="J12" s="228">
        <f t="shared" si="12"/>
        <v>1</v>
      </c>
      <c r="K12" s="228">
        <f t="shared" ref="K12:AK21" si="17">IFERROR(VLOOKUP($C12+K$6,$C$11:$AK$38,4,FALSE)/$H12,0)</f>
        <v>0</v>
      </c>
      <c r="L12" s="228">
        <f t="shared" si="17"/>
        <v>0</v>
      </c>
      <c r="M12" s="228">
        <f t="shared" si="17"/>
        <v>0</v>
      </c>
      <c r="N12" s="228">
        <f t="shared" si="17"/>
        <v>0</v>
      </c>
      <c r="O12" s="228">
        <f t="shared" si="17"/>
        <v>0</v>
      </c>
      <c r="P12" s="228">
        <f t="shared" si="17"/>
        <v>0</v>
      </c>
      <c r="Q12" s="228">
        <f t="shared" si="17"/>
        <v>0</v>
      </c>
      <c r="R12" s="228">
        <f t="shared" si="17"/>
        <v>0</v>
      </c>
      <c r="S12" s="228">
        <f t="shared" si="17"/>
        <v>0</v>
      </c>
      <c r="T12" s="228">
        <f t="shared" si="17"/>
        <v>0</v>
      </c>
      <c r="U12" s="228">
        <f t="shared" si="17"/>
        <v>0</v>
      </c>
      <c r="V12" s="228">
        <f t="shared" si="17"/>
        <v>0</v>
      </c>
      <c r="W12" s="228">
        <f t="shared" si="17"/>
        <v>0</v>
      </c>
      <c r="X12" s="228">
        <f t="shared" si="17"/>
        <v>0</v>
      </c>
      <c r="Y12" s="228">
        <f t="shared" si="17"/>
        <v>0</v>
      </c>
      <c r="Z12" s="228">
        <f t="shared" si="17"/>
        <v>0</v>
      </c>
      <c r="AA12" s="228">
        <f t="shared" si="17"/>
        <v>0</v>
      </c>
      <c r="AB12" s="228">
        <f t="shared" si="17"/>
        <v>0</v>
      </c>
      <c r="AC12" s="228">
        <f t="shared" si="17"/>
        <v>0</v>
      </c>
      <c r="AD12" s="228">
        <f t="shared" si="17"/>
        <v>0</v>
      </c>
      <c r="AE12" s="228">
        <f t="shared" si="17"/>
        <v>0</v>
      </c>
      <c r="AF12" s="228">
        <f t="shared" si="17"/>
        <v>0</v>
      </c>
      <c r="AG12" s="228">
        <f t="shared" si="17"/>
        <v>0</v>
      </c>
      <c r="AH12" s="228">
        <f t="shared" si="17"/>
        <v>0</v>
      </c>
      <c r="AI12" s="228">
        <f t="shared" si="17"/>
        <v>0</v>
      </c>
      <c r="AJ12" s="228">
        <f t="shared" si="17"/>
        <v>0</v>
      </c>
      <c r="AK12" s="228">
        <f t="shared" si="17"/>
        <v>0</v>
      </c>
    </row>
    <row r="13" spans="2:37">
      <c r="B13" s="220" t="str">
        <f>IBNR!F9</f>
        <v>2018Q3</v>
      </c>
      <c r="C13" s="221">
        <f t="shared" si="15"/>
        <v>78</v>
      </c>
      <c r="D13" s="222">
        <f>_xlfn.XLOOKUP($B$8,Paid_DFs!$G$5:$S$5,Paid_DFs!$G9:$S9)</f>
        <v>1</v>
      </c>
      <c r="E13" s="223">
        <f>PRODUCT($D$11:$D13)</f>
        <v>1</v>
      </c>
      <c r="F13" s="224">
        <f t="shared" si="10"/>
        <v>0</v>
      </c>
      <c r="G13" s="225">
        <f t="shared" si="16"/>
        <v>1</v>
      </c>
      <c r="H13" s="226">
        <f>1-G13</f>
        <v>0</v>
      </c>
      <c r="I13" s="227">
        <f t="shared" si="11"/>
        <v>1</v>
      </c>
      <c r="J13" s="228">
        <f t="shared" si="12"/>
        <v>1</v>
      </c>
      <c r="K13" s="228">
        <f t="shared" si="17"/>
        <v>0</v>
      </c>
      <c r="L13" s="228">
        <f t="shared" si="17"/>
        <v>0</v>
      </c>
      <c r="M13" s="228">
        <f t="shared" si="17"/>
        <v>0</v>
      </c>
      <c r="N13" s="228">
        <f t="shared" si="17"/>
        <v>0</v>
      </c>
      <c r="O13" s="228">
        <f t="shared" si="17"/>
        <v>0</v>
      </c>
      <c r="P13" s="228">
        <f t="shared" si="17"/>
        <v>0</v>
      </c>
      <c r="Q13" s="228">
        <f t="shared" si="17"/>
        <v>0</v>
      </c>
      <c r="R13" s="228">
        <f t="shared" si="17"/>
        <v>0</v>
      </c>
      <c r="S13" s="228">
        <f t="shared" si="17"/>
        <v>0</v>
      </c>
      <c r="T13" s="228">
        <f t="shared" si="17"/>
        <v>0</v>
      </c>
      <c r="U13" s="228">
        <f t="shared" si="17"/>
        <v>0</v>
      </c>
      <c r="V13" s="228">
        <f t="shared" si="17"/>
        <v>0</v>
      </c>
      <c r="W13" s="228">
        <f t="shared" si="17"/>
        <v>0</v>
      </c>
      <c r="X13" s="228">
        <f t="shared" si="17"/>
        <v>0</v>
      </c>
      <c r="Y13" s="228">
        <f t="shared" si="17"/>
        <v>0</v>
      </c>
      <c r="Z13" s="228">
        <f t="shared" si="17"/>
        <v>0</v>
      </c>
      <c r="AA13" s="228">
        <f t="shared" si="17"/>
        <v>0</v>
      </c>
      <c r="AB13" s="228">
        <f t="shared" si="17"/>
        <v>0</v>
      </c>
      <c r="AC13" s="228">
        <f t="shared" si="17"/>
        <v>0</v>
      </c>
      <c r="AD13" s="228">
        <f t="shared" si="17"/>
        <v>0</v>
      </c>
      <c r="AE13" s="228">
        <f t="shared" si="17"/>
        <v>0</v>
      </c>
      <c r="AF13" s="228">
        <f t="shared" si="17"/>
        <v>0</v>
      </c>
      <c r="AG13" s="228">
        <f t="shared" si="17"/>
        <v>0</v>
      </c>
      <c r="AH13" s="228">
        <f t="shared" si="17"/>
        <v>0</v>
      </c>
      <c r="AI13" s="228">
        <f t="shared" si="17"/>
        <v>0</v>
      </c>
      <c r="AJ13" s="228">
        <f t="shared" si="17"/>
        <v>0</v>
      </c>
      <c r="AK13" s="228">
        <f t="shared" si="17"/>
        <v>0</v>
      </c>
    </row>
    <row r="14" spans="2:37">
      <c r="B14" s="220" t="str">
        <f>IBNR!F10</f>
        <v>2018Q4</v>
      </c>
      <c r="C14" s="221">
        <f t="shared" si="15"/>
        <v>75</v>
      </c>
      <c r="D14" s="222">
        <f>_xlfn.XLOOKUP($B$8,Paid_DFs!$G$5:$S$5,Paid_DFs!$G10:$S10)</f>
        <v>1</v>
      </c>
      <c r="E14" s="223">
        <f>PRODUCT($D$11:$D14)</f>
        <v>1</v>
      </c>
      <c r="F14" s="224">
        <f t="shared" si="10"/>
        <v>0</v>
      </c>
      <c r="G14" s="225">
        <f t="shared" si="16"/>
        <v>1</v>
      </c>
      <c r="H14" s="226">
        <f t="shared" ref="H14:H38" si="18">1-G14</f>
        <v>0</v>
      </c>
      <c r="I14" s="227">
        <f t="shared" si="11"/>
        <v>1</v>
      </c>
      <c r="J14" s="228">
        <f t="shared" si="12"/>
        <v>1</v>
      </c>
      <c r="K14" s="228">
        <f t="shared" si="17"/>
        <v>0</v>
      </c>
      <c r="L14" s="228">
        <f t="shared" si="17"/>
        <v>0</v>
      </c>
      <c r="M14" s="228">
        <f t="shared" si="17"/>
        <v>0</v>
      </c>
      <c r="N14" s="228">
        <f t="shared" si="17"/>
        <v>0</v>
      </c>
      <c r="O14" s="228">
        <f t="shared" si="17"/>
        <v>0</v>
      </c>
      <c r="P14" s="228">
        <f t="shared" si="17"/>
        <v>0</v>
      </c>
      <c r="Q14" s="228">
        <f t="shared" si="17"/>
        <v>0</v>
      </c>
      <c r="R14" s="228">
        <f t="shared" si="17"/>
        <v>0</v>
      </c>
      <c r="S14" s="228">
        <f t="shared" si="17"/>
        <v>0</v>
      </c>
      <c r="T14" s="228">
        <f t="shared" si="17"/>
        <v>0</v>
      </c>
      <c r="U14" s="228">
        <f t="shared" si="17"/>
        <v>0</v>
      </c>
      <c r="V14" s="228">
        <f t="shared" si="17"/>
        <v>0</v>
      </c>
      <c r="W14" s="228">
        <f t="shared" si="17"/>
        <v>0</v>
      </c>
      <c r="X14" s="228">
        <f t="shared" si="17"/>
        <v>0</v>
      </c>
      <c r="Y14" s="228">
        <f t="shared" si="17"/>
        <v>0</v>
      </c>
      <c r="Z14" s="228">
        <f t="shared" si="17"/>
        <v>0</v>
      </c>
      <c r="AA14" s="228">
        <f t="shared" si="17"/>
        <v>0</v>
      </c>
      <c r="AB14" s="228">
        <f t="shared" si="17"/>
        <v>0</v>
      </c>
      <c r="AC14" s="228">
        <f t="shared" si="17"/>
        <v>0</v>
      </c>
      <c r="AD14" s="228">
        <f t="shared" si="17"/>
        <v>0</v>
      </c>
      <c r="AE14" s="228">
        <f t="shared" si="17"/>
        <v>0</v>
      </c>
      <c r="AF14" s="228">
        <f t="shared" si="17"/>
        <v>0</v>
      </c>
      <c r="AG14" s="228">
        <f t="shared" si="17"/>
        <v>0</v>
      </c>
      <c r="AH14" s="228">
        <f t="shared" si="17"/>
        <v>0</v>
      </c>
      <c r="AI14" s="228">
        <f t="shared" si="17"/>
        <v>0</v>
      </c>
      <c r="AJ14" s="228">
        <f t="shared" si="17"/>
        <v>0</v>
      </c>
      <c r="AK14" s="228">
        <f t="shared" si="17"/>
        <v>0</v>
      </c>
    </row>
    <row r="15" spans="2:37">
      <c r="B15" s="220" t="str">
        <f>IBNR!F11</f>
        <v>2019Q1</v>
      </c>
      <c r="C15" s="221">
        <f t="shared" si="15"/>
        <v>72</v>
      </c>
      <c r="D15" s="222">
        <f>_xlfn.XLOOKUP($B$8,Paid_DFs!$G$5:$S$5,Paid_DFs!$G11:$S11)</f>
        <v>1</v>
      </c>
      <c r="E15" s="223">
        <f>PRODUCT($D$11:$D15)</f>
        <v>1</v>
      </c>
      <c r="F15" s="224">
        <f t="shared" si="10"/>
        <v>0</v>
      </c>
      <c r="G15" s="225">
        <f t="shared" si="16"/>
        <v>1</v>
      </c>
      <c r="H15" s="226">
        <f t="shared" si="18"/>
        <v>0</v>
      </c>
      <c r="I15" s="227">
        <f t="shared" si="11"/>
        <v>1</v>
      </c>
      <c r="J15" s="228">
        <f t="shared" si="12"/>
        <v>1</v>
      </c>
      <c r="K15" s="228">
        <f t="shared" si="17"/>
        <v>0</v>
      </c>
      <c r="L15" s="228">
        <f t="shared" si="17"/>
        <v>0</v>
      </c>
      <c r="M15" s="228">
        <f t="shared" si="17"/>
        <v>0</v>
      </c>
      <c r="N15" s="228">
        <f t="shared" si="17"/>
        <v>0</v>
      </c>
      <c r="O15" s="228">
        <f t="shared" si="17"/>
        <v>0</v>
      </c>
      <c r="P15" s="228">
        <f t="shared" si="17"/>
        <v>0</v>
      </c>
      <c r="Q15" s="228">
        <f t="shared" si="17"/>
        <v>0</v>
      </c>
      <c r="R15" s="228">
        <f t="shared" si="17"/>
        <v>0</v>
      </c>
      <c r="S15" s="228">
        <f t="shared" si="17"/>
        <v>0</v>
      </c>
      <c r="T15" s="228">
        <f t="shared" si="17"/>
        <v>0</v>
      </c>
      <c r="U15" s="228">
        <f t="shared" si="17"/>
        <v>0</v>
      </c>
      <c r="V15" s="228">
        <f t="shared" si="17"/>
        <v>0</v>
      </c>
      <c r="W15" s="228">
        <f t="shared" si="17"/>
        <v>0</v>
      </c>
      <c r="X15" s="228">
        <f t="shared" si="17"/>
        <v>0</v>
      </c>
      <c r="Y15" s="228">
        <f t="shared" si="17"/>
        <v>0</v>
      </c>
      <c r="Z15" s="228">
        <f t="shared" si="17"/>
        <v>0</v>
      </c>
      <c r="AA15" s="228">
        <f t="shared" si="17"/>
        <v>0</v>
      </c>
      <c r="AB15" s="228">
        <f t="shared" si="17"/>
        <v>0</v>
      </c>
      <c r="AC15" s="228">
        <f t="shared" si="17"/>
        <v>0</v>
      </c>
      <c r="AD15" s="228">
        <f t="shared" si="17"/>
        <v>0</v>
      </c>
      <c r="AE15" s="228">
        <f t="shared" si="17"/>
        <v>0</v>
      </c>
      <c r="AF15" s="228">
        <f t="shared" si="17"/>
        <v>0</v>
      </c>
      <c r="AG15" s="228">
        <f t="shared" si="17"/>
        <v>0</v>
      </c>
      <c r="AH15" s="228">
        <f t="shared" si="17"/>
        <v>0</v>
      </c>
      <c r="AI15" s="228">
        <f t="shared" si="17"/>
        <v>0</v>
      </c>
      <c r="AJ15" s="228">
        <f t="shared" si="17"/>
        <v>0</v>
      </c>
      <c r="AK15" s="228">
        <f t="shared" si="17"/>
        <v>0</v>
      </c>
    </row>
    <row r="16" spans="2:37">
      <c r="B16" s="220" t="str">
        <f>IBNR!F12</f>
        <v>2019Q2</v>
      </c>
      <c r="C16" s="221">
        <f t="shared" si="15"/>
        <v>69</v>
      </c>
      <c r="D16" s="222">
        <f>_xlfn.XLOOKUP($B$8,Paid_DFs!$G$5:$S$5,Paid_DFs!$G12:$S12)</f>
        <v>1</v>
      </c>
      <c r="E16" s="223">
        <f>PRODUCT($D$11:$D16)</f>
        <v>1</v>
      </c>
      <c r="F16" s="224">
        <f t="shared" si="10"/>
        <v>0</v>
      </c>
      <c r="G16" s="225">
        <f t="shared" si="16"/>
        <v>1</v>
      </c>
      <c r="H16" s="226">
        <f t="shared" si="18"/>
        <v>0</v>
      </c>
      <c r="I16" s="227">
        <f t="shared" si="11"/>
        <v>1</v>
      </c>
      <c r="J16" s="228">
        <f t="shared" si="12"/>
        <v>1</v>
      </c>
      <c r="K16" s="228">
        <f t="shared" si="17"/>
        <v>0</v>
      </c>
      <c r="L16" s="228">
        <f t="shared" si="17"/>
        <v>0</v>
      </c>
      <c r="M16" s="228">
        <f t="shared" si="17"/>
        <v>0</v>
      </c>
      <c r="N16" s="228">
        <f t="shared" si="17"/>
        <v>0</v>
      </c>
      <c r="O16" s="228">
        <f t="shared" si="17"/>
        <v>0</v>
      </c>
      <c r="P16" s="228">
        <f t="shared" si="17"/>
        <v>0</v>
      </c>
      <c r="Q16" s="228">
        <f t="shared" si="17"/>
        <v>0</v>
      </c>
      <c r="R16" s="228">
        <f t="shared" si="17"/>
        <v>0</v>
      </c>
      <c r="S16" s="228">
        <f t="shared" si="17"/>
        <v>0</v>
      </c>
      <c r="T16" s="228">
        <f t="shared" si="17"/>
        <v>0</v>
      </c>
      <c r="U16" s="228">
        <f t="shared" si="17"/>
        <v>0</v>
      </c>
      <c r="V16" s="228">
        <f t="shared" si="17"/>
        <v>0</v>
      </c>
      <c r="W16" s="228">
        <f t="shared" si="17"/>
        <v>0</v>
      </c>
      <c r="X16" s="228">
        <f t="shared" si="17"/>
        <v>0</v>
      </c>
      <c r="Y16" s="228">
        <f t="shared" si="17"/>
        <v>0</v>
      </c>
      <c r="Z16" s="228">
        <f t="shared" si="17"/>
        <v>0</v>
      </c>
      <c r="AA16" s="228">
        <f t="shared" si="17"/>
        <v>0</v>
      </c>
      <c r="AB16" s="228">
        <f t="shared" si="17"/>
        <v>0</v>
      </c>
      <c r="AC16" s="228">
        <f t="shared" si="17"/>
        <v>0</v>
      </c>
      <c r="AD16" s="228">
        <f t="shared" si="17"/>
        <v>0</v>
      </c>
      <c r="AE16" s="228">
        <f t="shared" si="17"/>
        <v>0</v>
      </c>
      <c r="AF16" s="228">
        <f t="shared" si="17"/>
        <v>0</v>
      </c>
      <c r="AG16" s="228">
        <f t="shared" si="17"/>
        <v>0</v>
      </c>
      <c r="AH16" s="228">
        <f t="shared" si="17"/>
        <v>0</v>
      </c>
      <c r="AI16" s="228">
        <f t="shared" si="17"/>
        <v>0</v>
      </c>
      <c r="AJ16" s="228">
        <f t="shared" si="17"/>
        <v>0</v>
      </c>
      <c r="AK16" s="228">
        <f t="shared" si="17"/>
        <v>0</v>
      </c>
    </row>
    <row r="17" spans="2:37">
      <c r="B17" s="220" t="str">
        <f>IBNR!F13</f>
        <v>2019Q3</v>
      </c>
      <c r="C17" s="221">
        <f t="shared" si="15"/>
        <v>66</v>
      </c>
      <c r="D17" s="222">
        <f>_xlfn.XLOOKUP($B$8,Paid_DFs!$G$5:$S$5,Paid_DFs!$G13:$S13)</f>
        <v>1</v>
      </c>
      <c r="E17" s="223">
        <f>PRODUCT($D$11:$D17)</f>
        <v>1</v>
      </c>
      <c r="F17" s="224">
        <f t="shared" si="10"/>
        <v>0</v>
      </c>
      <c r="G17" s="225">
        <f t="shared" si="16"/>
        <v>1</v>
      </c>
      <c r="H17" s="226">
        <f t="shared" si="18"/>
        <v>0</v>
      </c>
      <c r="I17" s="227">
        <f t="shared" si="11"/>
        <v>1</v>
      </c>
      <c r="J17" s="228">
        <f t="shared" si="12"/>
        <v>1</v>
      </c>
      <c r="K17" s="228">
        <f t="shared" si="17"/>
        <v>0</v>
      </c>
      <c r="L17" s="228">
        <f t="shared" si="17"/>
        <v>0</v>
      </c>
      <c r="M17" s="228">
        <f t="shared" si="17"/>
        <v>0</v>
      </c>
      <c r="N17" s="228">
        <f t="shared" si="17"/>
        <v>0</v>
      </c>
      <c r="O17" s="228">
        <f t="shared" si="17"/>
        <v>0</v>
      </c>
      <c r="P17" s="228">
        <f t="shared" si="17"/>
        <v>0</v>
      </c>
      <c r="Q17" s="228">
        <f t="shared" si="17"/>
        <v>0</v>
      </c>
      <c r="R17" s="228">
        <f t="shared" si="17"/>
        <v>0</v>
      </c>
      <c r="S17" s="228">
        <f t="shared" si="17"/>
        <v>0</v>
      </c>
      <c r="T17" s="228">
        <f t="shared" si="17"/>
        <v>0</v>
      </c>
      <c r="U17" s="228">
        <f t="shared" si="17"/>
        <v>0</v>
      </c>
      <c r="V17" s="228">
        <f t="shared" si="17"/>
        <v>0</v>
      </c>
      <c r="W17" s="228">
        <f t="shared" si="17"/>
        <v>0</v>
      </c>
      <c r="X17" s="228">
        <f t="shared" si="17"/>
        <v>0</v>
      </c>
      <c r="Y17" s="228">
        <f t="shared" si="17"/>
        <v>0</v>
      </c>
      <c r="Z17" s="228">
        <f t="shared" si="17"/>
        <v>0</v>
      </c>
      <c r="AA17" s="228">
        <f t="shared" si="17"/>
        <v>0</v>
      </c>
      <c r="AB17" s="228">
        <f t="shared" si="17"/>
        <v>0</v>
      </c>
      <c r="AC17" s="228">
        <f t="shared" si="17"/>
        <v>0</v>
      </c>
      <c r="AD17" s="228">
        <f t="shared" si="17"/>
        <v>0</v>
      </c>
      <c r="AE17" s="228">
        <f t="shared" si="17"/>
        <v>0</v>
      </c>
      <c r="AF17" s="228">
        <f t="shared" si="17"/>
        <v>0</v>
      </c>
      <c r="AG17" s="228">
        <f t="shared" si="17"/>
        <v>0</v>
      </c>
      <c r="AH17" s="228">
        <f t="shared" si="17"/>
        <v>0</v>
      </c>
      <c r="AI17" s="228">
        <f t="shared" si="17"/>
        <v>0</v>
      </c>
      <c r="AJ17" s="228">
        <f t="shared" si="17"/>
        <v>0</v>
      </c>
      <c r="AK17" s="228">
        <f t="shared" si="17"/>
        <v>0</v>
      </c>
    </row>
    <row r="18" spans="2:37">
      <c r="B18" s="220" t="str">
        <f>IBNR!F14</f>
        <v>2019Q4</v>
      </c>
      <c r="C18" s="221">
        <f t="shared" si="15"/>
        <v>63</v>
      </c>
      <c r="D18" s="222">
        <f>_xlfn.XLOOKUP($B$8,Paid_DFs!$G$5:$S$5,Paid_DFs!$G14:$S14)</f>
        <v>1</v>
      </c>
      <c r="E18" s="223">
        <f>PRODUCT($D$11:$D18)</f>
        <v>1</v>
      </c>
      <c r="F18" s="224">
        <f t="shared" si="10"/>
        <v>0</v>
      </c>
      <c r="G18" s="225">
        <f t="shared" si="16"/>
        <v>1</v>
      </c>
      <c r="H18" s="226">
        <f t="shared" si="18"/>
        <v>0</v>
      </c>
      <c r="I18" s="227">
        <f t="shared" si="11"/>
        <v>1</v>
      </c>
      <c r="J18" s="228">
        <f t="shared" si="12"/>
        <v>1</v>
      </c>
      <c r="K18" s="228">
        <f t="shared" si="17"/>
        <v>0</v>
      </c>
      <c r="L18" s="228">
        <f t="shared" si="17"/>
        <v>0</v>
      </c>
      <c r="M18" s="228">
        <f t="shared" si="17"/>
        <v>0</v>
      </c>
      <c r="N18" s="228">
        <f t="shared" si="17"/>
        <v>0</v>
      </c>
      <c r="O18" s="228">
        <f t="shared" si="17"/>
        <v>0</v>
      </c>
      <c r="P18" s="228">
        <f t="shared" si="17"/>
        <v>0</v>
      </c>
      <c r="Q18" s="228">
        <f t="shared" si="17"/>
        <v>0</v>
      </c>
      <c r="R18" s="228">
        <f t="shared" si="17"/>
        <v>0</v>
      </c>
      <c r="S18" s="228">
        <f t="shared" si="17"/>
        <v>0</v>
      </c>
      <c r="T18" s="228">
        <f t="shared" si="17"/>
        <v>0</v>
      </c>
      <c r="U18" s="228">
        <f t="shared" si="17"/>
        <v>0</v>
      </c>
      <c r="V18" s="228">
        <f t="shared" si="17"/>
        <v>0</v>
      </c>
      <c r="W18" s="228">
        <f t="shared" si="17"/>
        <v>0</v>
      </c>
      <c r="X18" s="228">
        <f t="shared" si="17"/>
        <v>0</v>
      </c>
      <c r="Y18" s="228">
        <f t="shared" si="17"/>
        <v>0</v>
      </c>
      <c r="Z18" s="228">
        <f t="shared" si="17"/>
        <v>0</v>
      </c>
      <c r="AA18" s="228">
        <f t="shared" si="17"/>
        <v>0</v>
      </c>
      <c r="AB18" s="228">
        <f t="shared" si="17"/>
        <v>0</v>
      </c>
      <c r="AC18" s="228">
        <f t="shared" si="17"/>
        <v>0</v>
      </c>
      <c r="AD18" s="228">
        <f t="shared" si="17"/>
        <v>0</v>
      </c>
      <c r="AE18" s="228">
        <f t="shared" si="17"/>
        <v>0</v>
      </c>
      <c r="AF18" s="228">
        <f t="shared" si="17"/>
        <v>0</v>
      </c>
      <c r="AG18" s="228">
        <f t="shared" si="17"/>
        <v>0</v>
      </c>
      <c r="AH18" s="228">
        <f t="shared" si="17"/>
        <v>0</v>
      </c>
      <c r="AI18" s="228">
        <f t="shared" si="17"/>
        <v>0</v>
      </c>
      <c r="AJ18" s="228">
        <f t="shared" si="17"/>
        <v>0</v>
      </c>
      <c r="AK18" s="228">
        <f t="shared" si="17"/>
        <v>0</v>
      </c>
    </row>
    <row r="19" spans="2:37">
      <c r="B19" s="220" t="str">
        <f>IBNR!F15</f>
        <v>2020Q1</v>
      </c>
      <c r="C19" s="221">
        <f t="shared" si="15"/>
        <v>60</v>
      </c>
      <c r="D19" s="222">
        <f>_xlfn.XLOOKUP($B$8,Paid_DFs!$G$5:$S$5,Paid_DFs!$G15:$S15)</f>
        <v>1</v>
      </c>
      <c r="E19" s="223">
        <f>PRODUCT($D$11:$D19)</f>
        <v>1</v>
      </c>
      <c r="F19" s="224">
        <f t="shared" si="10"/>
        <v>0</v>
      </c>
      <c r="G19" s="225">
        <f t="shared" si="16"/>
        <v>1</v>
      </c>
      <c r="H19" s="226">
        <f t="shared" si="18"/>
        <v>0</v>
      </c>
      <c r="I19" s="227">
        <f t="shared" si="11"/>
        <v>1</v>
      </c>
      <c r="J19" s="228">
        <f t="shared" si="12"/>
        <v>1</v>
      </c>
      <c r="K19" s="228">
        <f t="shared" si="17"/>
        <v>0</v>
      </c>
      <c r="L19" s="228">
        <f t="shared" si="17"/>
        <v>0</v>
      </c>
      <c r="M19" s="228">
        <f t="shared" si="17"/>
        <v>0</v>
      </c>
      <c r="N19" s="228">
        <f t="shared" si="17"/>
        <v>0</v>
      </c>
      <c r="O19" s="228">
        <f t="shared" si="17"/>
        <v>0</v>
      </c>
      <c r="P19" s="228">
        <f t="shared" si="17"/>
        <v>0</v>
      </c>
      <c r="Q19" s="228">
        <f t="shared" si="17"/>
        <v>0</v>
      </c>
      <c r="R19" s="228">
        <f t="shared" si="17"/>
        <v>0</v>
      </c>
      <c r="S19" s="228">
        <f t="shared" si="17"/>
        <v>0</v>
      </c>
      <c r="T19" s="228">
        <f t="shared" si="17"/>
        <v>0</v>
      </c>
      <c r="U19" s="228">
        <f t="shared" si="17"/>
        <v>0</v>
      </c>
      <c r="V19" s="228">
        <f t="shared" si="17"/>
        <v>0</v>
      </c>
      <c r="W19" s="228">
        <f t="shared" si="17"/>
        <v>0</v>
      </c>
      <c r="X19" s="228">
        <f t="shared" si="17"/>
        <v>0</v>
      </c>
      <c r="Y19" s="228">
        <f t="shared" si="17"/>
        <v>0</v>
      </c>
      <c r="Z19" s="228">
        <f t="shared" si="17"/>
        <v>0</v>
      </c>
      <c r="AA19" s="228">
        <f t="shared" si="17"/>
        <v>0</v>
      </c>
      <c r="AB19" s="228">
        <f t="shared" si="17"/>
        <v>0</v>
      </c>
      <c r="AC19" s="228">
        <f t="shared" si="17"/>
        <v>0</v>
      </c>
      <c r="AD19" s="228">
        <f t="shared" si="17"/>
        <v>0</v>
      </c>
      <c r="AE19" s="228">
        <f t="shared" si="17"/>
        <v>0</v>
      </c>
      <c r="AF19" s="228">
        <f t="shared" si="17"/>
        <v>0</v>
      </c>
      <c r="AG19" s="228">
        <f t="shared" si="17"/>
        <v>0</v>
      </c>
      <c r="AH19" s="228">
        <f t="shared" si="17"/>
        <v>0</v>
      </c>
      <c r="AI19" s="228">
        <f t="shared" si="17"/>
        <v>0</v>
      </c>
      <c r="AJ19" s="228">
        <f t="shared" si="17"/>
        <v>0</v>
      </c>
      <c r="AK19" s="228">
        <f t="shared" si="17"/>
        <v>0</v>
      </c>
    </row>
    <row r="20" spans="2:37">
      <c r="B20" s="220" t="str">
        <f>IBNR!F16</f>
        <v>2020Q2</v>
      </c>
      <c r="C20" s="221">
        <f t="shared" si="15"/>
        <v>57</v>
      </c>
      <c r="D20" s="222">
        <f>_xlfn.XLOOKUP($B$8,Paid_DFs!$G$5:$S$5,Paid_DFs!$G16:$S16)</f>
        <v>1</v>
      </c>
      <c r="E20" s="223">
        <f>PRODUCT($D$11:$D20)</f>
        <v>1</v>
      </c>
      <c r="F20" s="224">
        <f t="shared" si="10"/>
        <v>8.1321315235654001E-3</v>
      </c>
      <c r="G20" s="225">
        <f t="shared" si="16"/>
        <v>1</v>
      </c>
      <c r="H20" s="226">
        <f t="shared" si="18"/>
        <v>0</v>
      </c>
      <c r="I20" s="227">
        <f t="shared" si="11"/>
        <v>1</v>
      </c>
      <c r="J20" s="228">
        <f t="shared" si="12"/>
        <v>1</v>
      </c>
      <c r="K20" s="228">
        <f t="shared" si="17"/>
        <v>0</v>
      </c>
      <c r="L20" s="228">
        <f t="shared" si="17"/>
        <v>0</v>
      </c>
      <c r="M20" s="228">
        <f t="shared" si="17"/>
        <v>0</v>
      </c>
      <c r="N20" s="228">
        <f t="shared" si="17"/>
        <v>0</v>
      </c>
      <c r="O20" s="228">
        <f t="shared" si="17"/>
        <v>0</v>
      </c>
      <c r="P20" s="228">
        <f t="shared" si="17"/>
        <v>0</v>
      </c>
      <c r="Q20" s="228">
        <f t="shared" si="17"/>
        <v>0</v>
      </c>
      <c r="R20" s="228">
        <f t="shared" si="17"/>
        <v>0</v>
      </c>
      <c r="S20" s="228">
        <f t="shared" si="17"/>
        <v>0</v>
      </c>
      <c r="T20" s="228">
        <f t="shared" si="17"/>
        <v>0</v>
      </c>
      <c r="U20" s="228">
        <f t="shared" si="17"/>
        <v>0</v>
      </c>
      <c r="V20" s="228">
        <f t="shared" si="17"/>
        <v>0</v>
      </c>
      <c r="W20" s="228">
        <f t="shared" si="17"/>
        <v>0</v>
      </c>
      <c r="X20" s="228">
        <f t="shared" si="17"/>
        <v>0</v>
      </c>
      <c r="Y20" s="228">
        <f t="shared" si="17"/>
        <v>0</v>
      </c>
      <c r="Z20" s="228">
        <f t="shared" si="17"/>
        <v>0</v>
      </c>
      <c r="AA20" s="228">
        <f t="shared" si="17"/>
        <v>0</v>
      </c>
      <c r="AB20" s="228">
        <f t="shared" si="17"/>
        <v>0</v>
      </c>
      <c r="AC20" s="228">
        <f t="shared" si="17"/>
        <v>0</v>
      </c>
      <c r="AD20" s="228">
        <f t="shared" si="17"/>
        <v>0</v>
      </c>
      <c r="AE20" s="228">
        <f t="shared" si="17"/>
        <v>0</v>
      </c>
      <c r="AF20" s="228">
        <f t="shared" si="17"/>
        <v>0</v>
      </c>
      <c r="AG20" s="228">
        <f t="shared" si="17"/>
        <v>0</v>
      </c>
      <c r="AH20" s="228">
        <f t="shared" si="17"/>
        <v>0</v>
      </c>
      <c r="AI20" s="228">
        <f t="shared" si="17"/>
        <v>0</v>
      </c>
      <c r="AJ20" s="228">
        <f t="shared" si="17"/>
        <v>0</v>
      </c>
      <c r="AK20" s="228">
        <f t="shared" si="17"/>
        <v>0</v>
      </c>
    </row>
    <row r="21" spans="2:37">
      <c r="B21" s="220" t="str">
        <f>IBNR!F17</f>
        <v>2020Q3</v>
      </c>
      <c r="C21" s="221">
        <f t="shared" si="15"/>
        <v>54</v>
      </c>
      <c r="D21" s="222">
        <f>_xlfn.XLOOKUP($B$8,Paid_DFs!$G$5:$S$5,Paid_DFs!$G17:$S17)</f>
        <v>1.0081988052864912</v>
      </c>
      <c r="E21" s="223">
        <f>PRODUCT($D$11:$D21)</f>
        <v>1.0081988052864912</v>
      </c>
      <c r="F21" s="224">
        <f t="shared" si="10"/>
        <v>0</v>
      </c>
      <c r="G21" s="225">
        <f t="shared" si="16"/>
        <v>0.9918678684764346</v>
      </c>
      <c r="H21" s="226">
        <f t="shared" si="18"/>
        <v>8.1321315235654001E-3</v>
      </c>
      <c r="I21" s="227">
        <f t="shared" si="11"/>
        <v>1</v>
      </c>
      <c r="J21" s="228">
        <f t="shared" si="12"/>
        <v>1</v>
      </c>
      <c r="K21" s="228">
        <f t="shared" si="17"/>
        <v>0</v>
      </c>
      <c r="L21" s="228">
        <f t="shared" si="17"/>
        <v>0</v>
      </c>
      <c r="M21" s="228">
        <f t="shared" si="17"/>
        <v>0</v>
      </c>
      <c r="N21" s="228">
        <f t="shared" si="17"/>
        <v>0</v>
      </c>
      <c r="O21" s="228">
        <f t="shared" si="17"/>
        <v>0</v>
      </c>
      <c r="P21" s="228">
        <f t="shared" si="17"/>
        <v>0</v>
      </c>
      <c r="Q21" s="228">
        <f t="shared" si="17"/>
        <v>0</v>
      </c>
      <c r="R21" s="228">
        <f t="shared" si="17"/>
        <v>0</v>
      </c>
      <c r="S21" s="228">
        <f t="shared" si="17"/>
        <v>0</v>
      </c>
      <c r="T21" s="228">
        <f t="shared" si="17"/>
        <v>0</v>
      </c>
      <c r="U21" s="228">
        <f t="shared" si="17"/>
        <v>0</v>
      </c>
      <c r="V21" s="228">
        <f t="shared" si="17"/>
        <v>0</v>
      </c>
      <c r="W21" s="228">
        <f t="shared" ref="W21:AK21" si="19">IFERROR(VLOOKUP($C21+W$6,$C$11:$AK$38,4,FALSE)/$H21,0)</f>
        <v>0</v>
      </c>
      <c r="X21" s="228">
        <f t="shared" si="19"/>
        <v>0</v>
      </c>
      <c r="Y21" s="228">
        <f t="shared" si="19"/>
        <v>0</v>
      </c>
      <c r="Z21" s="228">
        <f t="shared" si="19"/>
        <v>0</v>
      </c>
      <c r="AA21" s="228">
        <f t="shared" si="19"/>
        <v>0</v>
      </c>
      <c r="AB21" s="228">
        <f t="shared" si="19"/>
        <v>0</v>
      </c>
      <c r="AC21" s="228">
        <f t="shared" si="19"/>
        <v>0</v>
      </c>
      <c r="AD21" s="228">
        <f t="shared" si="19"/>
        <v>0</v>
      </c>
      <c r="AE21" s="228">
        <f t="shared" si="19"/>
        <v>0</v>
      </c>
      <c r="AF21" s="228">
        <f t="shared" si="19"/>
        <v>0</v>
      </c>
      <c r="AG21" s="228">
        <f t="shared" si="19"/>
        <v>0</v>
      </c>
      <c r="AH21" s="228">
        <f t="shared" si="19"/>
        <v>0</v>
      </c>
      <c r="AI21" s="228">
        <f t="shared" si="19"/>
        <v>0</v>
      </c>
      <c r="AJ21" s="228">
        <f t="shared" si="19"/>
        <v>0</v>
      </c>
      <c r="AK21" s="228">
        <f t="shared" si="19"/>
        <v>0</v>
      </c>
    </row>
    <row r="22" spans="2:37">
      <c r="B22" s="220" t="str">
        <f>IBNR!F18</f>
        <v>2020Q4</v>
      </c>
      <c r="C22" s="221">
        <f t="shared" si="15"/>
        <v>51</v>
      </c>
      <c r="D22" s="222">
        <f>_xlfn.XLOOKUP($B$8,Paid_DFs!$G$5:$S$5,Paid_DFs!$G18:$S18)</f>
        <v>1</v>
      </c>
      <c r="E22" s="223">
        <f>PRODUCT($D$11:$D22)</f>
        <v>1.0081988052864912</v>
      </c>
      <c r="F22" s="224">
        <f t="shared" si="10"/>
        <v>0</v>
      </c>
      <c r="G22" s="225">
        <f t="shared" si="16"/>
        <v>0.9918678684764346</v>
      </c>
      <c r="H22" s="226">
        <f t="shared" si="18"/>
        <v>8.1321315235654001E-3</v>
      </c>
      <c r="I22" s="227">
        <f t="shared" si="11"/>
        <v>1</v>
      </c>
      <c r="J22" s="228">
        <f t="shared" si="12"/>
        <v>0</v>
      </c>
      <c r="K22" s="228">
        <f t="shared" ref="K22:AK31" si="20">IFERROR(VLOOKUP($C22+K$6,$C$11:$AK$38,4,FALSE)/$H22,0)</f>
        <v>1</v>
      </c>
      <c r="L22" s="228">
        <f t="shared" si="20"/>
        <v>0</v>
      </c>
      <c r="M22" s="228">
        <f t="shared" si="20"/>
        <v>0</v>
      </c>
      <c r="N22" s="228">
        <f t="shared" si="20"/>
        <v>0</v>
      </c>
      <c r="O22" s="228">
        <f t="shared" si="20"/>
        <v>0</v>
      </c>
      <c r="P22" s="228">
        <f t="shared" si="20"/>
        <v>0</v>
      </c>
      <c r="Q22" s="228">
        <f t="shared" si="20"/>
        <v>0</v>
      </c>
      <c r="R22" s="228">
        <f t="shared" si="20"/>
        <v>0</v>
      </c>
      <c r="S22" s="228">
        <f t="shared" si="20"/>
        <v>0</v>
      </c>
      <c r="T22" s="228">
        <f t="shared" si="20"/>
        <v>0</v>
      </c>
      <c r="U22" s="228">
        <f t="shared" si="20"/>
        <v>0</v>
      </c>
      <c r="V22" s="228">
        <f t="shared" si="20"/>
        <v>0</v>
      </c>
      <c r="W22" s="228">
        <f t="shared" si="20"/>
        <v>0</v>
      </c>
      <c r="X22" s="228">
        <f t="shared" si="20"/>
        <v>0</v>
      </c>
      <c r="Y22" s="228">
        <f t="shared" si="20"/>
        <v>0</v>
      </c>
      <c r="Z22" s="228">
        <f t="shared" si="20"/>
        <v>0</v>
      </c>
      <c r="AA22" s="228">
        <f t="shared" si="20"/>
        <v>0</v>
      </c>
      <c r="AB22" s="228">
        <f t="shared" si="20"/>
        <v>0</v>
      </c>
      <c r="AC22" s="228">
        <f t="shared" si="20"/>
        <v>0</v>
      </c>
      <c r="AD22" s="228">
        <f t="shared" si="20"/>
        <v>0</v>
      </c>
      <c r="AE22" s="228">
        <f t="shared" si="20"/>
        <v>0</v>
      </c>
      <c r="AF22" s="228">
        <f t="shared" si="20"/>
        <v>0</v>
      </c>
      <c r="AG22" s="228">
        <f t="shared" si="20"/>
        <v>0</v>
      </c>
      <c r="AH22" s="228">
        <f t="shared" si="20"/>
        <v>0</v>
      </c>
      <c r="AI22" s="228">
        <f t="shared" si="20"/>
        <v>0</v>
      </c>
      <c r="AJ22" s="228">
        <f t="shared" si="20"/>
        <v>0</v>
      </c>
      <c r="AK22" s="228">
        <f t="shared" si="20"/>
        <v>0</v>
      </c>
    </row>
    <row r="23" spans="2:37">
      <c r="B23" s="220" t="str">
        <f>IBNR!F19</f>
        <v>2021Q1</v>
      </c>
      <c r="C23" s="221">
        <f t="shared" si="15"/>
        <v>48</v>
      </c>
      <c r="D23" s="222">
        <f>_xlfn.XLOOKUP($B$8,Paid_DFs!$G$5:$S$5,Paid_DFs!$G19:$S19)</f>
        <v>1</v>
      </c>
      <c r="E23" s="223">
        <f>PRODUCT($D$11:$D23)</f>
        <v>1.0081988052864912</v>
      </c>
      <c r="F23" s="224">
        <f t="shared" si="10"/>
        <v>0</v>
      </c>
      <c r="G23" s="225">
        <f t="shared" si="16"/>
        <v>0.9918678684764346</v>
      </c>
      <c r="H23" s="226">
        <f t="shared" si="18"/>
        <v>8.1321315235654001E-3</v>
      </c>
      <c r="I23" s="227">
        <f t="shared" si="11"/>
        <v>1</v>
      </c>
      <c r="J23" s="228">
        <f t="shared" si="12"/>
        <v>0</v>
      </c>
      <c r="K23" s="228">
        <f t="shared" si="20"/>
        <v>0</v>
      </c>
      <c r="L23" s="228">
        <f t="shared" si="20"/>
        <v>1</v>
      </c>
      <c r="M23" s="228">
        <f t="shared" si="20"/>
        <v>0</v>
      </c>
      <c r="N23" s="228">
        <f t="shared" si="20"/>
        <v>0</v>
      </c>
      <c r="O23" s="228">
        <f t="shared" si="20"/>
        <v>0</v>
      </c>
      <c r="P23" s="228">
        <f t="shared" si="20"/>
        <v>0</v>
      </c>
      <c r="Q23" s="228">
        <f t="shared" si="20"/>
        <v>0</v>
      </c>
      <c r="R23" s="228">
        <f t="shared" si="20"/>
        <v>0</v>
      </c>
      <c r="S23" s="228">
        <f t="shared" si="20"/>
        <v>0</v>
      </c>
      <c r="T23" s="228">
        <f t="shared" si="20"/>
        <v>0</v>
      </c>
      <c r="U23" s="228">
        <f t="shared" si="20"/>
        <v>0</v>
      </c>
      <c r="V23" s="228">
        <f t="shared" si="20"/>
        <v>0</v>
      </c>
      <c r="W23" s="228">
        <f t="shared" si="20"/>
        <v>0</v>
      </c>
      <c r="X23" s="228">
        <f t="shared" si="20"/>
        <v>0</v>
      </c>
      <c r="Y23" s="228">
        <f t="shared" si="20"/>
        <v>0</v>
      </c>
      <c r="Z23" s="228">
        <f t="shared" si="20"/>
        <v>0</v>
      </c>
      <c r="AA23" s="228">
        <f t="shared" si="20"/>
        <v>0</v>
      </c>
      <c r="AB23" s="228">
        <f t="shared" si="20"/>
        <v>0</v>
      </c>
      <c r="AC23" s="228">
        <f t="shared" si="20"/>
        <v>0</v>
      </c>
      <c r="AD23" s="228">
        <f t="shared" si="20"/>
        <v>0</v>
      </c>
      <c r="AE23" s="228">
        <f t="shared" si="20"/>
        <v>0</v>
      </c>
      <c r="AF23" s="228">
        <f t="shared" si="20"/>
        <v>0</v>
      </c>
      <c r="AG23" s="228">
        <f t="shared" si="20"/>
        <v>0</v>
      </c>
      <c r="AH23" s="228">
        <f t="shared" si="20"/>
        <v>0</v>
      </c>
      <c r="AI23" s="228">
        <f t="shared" si="20"/>
        <v>0</v>
      </c>
      <c r="AJ23" s="228">
        <f t="shared" si="20"/>
        <v>0</v>
      </c>
      <c r="AK23" s="228">
        <f t="shared" si="20"/>
        <v>0</v>
      </c>
    </row>
    <row r="24" spans="2:37">
      <c r="B24" s="220" t="str">
        <f>IBNR!F20</f>
        <v>2021Q2</v>
      </c>
      <c r="C24" s="221">
        <f t="shared" si="15"/>
        <v>45</v>
      </c>
      <c r="D24" s="222">
        <f>_xlfn.XLOOKUP($B$8,Paid_DFs!$G$5:$S$5,Paid_DFs!$G20:$S20)</f>
        <v>1</v>
      </c>
      <c r="E24" s="223">
        <f>PRODUCT($D$11:$D24)</f>
        <v>1.0081988052864912</v>
      </c>
      <c r="F24" s="224">
        <f t="shared" si="10"/>
        <v>0</v>
      </c>
      <c r="G24" s="225">
        <f t="shared" si="16"/>
        <v>0.9918678684764346</v>
      </c>
      <c r="H24" s="226">
        <f t="shared" si="18"/>
        <v>8.1321315235654001E-3</v>
      </c>
      <c r="I24" s="227">
        <f t="shared" si="11"/>
        <v>1</v>
      </c>
      <c r="J24" s="228">
        <f t="shared" si="12"/>
        <v>0</v>
      </c>
      <c r="K24" s="228">
        <f t="shared" si="20"/>
        <v>0</v>
      </c>
      <c r="L24" s="228">
        <f t="shared" si="20"/>
        <v>0</v>
      </c>
      <c r="M24" s="228">
        <f t="shared" si="20"/>
        <v>1</v>
      </c>
      <c r="N24" s="228">
        <f t="shared" si="20"/>
        <v>0</v>
      </c>
      <c r="O24" s="228">
        <f t="shared" si="20"/>
        <v>0</v>
      </c>
      <c r="P24" s="228">
        <f t="shared" si="20"/>
        <v>0</v>
      </c>
      <c r="Q24" s="228">
        <f t="shared" si="20"/>
        <v>0</v>
      </c>
      <c r="R24" s="228">
        <f t="shared" si="20"/>
        <v>0</v>
      </c>
      <c r="S24" s="228">
        <f t="shared" si="20"/>
        <v>0</v>
      </c>
      <c r="T24" s="228">
        <f t="shared" si="20"/>
        <v>0</v>
      </c>
      <c r="U24" s="228">
        <f t="shared" si="20"/>
        <v>0</v>
      </c>
      <c r="V24" s="228">
        <f t="shared" si="20"/>
        <v>0</v>
      </c>
      <c r="W24" s="228">
        <f t="shared" si="20"/>
        <v>0</v>
      </c>
      <c r="X24" s="228">
        <f t="shared" si="20"/>
        <v>0</v>
      </c>
      <c r="Y24" s="228">
        <f t="shared" si="20"/>
        <v>0</v>
      </c>
      <c r="Z24" s="228">
        <f t="shared" si="20"/>
        <v>0</v>
      </c>
      <c r="AA24" s="228">
        <f t="shared" si="20"/>
        <v>0</v>
      </c>
      <c r="AB24" s="228">
        <f t="shared" si="20"/>
        <v>0</v>
      </c>
      <c r="AC24" s="228">
        <f t="shared" si="20"/>
        <v>0</v>
      </c>
      <c r="AD24" s="228">
        <f t="shared" si="20"/>
        <v>0</v>
      </c>
      <c r="AE24" s="228">
        <f t="shared" si="20"/>
        <v>0</v>
      </c>
      <c r="AF24" s="228">
        <f t="shared" si="20"/>
        <v>0</v>
      </c>
      <c r="AG24" s="228">
        <f t="shared" si="20"/>
        <v>0</v>
      </c>
      <c r="AH24" s="228">
        <f t="shared" si="20"/>
        <v>0</v>
      </c>
      <c r="AI24" s="228">
        <f t="shared" si="20"/>
        <v>0</v>
      </c>
      <c r="AJ24" s="228">
        <f t="shared" si="20"/>
        <v>0</v>
      </c>
      <c r="AK24" s="228">
        <f t="shared" si="20"/>
        <v>0</v>
      </c>
    </row>
    <row r="25" spans="2:37">
      <c r="B25" s="220" t="str">
        <f>IBNR!F21</f>
        <v>2021Q3</v>
      </c>
      <c r="C25" s="221">
        <f t="shared" si="15"/>
        <v>42</v>
      </c>
      <c r="D25" s="222">
        <f>_xlfn.XLOOKUP($B$8,Paid_DFs!$G$5:$S$5,Paid_DFs!$G21:$S21)</f>
        <v>1</v>
      </c>
      <c r="E25" s="223">
        <f>PRODUCT($D$11:$D25)</f>
        <v>1.0081988052864912</v>
      </c>
      <c r="F25" s="224">
        <f t="shared" si="10"/>
        <v>0</v>
      </c>
      <c r="G25" s="225">
        <f t="shared" si="16"/>
        <v>0.9918678684764346</v>
      </c>
      <c r="H25" s="226">
        <f t="shared" si="18"/>
        <v>8.1321315235654001E-3</v>
      </c>
      <c r="I25" s="227">
        <f t="shared" si="11"/>
        <v>1</v>
      </c>
      <c r="J25" s="228">
        <f t="shared" si="12"/>
        <v>0</v>
      </c>
      <c r="K25" s="228">
        <f t="shared" si="20"/>
        <v>0</v>
      </c>
      <c r="L25" s="228">
        <f t="shared" si="20"/>
        <v>0</v>
      </c>
      <c r="M25" s="228">
        <f t="shared" si="20"/>
        <v>0</v>
      </c>
      <c r="N25" s="228">
        <f t="shared" si="20"/>
        <v>1</v>
      </c>
      <c r="O25" s="228">
        <f t="shared" si="20"/>
        <v>0</v>
      </c>
      <c r="P25" s="228">
        <f t="shared" si="20"/>
        <v>0</v>
      </c>
      <c r="Q25" s="228">
        <f t="shared" si="20"/>
        <v>0</v>
      </c>
      <c r="R25" s="228">
        <f t="shared" si="20"/>
        <v>0</v>
      </c>
      <c r="S25" s="228">
        <f t="shared" si="20"/>
        <v>0</v>
      </c>
      <c r="T25" s="228">
        <f t="shared" si="20"/>
        <v>0</v>
      </c>
      <c r="U25" s="228">
        <f t="shared" si="20"/>
        <v>0</v>
      </c>
      <c r="V25" s="228">
        <f t="shared" si="20"/>
        <v>0</v>
      </c>
      <c r="W25" s="228">
        <f t="shared" si="20"/>
        <v>0</v>
      </c>
      <c r="X25" s="228">
        <f t="shared" si="20"/>
        <v>0</v>
      </c>
      <c r="Y25" s="228">
        <f t="shared" si="20"/>
        <v>0</v>
      </c>
      <c r="Z25" s="228">
        <f t="shared" si="20"/>
        <v>0</v>
      </c>
      <c r="AA25" s="228">
        <f t="shared" si="20"/>
        <v>0</v>
      </c>
      <c r="AB25" s="228">
        <f t="shared" si="20"/>
        <v>0</v>
      </c>
      <c r="AC25" s="228">
        <f t="shared" si="20"/>
        <v>0</v>
      </c>
      <c r="AD25" s="228">
        <f t="shared" si="20"/>
        <v>0</v>
      </c>
      <c r="AE25" s="228">
        <f t="shared" si="20"/>
        <v>0</v>
      </c>
      <c r="AF25" s="228">
        <f t="shared" si="20"/>
        <v>0</v>
      </c>
      <c r="AG25" s="228">
        <f t="shared" si="20"/>
        <v>0</v>
      </c>
      <c r="AH25" s="228">
        <f t="shared" si="20"/>
        <v>0</v>
      </c>
      <c r="AI25" s="228">
        <f t="shared" si="20"/>
        <v>0</v>
      </c>
      <c r="AJ25" s="228">
        <f t="shared" si="20"/>
        <v>0</v>
      </c>
      <c r="AK25" s="228">
        <f t="shared" si="20"/>
        <v>0</v>
      </c>
    </row>
    <row r="26" spans="2:37">
      <c r="B26" s="220" t="str">
        <f>IBNR!F22</f>
        <v>2021Q4</v>
      </c>
      <c r="C26" s="221">
        <f t="shared" si="15"/>
        <v>39</v>
      </c>
      <c r="D26" s="222">
        <f>_xlfn.XLOOKUP($B$8,Paid_DFs!$G$5:$S$5,Paid_DFs!$G22:$S22)</f>
        <v>1</v>
      </c>
      <c r="E26" s="223">
        <f>PRODUCT($D$11:$D26)</f>
        <v>1.0081988052864912</v>
      </c>
      <c r="F26" s="224">
        <f t="shared" si="10"/>
        <v>0</v>
      </c>
      <c r="G26" s="225">
        <f t="shared" si="16"/>
        <v>0.9918678684764346</v>
      </c>
      <c r="H26" s="226">
        <f t="shared" si="18"/>
        <v>8.1321315235654001E-3</v>
      </c>
      <c r="I26" s="227">
        <f t="shared" si="11"/>
        <v>1</v>
      </c>
      <c r="J26" s="228">
        <f t="shared" si="12"/>
        <v>0</v>
      </c>
      <c r="K26" s="228">
        <f t="shared" si="20"/>
        <v>0</v>
      </c>
      <c r="L26" s="228">
        <f t="shared" si="20"/>
        <v>0</v>
      </c>
      <c r="M26" s="228">
        <f t="shared" si="20"/>
        <v>0</v>
      </c>
      <c r="N26" s="228">
        <f t="shared" si="20"/>
        <v>0</v>
      </c>
      <c r="O26" s="228">
        <f t="shared" si="20"/>
        <v>1</v>
      </c>
      <c r="P26" s="228">
        <f t="shared" si="20"/>
        <v>0</v>
      </c>
      <c r="Q26" s="228">
        <f t="shared" si="20"/>
        <v>0</v>
      </c>
      <c r="R26" s="228">
        <f t="shared" si="20"/>
        <v>0</v>
      </c>
      <c r="S26" s="228">
        <f t="shared" si="20"/>
        <v>0</v>
      </c>
      <c r="T26" s="228">
        <f t="shared" si="20"/>
        <v>0</v>
      </c>
      <c r="U26" s="228">
        <f t="shared" si="20"/>
        <v>0</v>
      </c>
      <c r="V26" s="228">
        <f t="shared" si="20"/>
        <v>0</v>
      </c>
      <c r="W26" s="228">
        <f t="shared" si="20"/>
        <v>0</v>
      </c>
      <c r="X26" s="228">
        <f t="shared" si="20"/>
        <v>0</v>
      </c>
      <c r="Y26" s="228">
        <f t="shared" si="20"/>
        <v>0</v>
      </c>
      <c r="Z26" s="228">
        <f t="shared" si="20"/>
        <v>0</v>
      </c>
      <c r="AA26" s="228">
        <f t="shared" si="20"/>
        <v>0</v>
      </c>
      <c r="AB26" s="228">
        <f t="shared" si="20"/>
        <v>0</v>
      </c>
      <c r="AC26" s="228">
        <f t="shared" si="20"/>
        <v>0</v>
      </c>
      <c r="AD26" s="228">
        <f t="shared" si="20"/>
        <v>0</v>
      </c>
      <c r="AE26" s="228">
        <f t="shared" si="20"/>
        <v>0</v>
      </c>
      <c r="AF26" s="228">
        <f t="shared" si="20"/>
        <v>0</v>
      </c>
      <c r="AG26" s="228">
        <f t="shared" si="20"/>
        <v>0</v>
      </c>
      <c r="AH26" s="228">
        <f t="shared" si="20"/>
        <v>0</v>
      </c>
      <c r="AI26" s="228">
        <f t="shared" si="20"/>
        <v>0</v>
      </c>
      <c r="AJ26" s="228">
        <f t="shared" si="20"/>
        <v>0</v>
      </c>
      <c r="AK26" s="228">
        <f t="shared" si="20"/>
        <v>0</v>
      </c>
    </row>
    <row r="27" spans="2:37">
      <c r="B27" s="220" t="str">
        <f>IBNR!F23</f>
        <v>2022Q1</v>
      </c>
      <c r="C27" s="221">
        <f t="shared" si="15"/>
        <v>36</v>
      </c>
      <c r="D27" s="222">
        <f>_xlfn.XLOOKUP($B$8,Paid_DFs!$G$5:$S$5,Paid_DFs!$G23:$S23)</f>
        <v>1</v>
      </c>
      <c r="E27" s="223">
        <f>PRODUCT($D$11:$D27)</f>
        <v>1.0081988052864912</v>
      </c>
      <c r="F27" s="224">
        <f t="shared" si="10"/>
        <v>0</v>
      </c>
      <c r="G27" s="225">
        <f t="shared" si="16"/>
        <v>0.9918678684764346</v>
      </c>
      <c r="H27" s="226">
        <f t="shared" si="18"/>
        <v>8.1321315235654001E-3</v>
      </c>
      <c r="I27" s="227">
        <f t="shared" si="11"/>
        <v>1</v>
      </c>
      <c r="J27" s="228">
        <f t="shared" si="12"/>
        <v>0</v>
      </c>
      <c r="K27" s="228">
        <f t="shared" si="20"/>
        <v>0</v>
      </c>
      <c r="L27" s="228">
        <f t="shared" si="20"/>
        <v>0</v>
      </c>
      <c r="M27" s="228">
        <f t="shared" si="20"/>
        <v>0</v>
      </c>
      <c r="N27" s="228">
        <f t="shared" si="20"/>
        <v>0</v>
      </c>
      <c r="O27" s="228">
        <f t="shared" si="20"/>
        <v>0</v>
      </c>
      <c r="P27" s="228">
        <f t="shared" si="20"/>
        <v>1</v>
      </c>
      <c r="Q27" s="228">
        <f t="shared" si="20"/>
        <v>0</v>
      </c>
      <c r="R27" s="228">
        <f t="shared" si="20"/>
        <v>0</v>
      </c>
      <c r="S27" s="228">
        <f t="shared" si="20"/>
        <v>0</v>
      </c>
      <c r="T27" s="228">
        <f t="shared" si="20"/>
        <v>0</v>
      </c>
      <c r="U27" s="228">
        <f t="shared" si="20"/>
        <v>0</v>
      </c>
      <c r="V27" s="228">
        <f t="shared" si="20"/>
        <v>0</v>
      </c>
      <c r="W27" s="228">
        <f t="shared" si="20"/>
        <v>0</v>
      </c>
      <c r="X27" s="228">
        <f t="shared" si="20"/>
        <v>0</v>
      </c>
      <c r="Y27" s="228">
        <f t="shared" si="20"/>
        <v>0</v>
      </c>
      <c r="Z27" s="228">
        <f t="shared" si="20"/>
        <v>0</v>
      </c>
      <c r="AA27" s="228">
        <f t="shared" si="20"/>
        <v>0</v>
      </c>
      <c r="AB27" s="228">
        <f t="shared" si="20"/>
        <v>0</v>
      </c>
      <c r="AC27" s="228">
        <f t="shared" si="20"/>
        <v>0</v>
      </c>
      <c r="AD27" s="228">
        <f t="shared" si="20"/>
        <v>0</v>
      </c>
      <c r="AE27" s="228">
        <f t="shared" si="20"/>
        <v>0</v>
      </c>
      <c r="AF27" s="228">
        <f t="shared" si="20"/>
        <v>0</v>
      </c>
      <c r="AG27" s="228">
        <f t="shared" si="20"/>
        <v>0</v>
      </c>
      <c r="AH27" s="228">
        <f t="shared" si="20"/>
        <v>0</v>
      </c>
      <c r="AI27" s="228">
        <f t="shared" si="20"/>
        <v>0</v>
      </c>
      <c r="AJ27" s="228">
        <f t="shared" si="20"/>
        <v>0</v>
      </c>
      <c r="AK27" s="228">
        <f t="shared" si="20"/>
        <v>0</v>
      </c>
    </row>
    <row r="28" spans="2:37">
      <c r="B28" s="220" t="str">
        <f>IBNR!F24</f>
        <v>2022Q2</v>
      </c>
      <c r="C28" s="221">
        <f t="shared" si="15"/>
        <v>33</v>
      </c>
      <c r="D28" s="222">
        <f>_xlfn.XLOOKUP($B$8,Paid_DFs!$G$5:$S$5,Paid_DFs!$G24:$S24)</f>
        <v>1</v>
      </c>
      <c r="E28" s="223">
        <f>PRODUCT($D$11:$D28)</f>
        <v>1.0081988052864912</v>
      </c>
      <c r="F28" s="224">
        <f t="shared" si="10"/>
        <v>0</v>
      </c>
      <c r="G28" s="225">
        <f t="shared" si="16"/>
        <v>0.9918678684764346</v>
      </c>
      <c r="H28" s="226">
        <f t="shared" si="18"/>
        <v>8.1321315235654001E-3</v>
      </c>
      <c r="I28" s="227">
        <f t="shared" si="11"/>
        <v>1</v>
      </c>
      <c r="J28" s="228">
        <f t="shared" si="12"/>
        <v>0</v>
      </c>
      <c r="K28" s="228">
        <f t="shared" si="20"/>
        <v>0</v>
      </c>
      <c r="L28" s="228">
        <f t="shared" si="20"/>
        <v>0</v>
      </c>
      <c r="M28" s="228">
        <f t="shared" si="20"/>
        <v>0</v>
      </c>
      <c r="N28" s="228">
        <f t="shared" si="20"/>
        <v>0</v>
      </c>
      <c r="O28" s="228">
        <f t="shared" si="20"/>
        <v>0</v>
      </c>
      <c r="P28" s="228">
        <f t="shared" si="20"/>
        <v>0</v>
      </c>
      <c r="Q28" s="228">
        <f t="shared" si="20"/>
        <v>1</v>
      </c>
      <c r="R28" s="228">
        <f t="shared" si="20"/>
        <v>0</v>
      </c>
      <c r="S28" s="228">
        <f t="shared" si="20"/>
        <v>0</v>
      </c>
      <c r="T28" s="228">
        <f t="shared" si="20"/>
        <v>0</v>
      </c>
      <c r="U28" s="228">
        <f t="shared" si="20"/>
        <v>0</v>
      </c>
      <c r="V28" s="228">
        <f t="shared" si="20"/>
        <v>0</v>
      </c>
      <c r="W28" s="228">
        <f t="shared" si="20"/>
        <v>0</v>
      </c>
      <c r="X28" s="228">
        <f t="shared" si="20"/>
        <v>0</v>
      </c>
      <c r="Y28" s="228">
        <f t="shared" si="20"/>
        <v>0</v>
      </c>
      <c r="Z28" s="228">
        <f t="shared" si="20"/>
        <v>0</v>
      </c>
      <c r="AA28" s="228">
        <f t="shared" si="20"/>
        <v>0</v>
      </c>
      <c r="AB28" s="228">
        <f t="shared" si="20"/>
        <v>0</v>
      </c>
      <c r="AC28" s="228">
        <f t="shared" si="20"/>
        <v>0</v>
      </c>
      <c r="AD28" s="228">
        <f t="shared" si="20"/>
        <v>0</v>
      </c>
      <c r="AE28" s="228">
        <f t="shared" si="20"/>
        <v>0</v>
      </c>
      <c r="AF28" s="228">
        <f t="shared" si="20"/>
        <v>0</v>
      </c>
      <c r="AG28" s="228">
        <f t="shared" si="20"/>
        <v>0</v>
      </c>
      <c r="AH28" s="228">
        <f t="shared" si="20"/>
        <v>0</v>
      </c>
      <c r="AI28" s="228">
        <f t="shared" si="20"/>
        <v>0</v>
      </c>
      <c r="AJ28" s="228">
        <f t="shared" si="20"/>
        <v>0</v>
      </c>
      <c r="AK28" s="228">
        <f t="shared" si="20"/>
        <v>0</v>
      </c>
    </row>
    <row r="29" spans="2:37">
      <c r="B29" s="220" t="str">
        <f>IBNR!F25</f>
        <v>2022Q3</v>
      </c>
      <c r="C29" s="221">
        <f t="shared" si="15"/>
        <v>30</v>
      </c>
      <c r="D29" s="222">
        <f>_xlfn.XLOOKUP($B$8,Paid_DFs!$G$5:$S$5,Paid_DFs!$G25:$S25)</f>
        <v>1</v>
      </c>
      <c r="E29" s="223">
        <f>PRODUCT($D$11:$D29)</f>
        <v>1.0081988052864912</v>
      </c>
      <c r="F29" s="224">
        <f t="shared" si="10"/>
        <v>0</v>
      </c>
      <c r="G29" s="225">
        <f t="shared" si="16"/>
        <v>0.9918678684764346</v>
      </c>
      <c r="H29" s="226">
        <f t="shared" si="18"/>
        <v>8.1321315235654001E-3</v>
      </c>
      <c r="I29" s="227">
        <f t="shared" si="11"/>
        <v>1</v>
      </c>
      <c r="J29" s="228">
        <f t="shared" si="12"/>
        <v>0</v>
      </c>
      <c r="K29" s="228">
        <f t="shared" si="20"/>
        <v>0</v>
      </c>
      <c r="L29" s="228">
        <f t="shared" si="20"/>
        <v>0</v>
      </c>
      <c r="M29" s="228">
        <f t="shared" si="20"/>
        <v>0</v>
      </c>
      <c r="N29" s="228">
        <f t="shared" si="20"/>
        <v>0</v>
      </c>
      <c r="O29" s="228">
        <f t="shared" si="20"/>
        <v>0</v>
      </c>
      <c r="P29" s="228">
        <f t="shared" si="20"/>
        <v>0</v>
      </c>
      <c r="Q29" s="228">
        <f t="shared" si="20"/>
        <v>0</v>
      </c>
      <c r="R29" s="228">
        <f t="shared" si="20"/>
        <v>1</v>
      </c>
      <c r="S29" s="228">
        <f t="shared" si="20"/>
        <v>0</v>
      </c>
      <c r="T29" s="228">
        <f t="shared" si="20"/>
        <v>0</v>
      </c>
      <c r="U29" s="228">
        <f t="shared" si="20"/>
        <v>0</v>
      </c>
      <c r="V29" s="228">
        <f t="shared" si="20"/>
        <v>0</v>
      </c>
      <c r="W29" s="228">
        <f t="shared" si="20"/>
        <v>0</v>
      </c>
      <c r="X29" s="228">
        <f t="shared" si="20"/>
        <v>0</v>
      </c>
      <c r="Y29" s="228">
        <f t="shared" si="20"/>
        <v>0</v>
      </c>
      <c r="Z29" s="228">
        <f t="shared" si="20"/>
        <v>0</v>
      </c>
      <c r="AA29" s="228">
        <f t="shared" si="20"/>
        <v>0</v>
      </c>
      <c r="AB29" s="228">
        <f t="shared" si="20"/>
        <v>0</v>
      </c>
      <c r="AC29" s="228">
        <f t="shared" si="20"/>
        <v>0</v>
      </c>
      <c r="AD29" s="228">
        <f t="shared" si="20"/>
        <v>0</v>
      </c>
      <c r="AE29" s="228">
        <f t="shared" si="20"/>
        <v>0</v>
      </c>
      <c r="AF29" s="228">
        <f t="shared" si="20"/>
        <v>0</v>
      </c>
      <c r="AG29" s="228">
        <f t="shared" si="20"/>
        <v>0</v>
      </c>
      <c r="AH29" s="228">
        <f t="shared" si="20"/>
        <v>0</v>
      </c>
      <c r="AI29" s="228">
        <f t="shared" si="20"/>
        <v>0</v>
      </c>
      <c r="AJ29" s="228">
        <f t="shared" si="20"/>
        <v>0</v>
      </c>
      <c r="AK29" s="228">
        <f t="shared" si="20"/>
        <v>0</v>
      </c>
    </row>
    <row r="30" spans="2:37">
      <c r="B30" s="220" t="str">
        <f>IBNR!F26</f>
        <v>2022Q4</v>
      </c>
      <c r="C30" s="221">
        <f t="shared" si="15"/>
        <v>27</v>
      </c>
      <c r="D30" s="222">
        <f>_xlfn.XLOOKUP($B$8,Paid_DFs!$G$5:$S$5,Paid_DFs!$G26:$S26)</f>
        <v>1</v>
      </c>
      <c r="E30" s="223">
        <f>PRODUCT($D$11:$D30)</f>
        <v>1.0081988052864912</v>
      </c>
      <c r="F30" s="224">
        <f t="shared" si="10"/>
        <v>6.1234927808396789E-3</v>
      </c>
      <c r="G30" s="225">
        <f t="shared" si="16"/>
        <v>0.9918678684764346</v>
      </c>
      <c r="H30" s="226">
        <f t="shared" si="18"/>
        <v>8.1321315235654001E-3</v>
      </c>
      <c r="I30" s="227">
        <f t="shared" si="11"/>
        <v>1</v>
      </c>
      <c r="J30" s="228">
        <f t="shared" si="12"/>
        <v>0</v>
      </c>
      <c r="K30" s="228">
        <f t="shared" si="20"/>
        <v>0</v>
      </c>
      <c r="L30" s="228">
        <f t="shared" si="20"/>
        <v>0</v>
      </c>
      <c r="M30" s="228">
        <f t="shared" si="20"/>
        <v>0</v>
      </c>
      <c r="N30" s="228">
        <f t="shared" si="20"/>
        <v>0</v>
      </c>
      <c r="O30" s="228">
        <f t="shared" si="20"/>
        <v>0</v>
      </c>
      <c r="P30" s="228">
        <f t="shared" si="20"/>
        <v>0</v>
      </c>
      <c r="Q30" s="228">
        <f t="shared" si="20"/>
        <v>0</v>
      </c>
      <c r="R30" s="228">
        <f t="shared" si="20"/>
        <v>0</v>
      </c>
      <c r="S30" s="228">
        <f t="shared" si="20"/>
        <v>1</v>
      </c>
      <c r="T30" s="228">
        <f t="shared" si="20"/>
        <v>0</v>
      </c>
      <c r="U30" s="228">
        <f t="shared" si="20"/>
        <v>0</v>
      </c>
      <c r="V30" s="228">
        <f t="shared" si="20"/>
        <v>0</v>
      </c>
      <c r="W30" s="228">
        <f t="shared" si="20"/>
        <v>0</v>
      </c>
      <c r="X30" s="228">
        <f t="shared" si="20"/>
        <v>0</v>
      </c>
      <c r="Y30" s="228">
        <f t="shared" si="20"/>
        <v>0</v>
      </c>
      <c r="Z30" s="228">
        <f t="shared" si="20"/>
        <v>0</v>
      </c>
      <c r="AA30" s="228">
        <f t="shared" si="20"/>
        <v>0</v>
      </c>
      <c r="AB30" s="228">
        <f t="shared" si="20"/>
        <v>0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 t="shared" si="20"/>
        <v>0</v>
      </c>
      <c r="AI30" s="228">
        <f t="shared" si="20"/>
        <v>0</v>
      </c>
      <c r="AJ30" s="228">
        <f t="shared" si="20"/>
        <v>0</v>
      </c>
      <c r="AK30" s="228">
        <f t="shared" si="20"/>
        <v>0</v>
      </c>
    </row>
    <row r="31" spans="2:37">
      <c r="B31" s="220" t="s">
        <v>122</v>
      </c>
      <c r="C31" s="221">
        <f t="shared" si="15"/>
        <v>24</v>
      </c>
      <c r="D31" s="222">
        <f>_xlfn.XLOOKUP($B$8,Paid_DFs!$G$5:$S$5,Paid_DFs!$G27:$S27)</f>
        <v>1.0062120494235827</v>
      </c>
      <c r="E31" s="223">
        <f>PRODUCT($D$11:$D31)</f>
        <v>1.0144617860937279</v>
      </c>
      <c r="F31" s="224">
        <f t="shared" si="10"/>
        <v>0</v>
      </c>
      <c r="G31" s="225">
        <f t="shared" si="16"/>
        <v>0.98574437569559492</v>
      </c>
      <c r="H31" s="226">
        <f t="shared" si="18"/>
        <v>1.4255624304405079E-2</v>
      </c>
      <c r="I31" s="227">
        <f t="shared" si="11"/>
        <v>1</v>
      </c>
      <c r="J31" s="228">
        <f t="shared" si="12"/>
        <v>0.42954925368982128</v>
      </c>
      <c r="K31" s="228">
        <f t="shared" si="20"/>
        <v>0</v>
      </c>
      <c r="L31" s="228">
        <f t="shared" si="20"/>
        <v>0</v>
      </c>
      <c r="M31" s="228">
        <f t="shared" si="20"/>
        <v>0</v>
      </c>
      <c r="N31" s="228">
        <f t="shared" si="20"/>
        <v>0</v>
      </c>
      <c r="O31" s="228">
        <f t="shared" si="20"/>
        <v>0</v>
      </c>
      <c r="P31" s="228">
        <f t="shared" si="20"/>
        <v>0</v>
      </c>
      <c r="Q31" s="228">
        <f t="shared" si="20"/>
        <v>0</v>
      </c>
      <c r="R31" s="228">
        <f t="shared" si="20"/>
        <v>0</v>
      </c>
      <c r="S31" s="228">
        <f t="shared" si="20"/>
        <v>0</v>
      </c>
      <c r="T31" s="228">
        <f t="shared" si="20"/>
        <v>0.57045074631017878</v>
      </c>
      <c r="U31" s="228">
        <f t="shared" si="20"/>
        <v>0</v>
      </c>
      <c r="V31" s="228">
        <f t="shared" si="20"/>
        <v>0</v>
      </c>
      <c r="W31" s="228">
        <f t="shared" ref="W31:AK31" si="21">IFERROR(VLOOKUP($C31+W$6,$C$11:$AK$38,4,FALSE)/$H31,0)</f>
        <v>0</v>
      </c>
      <c r="X31" s="228">
        <f t="shared" si="21"/>
        <v>0</v>
      </c>
      <c r="Y31" s="228">
        <f t="shared" si="21"/>
        <v>0</v>
      </c>
      <c r="Z31" s="228">
        <f t="shared" si="21"/>
        <v>0</v>
      </c>
      <c r="AA31" s="228">
        <f t="shared" si="21"/>
        <v>0</v>
      </c>
      <c r="AB31" s="228">
        <f t="shared" si="21"/>
        <v>0</v>
      </c>
      <c r="AC31" s="228">
        <f t="shared" si="21"/>
        <v>0</v>
      </c>
      <c r="AD31" s="228">
        <f t="shared" si="21"/>
        <v>0</v>
      </c>
      <c r="AE31" s="228">
        <f t="shared" si="21"/>
        <v>0</v>
      </c>
      <c r="AF31" s="228">
        <f t="shared" si="21"/>
        <v>0</v>
      </c>
      <c r="AG31" s="228">
        <f t="shared" si="21"/>
        <v>0</v>
      </c>
      <c r="AH31" s="228">
        <f t="shared" si="21"/>
        <v>0</v>
      </c>
      <c r="AI31" s="228">
        <f t="shared" si="21"/>
        <v>0</v>
      </c>
      <c r="AJ31" s="228">
        <f t="shared" si="21"/>
        <v>0</v>
      </c>
      <c r="AK31" s="228">
        <f t="shared" si="21"/>
        <v>0</v>
      </c>
    </row>
    <row r="32" spans="2:37">
      <c r="B32" s="220" t="s">
        <v>123</v>
      </c>
      <c r="C32" s="221">
        <f t="shared" si="15"/>
        <v>21</v>
      </c>
      <c r="D32" s="222">
        <f>_xlfn.XLOOKUP($B$8,Paid_DFs!$G$5:$S$5,Paid_DFs!$G28:$S28)</f>
        <v>1</v>
      </c>
      <c r="E32" s="223">
        <f>PRODUCT($D$11:$D32)</f>
        <v>1.0144617860937279</v>
      </c>
      <c r="F32" s="224">
        <f t="shared" si="10"/>
        <v>1.6484007663448708E-3</v>
      </c>
      <c r="G32" s="225">
        <f t="shared" si="16"/>
        <v>0.98574437569559492</v>
      </c>
      <c r="H32" s="226">
        <f t="shared" si="18"/>
        <v>1.4255624304405079E-2</v>
      </c>
      <c r="I32" s="227">
        <f t="shared" si="11"/>
        <v>1</v>
      </c>
      <c r="J32" s="228">
        <f t="shared" si="12"/>
        <v>0</v>
      </c>
      <c r="K32" s="228">
        <f t="shared" ref="K32:AK38" si="22">IFERROR(VLOOKUP($C32+K$6,$C$11:$AK$38,4,FALSE)/$H32,0)</f>
        <v>0.42954925368982128</v>
      </c>
      <c r="L32" s="228">
        <f t="shared" si="22"/>
        <v>0</v>
      </c>
      <c r="M32" s="228">
        <f t="shared" si="22"/>
        <v>0</v>
      </c>
      <c r="N32" s="228">
        <f t="shared" si="22"/>
        <v>0</v>
      </c>
      <c r="O32" s="228">
        <f t="shared" si="22"/>
        <v>0</v>
      </c>
      <c r="P32" s="228">
        <f t="shared" si="22"/>
        <v>0</v>
      </c>
      <c r="Q32" s="228">
        <f t="shared" si="22"/>
        <v>0</v>
      </c>
      <c r="R32" s="228">
        <f t="shared" si="22"/>
        <v>0</v>
      </c>
      <c r="S32" s="228">
        <f t="shared" si="22"/>
        <v>0</v>
      </c>
      <c r="T32" s="228">
        <f t="shared" si="22"/>
        <v>0</v>
      </c>
      <c r="U32" s="228">
        <f t="shared" si="22"/>
        <v>0.57045074631017878</v>
      </c>
      <c r="V32" s="228">
        <f t="shared" si="22"/>
        <v>0</v>
      </c>
      <c r="W32" s="228">
        <f t="shared" si="22"/>
        <v>0</v>
      </c>
      <c r="X32" s="228">
        <f t="shared" si="22"/>
        <v>0</v>
      </c>
      <c r="Y32" s="228">
        <f t="shared" si="22"/>
        <v>0</v>
      </c>
      <c r="Z32" s="228">
        <f t="shared" si="22"/>
        <v>0</v>
      </c>
      <c r="AA32" s="228">
        <f t="shared" si="22"/>
        <v>0</v>
      </c>
      <c r="AB32" s="228">
        <f t="shared" si="22"/>
        <v>0</v>
      </c>
      <c r="AC32" s="228">
        <f t="shared" si="22"/>
        <v>0</v>
      </c>
      <c r="AD32" s="228">
        <f t="shared" si="22"/>
        <v>0</v>
      </c>
      <c r="AE32" s="228">
        <f t="shared" si="22"/>
        <v>0</v>
      </c>
      <c r="AF32" s="228">
        <f t="shared" si="22"/>
        <v>0</v>
      </c>
      <c r="AG32" s="228">
        <f t="shared" si="22"/>
        <v>0</v>
      </c>
      <c r="AH32" s="228">
        <f t="shared" si="22"/>
        <v>0</v>
      </c>
      <c r="AI32" s="228">
        <f t="shared" si="22"/>
        <v>0</v>
      </c>
      <c r="AJ32" s="228">
        <f t="shared" si="22"/>
        <v>0</v>
      </c>
      <c r="AK32" s="228">
        <f t="shared" si="22"/>
        <v>0</v>
      </c>
    </row>
    <row r="33" spans="2:37">
      <c r="B33" s="220" t="s">
        <v>124</v>
      </c>
      <c r="C33" s="221">
        <f t="shared" si="15"/>
        <v>18</v>
      </c>
      <c r="D33" s="222">
        <f>_xlfn.XLOOKUP($B$8,Paid_DFs!$G$5:$S$5,Paid_DFs!$G29:$S29)</f>
        <v>1.0016750406549151</v>
      </c>
      <c r="E33" s="223">
        <f>PRODUCT($D$11:$D33)</f>
        <v>1.0161610508282928</v>
      </c>
      <c r="F33" s="224">
        <f t="shared" si="10"/>
        <v>1.5556574527764155E-4</v>
      </c>
      <c r="G33" s="225">
        <f t="shared" si="16"/>
        <v>0.98409597492925005</v>
      </c>
      <c r="H33" s="226">
        <f t="shared" si="18"/>
        <v>1.590402507074995E-2</v>
      </c>
      <c r="I33" s="227">
        <f t="shared" si="11"/>
        <v>1</v>
      </c>
      <c r="J33" s="228">
        <f t="shared" si="12"/>
        <v>0.10364676608668984</v>
      </c>
      <c r="K33" s="228">
        <f t="shared" si="22"/>
        <v>0</v>
      </c>
      <c r="L33" s="228">
        <f t="shared" si="22"/>
        <v>0.38502786266992017</v>
      </c>
      <c r="M33" s="228">
        <f t="shared" si="22"/>
        <v>0</v>
      </c>
      <c r="N33" s="228">
        <f t="shared" si="22"/>
        <v>0</v>
      </c>
      <c r="O33" s="228">
        <f t="shared" si="22"/>
        <v>0</v>
      </c>
      <c r="P33" s="228">
        <f t="shared" si="22"/>
        <v>0</v>
      </c>
      <c r="Q33" s="228">
        <f t="shared" si="22"/>
        <v>0</v>
      </c>
      <c r="R33" s="228">
        <f t="shared" si="22"/>
        <v>0</v>
      </c>
      <c r="S33" s="228">
        <f t="shared" si="22"/>
        <v>0</v>
      </c>
      <c r="T33" s="228">
        <f t="shared" si="22"/>
        <v>0</v>
      </c>
      <c r="U33" s="228">
        <f t="shared" si="22"/>
        <v>0</v>
      </c>
      <c r="V33" s="228">
        <f t="shared" si="22"/>
        <v>0.51132537124339006</v>
      </c>
      <c r="W33" s="228">
        <f t="shared" si="22"/>
        <v>0</v>
      </c>
      <c r="X33" s="228">
        <f t="shared" si="22"/>
        <v>0</v>
      </c>
      <c r="Y33" s="228">
        <f t="shared" si="22"/>
        <v>0</v>
      </c>
      <c r="Z33" s="228">
        <f t="shared" si="22"/>
        <v>0</v>
      </c>
      <c r="AA33" s="228">
        <f t="shared" si="22"/>
        <v>0</v>
      </c>
      <c r="AB33" s="228">
        <f t="shared" si="22"/>
        <v>0</v>
      </c>
      <c r="AC33" s="228">
        <f t="shared" si="22"/>
        <v>0</v>
      </c>
      <c r="AD33" s="228">
        <f t="shared" si="22"/>
        <v>0</v>
      </c>
      <c r="AE33" s="228">
        <f t="shared" si="22"/>
        <v>0</v>
      </c>
      <c r="AF33" s="228">
        <f t="shared" si="22"/>
        <v>0</v>
      </c>
      <c r="AG33" s="228">
        <f t="shared" si="22"/>
        <v>0</v>
      </c>
      <c r="AH33" s="228">
        <f t="shared" si="22"/>
        <v>0</v>
      </c>
      <c r="AI33" s="228">
        <f t="shared" si="22"/>
        <v>0</v>
      </c>
      <c r="AJ33" s="228">
        <f t="shared" si="22"/>
        <v>0</v>
      </c>
      <c r="AK33" s="228">
        <f t="shared" si="22"/>
        <v>0</v>
      </c>
    </row>
    <row r="34" spans="2:37">
      <c r="B34" s="220" t="s">
        <v>125</v>
      </c>
      <c r="C34" s="221">
        <f t="shared" si="15"/>
        <v>15</v>
      </c>
      <c r="D34" s="222">
        <f>_xlfn.XLOOKUP($B$8,Paid_DFs!$G$5:$S$5,Paid_DFs!$G30:$S30)</f>
        <v>1.0001581048443844</v>
      </c>
      <c r="E34" s="223">
        <f>PRODUCT($D$11:$D34)</f>
        <v>1.0163217108131035</v>
      </c>
      <c r="F34" s="224">
        <f t="shared" si="10"/>
        <v>1.1796207194707531E-3</v>
      </c>
      <c r="G34" s="225">
        <f t="shared" si="16"/>
        <v>0.98394040918397241</v>
      </c>
      <c r="H34" s="226">
        <f t="shared" si="18"/>
        <v>1.6059590816027591E-2</v>
      </c>
      <c r="I34" s="227">
        <f t="shared" si="11"/>
        <v>1</v>
      </c>
      <c r="J34" s="228">
        <f t="shared" si="12"/>
        <v>9.6867813794101025E-3</v>
      </c>
      <c r="K34" s="228">
        <f t="shared" si="22"/>
        <v>0.10264276252292522</v>
      </c>
      <c r="L34" s="228">
        <f t="shared" si="22"/>
        <v>0</v>
      </c>
      <c r="M34" s="228">
        <f t="shared" si="22"/>
        <v>0.38129818193925508</v>
      </c>
      <c r="N34" s="228">
        <f t="shared" si="22"/>
        <v>0</v>
      </c>
      <c r="O34" s="228">
        <f t="shared" si="22"/>
        <v>0</v>
      </c>
      <c r="P34" s="228">
        <f t="shared" si="22"/>
        <v>0</v>
      </c>
      <c r="Q34" s="228">
        <f t="shared" si="22"/>
        <v>0</v>
      </c>
      <c r="R34" s="228">
        <f t="shared" si="22"/>
        <v>0</v>
      </c>
      <c r="S34" s="228">
        <f t="shared" si="22"/>
        <v>0</v>
      </c>
      <c r="T34" s="228">
        <f t="shared" si="22"/>
        <v>0</v>
      </c>
      <c r="U34" s="228">
        <f t="shared" si="22"/>
        <v>0</v>
      </c>
      <c r="V34" s="228">
        <f t="shared" si="22"/>
        <v>0</v>
      </c>
      <c r="W34" s="228">
        <f t="shared" si="22"/>
        <v>0.50637227415840957</v>
      </c>
      <c r="X34" s="228">
        <f t="shared" si="22"/>
        <v>0</v>
      </c>
      <c r="Y34" s="228">
        <f t="shared" si="22"/>
        <v>0</v>
      </c>
      <c r="Z34" s="228">
        <f t="shared" si="22"/>
        <v>0</v>
      </c>
      <c r="AA34" s="228">
        <f t="shared" si="22"/>
        <v>0</v>
      </c>
      <c r="AB34" s="228">
        <f t="shared" si="22"/>
        <v>0</v>
      </c>
      <c r="AC34" s="228">
        <f t="shared" si="22"/>
        <v>0</v>
      </c>
      <c r="AD34" s="228">
        <f t="shared" si="22"/>
        <v>0</v>
      </c>
      <c r="AE34" s="228">
        <f t="shared" si="22"/>
        <v>0</v>
      </c>
      <c r="AF34" s="228">
        <f t="shared" si="22"/>
        <v>0</v>
      </c>
      <c r="AG34" s="228">
        <f t="shared" si="22"/>
        <v>0</v>
      </c>
      <c r="AH34" s="228">
        <f t="shared" si="22"/>
        <v>0</v>
      </c>
      <c r="AI34" s="228">
        <f t="shared" si="22"/>
        <v>0</v>
      </c>
      <c r="AJ34" s="228">
        <f t="shared" si="22"/>
        <v>0</v>
      </c>
      <c r="AK34" s="228">
        <f t="shared" si="22"/>
        <v>0</v>
      </c>
    </row>
    <row r="35" spans="2:37">
      <c r="B35" s="220" t="s">
        <v>126</v>
      </c>
      <c r="C35" s="221">
        <f t="shared" si="15"/>
        <v>12</v>
      </c>
      <c r="D35" s="222">
        <f>_xlfn.XLOOKUP($B$8,Paid_DFs!$G$5:$S$5,Paid_DFs!$G31:$S31)</f>
        <v>1.0012003131721543</v>
      </c>
      <c r="E35" s="223">
        <f>PRODUCT($D$11:$D35)</f>
        <v>1.017541615149739</v>
      </c>
      <c r="F35" s="224">
        <f t="shared" si="10"/>
        <v>6.2680783077866398E-3</v>
      </c>
      <c r="G35" s="225">
        <f>1/E35</f>
        <v>0.98276078846450166</v>
      </c>
      <c r="H35" s="226">
        <f t="shared" si="18"/>
        <v>1.7239211535498344E-2</v>
      </c>
      <c r="I35" s="227">
        <f t="shared" si="11"/>
        <v>1</v>
      </c>
      <c r="J35" s="228">
        <f t="shared" si="12"/>
        <v>6.8426605070755236E-2</v>
      </c>
      <c r="K35" s="228">
        <f t="shared" si="22"/>
        <v>9.0239478155544617E-3</v>
      </c>
      <c r="L35" s="228">
        <f t="shared" si="22"/>
        <v>9.5619266748397685E-2</v>
      </c>
      <c r="M35" s="228">
        <f t="shared" si="22"/>
        <v>0</v>
      </c>
      <c r="N35" s="228">
        <f t="shared" si="22"/>
        <v>0.3552072418295007</v>
      </c>
      <c r="O35" s="228">
        <f t="shared" si="22"/>
        <v>0</v>
      </c>
      <c r="P35" s="228">
        <f t="shared" si="22"/>
        <v>0</v>
      </c>
      <c r="Q35" s="228">
        <f t="shared" si="22"/>
        <v>0</v>
      </c>
      <c r="R35" s="228">
        <f t="shared" si="22"/>
        <v>0</v>
      </c>
      <c r="S35" s="228">
        <f t="shared" si="22"/>
        <v>0</v>
      </c>
      <c r="T35" s="228">
        <f t="shared" si="22"/>
        <v>0</v>
      </c>
      <c r="U35" s="228">
        <f t="shared" si="22"/>
        <v>0</v>
      </c>
      <c r="V35" s="228">
        <f t="shared" si="22"/>
        <v>0</v>
      </c>
      <c r="W35" s="228">
        <f t="shared" si="22"/>
        <v>0</v>
      </c>
      <c r="X35" s="228">
        <f t="shared" si="22"/>
        <v>0.47172293853579189</v>
      </c>
      <c r="Y35" s="228">
        <f t="shared" si="22"/>
        <v>0</v>
      </c>
      <c r="Z35" s="228">
        <f t="shared" si="22"/>
        <v>0</v>
      </c>
      <c r="AA35" s="228">
        <f t="shared" si="22"/>
        <v>0</v>
      </c>
      <c r="AB35" s="228">
        <f t="shared" si="22"/>
        <v>0</v>
      </c>
      <c r="AC35" s="228">
        <f t="shared" si="22"/>
        <v>0</v>
      </c>
      <c r="AD35" s="228">
        <f t="shared" si="22"/>
        <v>0</v>
      </c>
      <c r="AE35" s="228">
        <f t="shared" si="22"/>
        <v>0</v>
      </c>
      <c r="AF35" s="228">
        <f t="shared" si="22"/>
        <v>0</v>
      </c>
      <c r="AG35" s="228">
        <f t="shared" si="22"/>
        <v>0</v>
      </c>
      <c r="AH35" s="228">
        <f t="shared" si="22"/>
        <v>0</v>
      </c>
      <c r="AI35" s="228">
        <f t="shared" si="22"/>
        <v>0</v>
      </c>
      <c r="AJ35" s="228">
        <f t="shared" si="22"/>
        <v>0</v>
      </c>
      <c r="AK35" s="228">
        <f t="shared" si="22"/>
        <v>0</v>
      </c>
    </row>
    <row r="36" spans="2:37">
      <c r="B36" s="220" t="s">
        <v>127</v>
      </c>
      <c r="C36" s="221">
        <f t="shared" si="15"/>
        <v>9</v>
      </c>
      <c r="D36" s="222">
        <f>_xlfn.XLOOKUP($B$8,Paid_DFs!$G$5:$S$5,Paid_DFs!$G32:$S32)</f>
        <v>1.0064189709176434</v>
      </c>
      <c r="E36" s="223">
        <f>PRODUCT($D$11:$D36)</f>
        <v>1.024073185184877</v>
      </c>
      <c r="F36" s="224">
        <f t="shared" si="10"/>
        <v>5.6126330725638773E-3</v>
      </c>
      <c r="G36" s="225">
        <f t="shared" si="16"/>
        <v>0.97649271015671502</v>
      </c>
      <c r="H36" s="226">
        <f t="shared" si="18"/>
        <v>2.3507289843284984E-2</v>
      </c>
      <c r="I36" s="227">
        <f t="shared" si="11"/>
        <v>1</v>
      </c>
      <c r="J36" s="228">
        <f t="shared" si="12"/>
        <v>0.26664402190017489</v>
      </c>
      <c r="K36" s="228">
        <f t="shared" si="22"/>
        <v>5.0181059889714157E-2</v>
      </c>
      <c r="L36" s="228">
        <f t="shared" si="22"/>
        <v>6.6177660765977218E-3</v>
      </c>
      <c r="M36" s="228">
        <f t="shared" si="22"/>
        <v>7.0122960891459279E-2</v>
      </c>
      <c r="N36" s="228">
        <f t="shared" si="22"/>
        <v>0</v>
      </c>
      <c r="O36" s="228">
        <f t="shared" si="22"/>
        <v>0.26049335426001463</v>
      </c>
      <c r="P36" s="228">
        <f t="shared" si="22"/>
        <v>0</v>
      </c>
      <c r="Q36" s="228">
        <f t="shared" si="22"/>
        <v>0</v>
      </c>
      <c r="R36" s="228">
        <f t="shared" si="22"/>
        <v>0</v>
      </c>
      <c r="S36" s="228">
        <f t="shared" si="22"/>
        <v>0</v>
      </c>
      <c r="T36" s="228">
        <f t="shared" si="22"/>
        <v>0</v>
      </c>
      <c r="U36" s="228">
        <f t="shared" si="22"/>
        <v>0</v>
      </c>
      <c r="V36" s="228">
        <f t="shared" si="22"/>
        <v>0</v>
      </c>
      <c r="W36" s="228">
        <f t="shared" si="22"/>
        <v>0</v>
      </c>
      <c r="X36" s="228">
        <f t="shared" si="22"/>
        <v>0</v>
      </c>
      <c r="Y36" s="228">
        <f t="shared" si="22"/>
        <v>0.34594083698203937</v>
      </c>
      <c r="Z36" s="228">
        <f t="shared" si="22"/>
        <v>0</v>
      </c>
      <c r="AA36" s="228">
        <f t="shared" si="22"/>
        <v>0</v>
      </c>
      <c r="AB36" s="228">
        <f t="shared" si="22"/>
        <v>0</v>
      </c>
      <c r="AC36" s="228">
        <f t="shared" si="22"/>
        <v>0</v>
      </c>
      <c r="AD36" s="228">
        <f t="shared" si="22"/>
        <v>0</v>
      </c>
      <c r="AE36" s="228">
        <f t="shared" si="22"/>
        <v>0</v>
      </c>
      <c r="AF36" s="228">
        <f t="shared" si="22"/>
        <v>0</v>
      </c>
      <c r="AG36" s="228">
        <f t="shared" si="22"/>
        <v>0</v>
      </c>
      <c r="AH36" s="228">
        <f t="shared" si="22"/>
        <v>0</v>
      </c>
      <c r="AI36" s="228">
        <f t="shared" si="22"/>
        <v>0</v>
      </c>
      <c r="AJ36" s="228">
        <f t="shared" si="22"/>
        <v>0</v>
      </c>
      <c r="AK36" s="228">
        <f t="shared" si="22"/>
        <v>0</v>
      </c>
    </row>
    <row r="37" spans="2:37">
      <c r="B37" s="220" t="s">
        <v>128</v>
      </c>
      <c r="C37" s="221">
        <f t="shared" si="15"/>
        <v>6</v>
      </c>
      <c r="D37" s="222">
        <f>_xlfn.XLOOKUP($B$8,Paid_DFs!$G$5:$S$5,Paid_DFs!$G33:$S33)</f>
        <v>1.0057809746075133</v>
      </c>
      <c r="E37" s="223">
        <f>PRODUCT($D$11:$D37)</f>
        <v>1.0299933262646659</v>
      </c>
      <c r="F37" s="224">
        <f t="shared" si="10"/>
        <v>5.5483335957656421E-2</v>
      </c>
      <c r="G37" s="225">
        <f t="shared" si="16"/>
        <v>0.97088007708415114</v>
      </c>
      <c r="H37" s="226">
        <f t="shared" si="18"/>
        <v>2.9119922915848861E-2</v>
      </c>
      <c r="I37" s="227">
        <f t="shared" si="11"/>
        <v>1</v>
      </c>
      <c r="J37" s="228">
        <f t="shared" si="12"/>
        <v>0.19274203056042899</v>
      </c>
      <c r="K37" s="228">
        <f t="shared" si="22"/>
        <v>0.21525051168233567</v>
      </c>
      <c r="L37" s="228">
        <f t="shared" si="22"/>
        <v>4.0509060510896151E-2</v>
      </c>
      <c r="M37" s="228">
        <f t="shared" si="22"/>
        <v>5.3422444052203541E-3</v>
      </c>
      <c r="N37" s="228">
        <f t="shared" si="22"/>
        <v>5.6607319020329866E-2</v>
      </c>
      <c r="O37" s="228">
        <f t="shared" si="22"/>
        <v>0</v>
      </c>
      <c r="P37" s="228">
        <f t="shared" si="22"/>
        <v>0.21028533621244222</v>
      </c>
      <c r="Q37" s="228">
        <f t="shared" si="22"/>
        <v>0</v>
      </c>
      <c r="R37" s="228">
        <f t="shared" si="22"/>
        <v>0</v>
      </c>
      <c r="S37" s="228">
        <f t="shared" si="22"/>
        <v>0</v>
      </c>
      <c r="T37" s="228">
        <f t="shared" si="22"/>
        <v>0</v>
      </c>
      <c r="U37" s="228">
        <f t="shared" si="22"/>
        <v>0</v>
      </c>
      <c r="V37" s="228">
        <f t="shared" si="22"/>
        <v>0</v>
      </c>
      <c r="W37" s="228">
        <f t="shared" si="22"/>
        <v>0</v>
      </c>
      <c r="X37" s="228">
        <f t="shared" si="22"/>
        <v>0</v>
      </c>
      <c r="Y37" s="228">
        <f t="shared" si="22"/>
        <v>0</v>
      </c>
      <c r="Z37" s="228">
        <f t="shared" si="22"/>
        <v>0.27926349760834673</v>
      </c>
      <c r="AA37" s="228">
        <f t="shared" si="22"/>
        <v>0</v>
      </c>
      <c r="AB37" s="228">
        <f t="shared" si="22"/>
        <v>0</v>
      </c>
      <c r="AC37" s="228">
        <f t="shared" si="22"/>
        <v>0</v>
      </c>
      <c r="AD37" s="228">
        <f t="shared" si="22"/>
        <v>0</v>
      </c>
      <c r="AE37" s="228">
        <f t="shared" si="22"/>
        <v>0</v>
      </c>
      <c r="AF37" s="228">
        <f t="shared" si="22"/>
        <v>0</v>
      </c>
      <c r="AG37" s="228">
        <f t="shared" si="22"/>
        <v>0</v>
      </c>
      <c r="AH37" s="228">
        <f t="shared" si="22"/>
        <v>0</v>
      </c>
      <c r="AI37" s="228">
        <f t="shared" si="22"/>
        <v>0</v>
      </c>
      <c r="AJ37" s="228">
        <f t="shared" si="22"/>
        <v>0</v>
      </c>
      <c r="AK37" s="228">
        <f t="shared" si="22"/>
        <v>0</v>
      </c>
    </row>
    <row r="38" spans="2:37" ht="14.1" thickBot="1">
      <c r="B38" s="220" t="s">
        <v>129</v>
      </c>
      <c r="C38" s="221">
        <f t="shared" si="15"/>
        <v>3</v>
      </c>
      <c r="D38" s="222">
        <f>_xlfn.XLOOKUP($B$8,Paid_DFs!$G$5:$S$5,Paid_DFs!$G34:$S34)</f>
        <v>1.0606112447913876</v>
      </c>
      <c r="E38" s="223">
        <f>PRODUCT($D$11:$D38)</f>
        <v>1.0924225038963891</v>
      </c>
      <c r="F38" s="224">
        <f t="shared" si="10"/>
        <v>0.91539674112649472</v>
      </c>
      <c r="G38" s="225">
        <f t="shared" si="16"/>
        <v>0.91539674112649472</v>
      </c>
      <c r="H38" s="226">
        <f t="shared" si="18"/>
        <v>8.4603258873505283E-2</v>
      </c>
      <c r="I38" s="227">
        <f t="shared" si="11"/>
        <v>1.0000000000000002</v>
      </c>
      <c r="J38" s="228">
        <f t="shared" si="12"/>
        <v>0.65580613201451765</v>
      </c>
      <c r="K38" s="228">
        <f t="shared" si="22"/>
        <v>6.6340625021970093E-2</v>
      </c>
      <c r="L38" s="228">
        <f t="shared" si="22"/>
        <v>7.4087906201797366E-2</v>
      </c>
      <c r="M38" s="228">
        <f t="shared" si="22"/>
        <v>1.3942970225703306E-2</v>
      </c>
      <c r="N38" s="228">
        <f t="shared" si="22"/>
        <v>1.8387677655565958E-3</v>
      </c>
      <c r="O38" s="228">
        <f t="shared" si="22"/>
        <v>1.94838920898955E-2</v>
      </c>
      <c r="P38" s="228">
        <f t="shared" si="22"/>
        <v>0</v>
      </c>
      <c r="Q38" s="228">
        <f t="shared" si="22"/>
        <v>7.2378923251588095E-2</v>
      </c>
      <c r="R38" s="228">
        <f t="shared" si="22"/>
        <v>0</v>
      </c>
      <c r="S38" s="228">
        <f t="shared" si="22"/>
        <v>0</v>
      </c>
      <c r="T38" s="228">
        <f t="shared" si="22"/>
        <v>0</v>
      </c>
      <c r="U38" s="228">
        <f t="shared" si="22"/>
        <v>0</v>
      </c>
      <c r="V38" s="228">
        <f t="shared" si="22"/>
        <v>0</v>
      </c>
      <c r="W38" s="228">
        <f t="shared" si="22"/>
        <v>0</v>
      </c>
      <c r="X38" s="228">
        <f t="shared" si="22"/>
        <v>0</v>
      </c>
      <c r="Y38" s="228">
        <f t="shared" si="22"/>
        <v>0</v>
      </c>
      <c r="Z38" s="228">
        <f t="shared" si="22"/>
        <v>0</v>
      </c>
      <c r="AA38" s="228">
        <f t="shared" si="22"/>
        <v>9.612078342897136E-2</v>
      </c>
      <c r="AB38" s="228">
        <f t="shared" si="22"/>
        <v>0</v>
      </c>
      <c r="AC38" s="228">
        <f t="shared" si="22"/>
        <v>0</v>
      </c>
      <c r="AD38" s="228">
        <f t="shared" si="22"/>
        <v>0</v>
      </c>
      <c r="AE38" s="228">
        <f t="shared" si="22"/>
        <v>0</v>
      </c>
      <c r="AF38" s="228">
        <f t="shared" si="22"/>
        <v>0</v>
      </c>
      <c r="AG38" s="228">
        <f t="shared" si="22"/>
        <v>0</v>
      </c>
      <c r="AH38" s="228">
        <f t="shared" si="22"/>
        <v>0</v>
      </c>
      <c r="AI38" s="228">
        <f t="shared" si="22"/>
        <v>0</v>
      </c>
      <c r="AJ38" s="228">
        <f t="shared" si="22"/>
        <v>0</v>
      </c>
      <c r="AK38" s="228">
        <f t="shared" si="22"/>
        <v>0</v>
      </c>
    </row>
    <row r="39" spans="2:37" ht="14.1" thickBot="1">
      <c r="B39" s="229" t="s">
        <v>166</v>
      </c>
      <c r="C39" s="230"/>
      <c r="D39" s="231"/>
      <c r="E39" s="231"/>
      <c r="F39" s="231"/>
      <c r="G39" s="231"/>
      <c r="H39" s="232">
        <f t="shared" ref="H39:AK39" si="23">SUM(H11:H38)</f>
        <v>0.29626586289937917</v>
      </c>
      <c r="I39" s="233"/>
      <c r="J39" s="234">
        <f t="shared" si="23"/>
        <v>12.726501590701798</v>
      </c>
      <c r="K39" s="235">
        <f t="shared" si="23"/>
        <v>1.8729881606223207</v>
      </c>
      <c r="L39" s="235">
        <f t="shared" si="23"/>
        <v>1.6018618622076093</v>
      </c>
      <c r="M39" s="235">
        <f t="shared" si="23"/>
        <v>1.4707063574616381</v>
      </c>
      <c r="N39" s="235">
        <f t="shared" si="23"/>
        <v>1.4136533286153872</v>
      </c>
      <c r="O39" s="235">
        <f t="shared" si="23"/>
        <v>1.2799772463499099</v>
      </c>
      <c r="P39" s="235">
        <f t="shared" si="23"/>
        <v>1.2102853362124422</v>
      </c>
      <c r="Q39" s="235">
        <f t="shared" si="23"/>
        <v>1.0723789232515881</v>
      </c>
      <c r="R39" s="235">
        <f t="shared" si="23"/>
        <v>1</v>
      </c>
      <c r="S39" s="235">
        <f t="shared" si="23"/>
        <v>1</v>
      </c>
      <c r="T39" s="235">
        <f t="shared" si="23"/>
        <v>0.57045074631017878</v>
      </c>
      <c r="U39" s="235">
        <f t="shared" si="23"/>
        <v>0.57045074631017878</v>
      </c>
      <c r="V39" s="235">
        <f t="shared" si="23"/>
        <v>0.51132537124339006</v>
      </c>
      <c r="W39" s="235">
        <f t="shared" si="23"/>
        <v>0.50637227415840957</v>
      </c>
      <c r="X39" s="235">
        <f t="shared" si="23"/>
        <v>0.47172293853579189</v>
      </c>
      <c r="Y39" s="235">
        <f t="shared" si="23"/>
        <v>0.34594083698203937</v>
      </c>
      <c r="Z39" s="235">
        <f t="shared" si="23"/>
        <v>0.27926349760834673</v>
      </c>
      <c r="AA39" s="235">
        <f t="shared" si="23"/>
        <v>9.612078342897136E-2</v>
      </c>
      <c r="AB39" s="235">
        <f t="shared" si="23"/>
        <v>0</v>
      </c>
      <c r="AC39" s="235">
        <f t="shared" si="23"/>
        <v>0</v>
      </c>
      <c r="AD39" s="235">
        <f t="shared" si="23"/>
        <v>0</v>
      </c>
      <c r="AE39" s="235">
        <f t="shared" si="23"/>
        <v>0</v>
      </c>
      <c r="AF39" s="235">
        <f t="shared" si="23"/>
        <v>0</v>
      </c>
      <c r="AG39" s="235">
        <f t="shared" si="23"/>
        <v>0</v>
      </c>
      <c r="AH39" s="235">
        <f t="shared" si="23"/>
        <v>0</v>
      </c>
      <c r="AI39" s="235">
        <f t="shared" si="23"/>
        <v>0</v>
      </c>
      <c r="AJ39" s="235">
        <f t="shared" si="23"/>
        <v>0</v>
      </c>
      <c r="AK39" s="235">
        <f t="shared" si="23"/>
        <v>0</v>
      </c>
    </row>
    <row r="40" spans="2:37">
      <c r="H40" s="236"/>
      <c r="I40" s="236"/>
    </row>
    <row r="41" spans="2:37">
      <c r="H41" s="237"/>
      <c r="I41" s="238">
        <f>1-I38</f>
        <v>0</v>
      </c>
      <c r="K41" s="239">
        <f>F33/H38</f>
        <v>1.8387677655565958E-3</v>
      </c>
    </row>
    <row r="42" spans="2:37">
      <c r="H42" s="240">
        <f>H39-H40</f>
        <v>0.29626586289937917</v>
      </c>
      <c r="I42" s="240"/>
    </row>
    <row r="45" spans="2:37" ht="14.1" thickBot="1">
      <c r="B45" s="211" t="str">
        <f>B8</f>
        <v>Liability</v>
      </c>
      <c r="J45" s="255">
        <f>$H$48/4</f>
        <v>1615427</v>
      </c>
      <c r="K45" s="255">
        <f t="shared" ref="K45:M45" si="24">$H$48/4</f>
        <v>1615427</v>
      </c>
      <c r="L45" s="255">
        <f t="shared" si="24"/>
        <v>1615427</v>
      </c>
      <c r="M45" s="255">
        <f t="shared" si="24"/>
        <v>1615427</v>
      </c>
    </row>
    <row r="46" spans="2:37" ht="14.1" thickBot="1">
      <c r="J46" s="212" t="s">
        <v>157</v>
      </c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</row>
    <row r="47" spans="2:37" ht="14.1" thickBot="1">
      <c r="E47" s="242" t="s">
        <v>158</v>
      </c>
      <c r="F47" s="243" t="s">
        <v>167</v>
      </c>
      <c r="G47" s="244" t="s">
        <v>168</v>
      </c>
      <c r="H47" s="244" t="s">
        <v>169</v>
      </c>
      <c r="I47" s="217" t="s">
        <v>165</v>
      </c>
      <c r="J47" s="245">
        <f t="shared" ref="J47:AD47" si="25">J10</f>
        <v>0.12</v>
      </c>
      <c r="K47" s="245">
        <f t="shared" si="25"/>
        <v>0.38</v>
      </c>
      <c r="L47" s="245">
        <f t="shared" si="25"/>
        <v>0.62</v>
      </c>
      <c r="M47" s="245">
        <f t="shared" si="25"/>
        <v>0.88</v>
      </c>
      <c r="N47" s="245">
        <f t="shared" si="25"/>
        <v>1.1200000000000001</v>
      </c>
      <c r="O47" s="245">
        <f t="shared" si="25"/>
        <v>1.38</v>
      </c>
      <c r="P47" s="245">
        <f t="shared" si="25"/>
        <v>1.62</v>
      </c>
      <c r="Q47" s="245">
        <f t="shared" si="25"/>
        <v>1.88</v>
      </c>
      <c r="R47" s="245">
        <f t="shared" si="25"/>
        <v>2.12</v>
      </c>
      <c r="S47" s="245">
        <f t="shared" si="25"/>
        <v>2.38</v>
      </c>
      <c r="T47" s="245">
        <f t="shared" si="25"/>
        <v>2.62</v>
      </c>
      <c r="U47" s="245">
        <f t="shared" si="25"/>
        <v>2.88</v>
      </c>
      <c r="V47" s="245">
        <f t="shared" si="25"/>
        <v>3.12</v>
      </c>
      <c r="W47" s="245">
        <f t="shared" si="25"/>
        <v>3.38</v>
      </c>
      <c r="X47" s="245">
        <f t="shared" si="25"/>
        <v>3.62</v>
      </c>
      <c r="Y47" s="245">
        <f t="shared" si="25"/>
        <v>3.88</v>
      </c>
      <c r="Z47" s="245">
        <f t="shared" si="25"/>
        <v>4.12</v>
      </c>
      <c r="AA47" s="245">
        <f t="shared" si="25"/>
        <v>4.38</v>
      </c>
      <c r="AB47" s="245">
        <f t="shared" si="25"/>
        <v>4.62</v>
      </c>
      <c r="AC47" s="245">
        <f t="shared" si="25"/>
        <v>4.88</v>
      </c>
      <c r="AD47" s="245">
        <f t="shared" si="25"/>
        <v>5.12</v>
      </c>
      <c r="AE47" s="245">
        <v>5.38</v>
      </c>
      <c r="AF47" s="245">
        <v>5.62</v>
      </c>
      <c r="AG47" s="245">
        <v>5.88</v>
      </c>
      <c r="AH47" s="245">
        <v>6.12</v>
      </c>
      <c r="AI47" s="245">
        <v>6.38</v>
      </c>
      <c r="AJ47" s="245">
        <v>6.62</v>
      </c>
      <c r="AK47" s="245">
        <v>6.88</v>
      </c>
    </row>
    <row r="48" spans="2:37">
      <c r="E48" s="220" t="str">
        <f t="shared" ref="E48:E67" si="26">B11</f>
        <v>2018Q1</v>
      </c>
      <c r="F48" s="221">
        <f>_xlfn.XLOOKUP($B$8,OCR!$D$2:$P$2,OCR!$D4:$P4)</f>
        <v>6461708</v>
      </c>
      <c r="G48" s="246">
        <f>_xlfn.XLOOKUP($B$8,IBNR!$G$5:$S$5,IBNR!$G7:$S7)</f>
        <v>2.370247815179101E-10</v>
      </c>
      <c r="H48" s="247">
        <f t="shared" ref="H48:H76" si="27">SUM(F48:G48)</f>
        <v>6461708</v>
      </c>
      <c r="I48" s="248">
        <f>SUM(J48:AK48)</f>
        <v>6461708</v>
      </c>
      <c r="J48" s="249">
        <f t="shared" ref="J48:Z49" si="28">$H48*J11</f>
        <v>6461708</v>
      </c>
      <c r="K48" s="249">
        <f t="shared" si="28"/>
        <v>0</v>
      </c>
      <c r="L48" s="249">
        <f t="shared" si="28"/>
        <v>0</v>
      </c>
      <c r="M48" s="249">
        <f t="shared" si="28"/>
        <v>0</v>
      </c>
      <c r="N48" s="249">
        <f t="shared" si="28"/>
        <v>0</v>
      </c>
      <c r="O48" s="249">
        <f t="shared" si="28"/>
        <v>0</v>
      </c>
      <c r="P48" s="249">
        <f t="shared" si="28"/>
        <v>0</v>
      </c>
      <c r="Q48" s="249">
        <f t="shared" si="28"/>
        <v>0</v>
      </c>
      <c r="R48" s="249">
        <f t="shared" si="28"/>
        <v>0</v>
      </c>
      <c r="S48" s="249">
        <f t="shared" si="28"/>
        <v>0</v>
      </c>
      <c r="T48" s="249">
        <f t="shared" si="28"/>
        <v>0</v>
      </c>
      <c r="U48" s="249">
        <f t="shared" si="28"/>
        <v>0</v>
      </c>
      <c r="V48" s="249">
        <f t="shared" si="28"/>
        <v>0</v>
      </c>
      <c r="W48" s="249">
        <f t="shared" si="28"/>
        <v>0</v>
      </c>
      <c r="X48" s="249">
        <f t="shared" si="28"/>
        <v>0</v>
      </c>
      <c r="Y48" s="249">
        <f t="shared" si="28"/>
        <v>0</v>
      </c>
      <c r="Z48" s="249">
        <f t="shared" si="28"/>
        <v>0</v>
      </c>
      <c r="AA48" s="249">
        <f t="shared" ref="AA48:AF49" si="29">$H48*AA11</f>
        <v>0</v>
      </c>
      <c r="AB48" s="249">
        <f t="shared" si="29"/>
        <v>0</v>
      </c>
      <c r="AC48" s="249">
        <f t="shared" si="29"/>
        <v>0</v>
      </c>
      <c r="AD48" s="249">
        <f t="shared" si="29"/>
        <v>0</v>
      </c>
      <c r="AE48" s="249">
        <f t="shared" si="29"/>
        <v>0</v>
      </c>
      <c r="AF48" s="249">
        <f t="shared" si="29"/>
        <v>0</v>
      </c>
      <c r="AG48" s="249">
        <f t="shared" ref="AG48:AK58" si="30">$H48*AG11</f>
        <v>0</v>
      </c>
      <c r="AH48" s="249">
        <f t="shared" si="30"/>
        <v>0</v>
      </c>
      <c r="AI48" s="249">
        <f t="shared" si="30"/>
        <v>0</v>
      </c>
      <c r="AJ48" s="249">
        <f t="shared" si="30"/>
        <v>0</v>
      </c>
      <c r="AK48" s="249">
        <f t="shared" si="30"/>
        <v>0</v>
      </c>
    </row>
    <row r="49" spans="5:37">
      <c r="E49" s="220" t="str">
        <f t="shared" si="26"/>
        <v>2018Q2</v>
      </c>
      <c r="F49" s="221">
        <f>_xlfn.XLOOKUP($B$8,OCR!$D$2:$P$2,OCR!$D5:$P5)</f>
        <v>165000</v>
      </c>
      <c r="G49" s="246">
        <f>_xlfn.XLOOKUP($B$8,IBNR!$G$5:$S$5,IBNR!$G8:$S8)</f>
        <v>4.4442146534608143E-11</v>
      </c>
      <c r="H49" s="247">
        <f t="shared" si="27"/>
        <v>165000.00000000006</v>
      </c>
      <c r="I49" s="248">
        <f t="shared" ref="I49:I70" si="31">SUM(J49:AK49)</f>
        <v>165000.00000000006</v>
      </c>
      <c r="J49" s="249">
        <f t="shared" si="28"/>
        <v>165000.00000000006</v>
      </c>
      <c r="K49" s="249">
        <f t="shared" si="28"/>
        <v>0</v>
      </c>
      <c r="L49" s="249">
        <f t="shared" si="28"/>
        <v>0</v>
      </c>
      <c r="M49" s="249">
        <f t="shared" si="28"/>
        <v>0</v>
      </c>
      <c r="N49" s="249">
        <f t="shared" si="28"/>
        <v>0</v>
      </c>
      <c r="O49" s="249">
        <f t="shared" si="28"/>
        <v>0</v>
      </c>
      <c r="P49" s="249">
        <f t="shared" si="28"/>
        <v>0</v>
      </c>
      <c r="Q49" s="249">
        <f t="shared" si="28"/>
        <v>0</v>
      </c>
      <c r="R49" s="249">
        <f t="shared" si="28"/>
        <v>0</v>
      </c>
      <c r="S49" s="249">
        <f t="shared" si="28"/>
        <v>0</v>
      </c>
      <c r="T49" s="249">
        <f t="shared" si="28"/>
        <v>0</v>
      </c>
      <c r="U49" s="249">
        <f t="shared" si="28"/>
        <v>0</v>
      </c>
      <c r="V49" s="249">
        <f t="shared" si="28"/>
        <v>0</v>
      </c>
      <c r="W49" s="249">
        <f t="shared" si="28"/>
        <v>0</v>
      </c>
      <c r="X49" s="249">
        <f t="shared" si="28"/>
        <v>0</v>
      </c>
      <c r="Y49" s="249">
        <f t="shared" si="28"/>
        <v>0</v>
      </c>
      <c r="Z49" s="249">
        <f t="shared" si="28"/>
        <v>0</v>
      </c>
      <c r="AA49" s="249">
        <f t="shared" si="29"/>
        <v>0</v>
      </c>
      <c r="AB49" s="249">
        <f t="shared" si="29"/>
        <v>0</v>
      </c>
      <c r="AC49" s="249">
        <f t="shared" si="29"/>
        <v>0</v>
      </c>
      <c r="AD49" s="249">
        <f t="shared" si="29"/>
        <v>0</v>
      </c>
      <c r="AE49" s="249">
        <f t="shared" si="29"/>
        <v>0</v>
      </c>
      <c r="AF49" s="249">
        <f t="shared" si="29"/>
        <v>0</v>
      </c>
      <c r="AG49" s="249">
        <f t="shared" si="30"/>
        <v>0</v>
      </c>
      <c r="AH49" s="249">
        <f t="shared" si="30"/>
        <v>0</v>
      </c>
      <c r="AI49" s="249">
        <f t="shared" si="30"/>
        <v>0</v>
      </c>
      <c r="AJ49" s="249">
        <f t="shared" si="30"/>
        <v>0</v>
      </c>
      <c r="AK49" s="249">
        <f t="shared" si="30"/>
        <v>0</v>
      </c>
    </row>
    <row r="50" spans="5:37">
      <c r="E50" s="220" t="str">
        <f t="shared" si="26"/>
        <v>2018Q3</v>
      </c>
      <c r="F50" s="221">
        <f>_xlfn.XLOOKUP($B$8,OCR!$D$2:$P$2,OCR!$D6:$P6)</f>
        <v>110000.00000000001</v>
      </c>
      <c r="G50" s="246">
        <f>_xlfn.XLOOKUP($B$8,IBNR!$G$5:$S$5,IBNR!$G9:$S9)</f>
        <v>1.8961982521432808E-9</v>
      </c>
      <c r="H50" s="247">
        <f t="shared" si="27"/>
        <v>110000.00000000191</v>
      </c>
      <c r="I50" s="248">
        <f t="shared" si="31"/>
        <v>110000.00000000191</v>
      </c>
      <c r="J50" s="249">
        <f t="shared" ref="J50:Z50" si="32">$H50*J13</f>
        <v>110000.00000000191</v>
      </c>
      <c r="K50" s="249">
        <f t="shared" si="32"/>
        <v>0</v>
      </c>
      <c r="L50" s="249">
        <f t="shared" si="32"/>
        <v>0</v>
      </c>
      <c r="M50" s="249">
        <f t="shared" si="32"/>
        <v>0</v>
      </c>
      <c r="N50" s="249">
        <f t="shared" si="32"/>
        <v>0</v>
      </c>
      <c r="O50" s="249">
        <f t="shared" si="32"/>
        <v>0</v>
      </c>
      <c r="P50" s="249">
        <f t="shared" si="32"/>
        <v>0</v>
      </c>
      <c r="Q50" s="249">
        <f t="shared" si="32"/>
        <v>0</v>
      </c>
      <c r="R50" s="249">
        <f t="shared" si="32"/>
        <v>0</v>
      </c>
      <c r="S50" s="249">
        <f t="shared" si="32"/>
        <v>0</v>
      </c>
      <c r="T50" s="249">
        <f t="shared" si="32"/>
        <v>0</v>
      </c>
      <c r="U50" s="249">
        <f t="shared" si="32"/>
        <v>0</v>
      </c>
      <c r="V50" s="249">
        <f t="shared" si="32"/>
        <v>0</v>
      </c>
      <c r="W50" s="249">
        <f t="shared" si="32"/>
        <v>0</v>
      </c>
      <c r="X50" s="249">
        <f t="shared" si="32"/>
        <v>0</v>
      </c>
      <c r="Y50" s="249">
        <f t="shared" si="32"/>
        <v>0</v>
      </c>
      <c r="Z50" s="249">
        <f t="shared" si="32"/>
        <v>0</v>
      </c>
      <c r="AA50" s="249">
        <f t="shared" ref="AA50:AF50" si="33">$H50*AA13</f>
        <v>0</v>
      </c>
      <c r="AB50" s="249">
        <f t="shared" si="33"/>
        <v>0</v>
      </c>
      <c r="AC50" s="249">
        <f t="shared" si="33"/>
        <v>0</v>
      </c>
      <c r="AD50" s="249">
        <f t="shared" si="33"/>
        <v>0</v>
      </c>
      <c r="AE50" s="249">
        <f t="shared" si="33"/>
        <v>0</v>
      </c>
      <c r="AF50" s="249">
        <f t="shared" si="33"/>
        <v>0</v>
      </c>
      <c r="AG50" s="249">
        <f t="shared" si="30"/>
        <v>0</v>
      </c>
      <c r="AH50" s="249">
        <f t="shared" si="30"/>
        <v>0</v>
      </c>
      <c r="AI50" s="249">
        <f t="shared" si="30"/>
        <v>0</v>
      </c>
      <c r="AJ50" s="249">
        <f t="shared" si="30"/>
        <v>0</v>
      </c>
      <c r="AK50" s="249">
        <f t="shared" si="30"/>
        <v>0</v>
      </c>
    </row>
    <row r="51" spans="5:37">
      <c r="E51" s="220" t="str">
        <f t="shared" si="26"/>
        <v>2018Q4</v>
      </c>
      <c r="F51" s="221">
        <f>_xlfn.XLOOKUP($B$8,OCR!$D$2:$P$2,OCR!$D7:$P7)</f>
        <v>0</v>
      </c>
      <c r="G51" s="246">
        <f>_xlfn.XLOOKUP($B$8,IBNR!$G$5:$S$5,IBNR!$G10:$S10)</f>
        <v>8.8884293069216287E-11</v>
      </c>
      <c r="H51" s="247">
        <f t="shared" si="27"/>
        <v>8.8884293069216287E-11</v>
      </c>
      <c r="I51" s="248">
        <f t="shared" si="31"/>
        <v>8.8884293069216287E-11</v>
      </c>
      <c r="J51" s="249">
        <f t="shared" ref="J51:Z51" si="34">$H51*J14</f>
        <v>8.8884293069216287E-11</v>
      </c>
      <c r="K51" s="249">
        <f t="shared" si="34"/>
        <v>0</v>
      </c>
      <c r="L51" s="249">
        <f t="shared" si="34"/>
        <v>0</v>
      </c>
      <c r="M51" s="249">
        <f t="shared" si="34"/>
        <v>0</v>
      </c>
      <c r="N51" s="249">
        <f t="shared" si="34"/>
        <v>0</v>
      </c>
      <c r="O51" s="249">
        <f t="shared" si="34"/>
        <v>0</v>
      </c>
      <c r="P51" s="249">
        <f t="shared" si="34"/>
        <v>0</v>
      </c>
      <c r="Q51" s="249">
        <f t="shared" si="34"/>
        <v>0</v>
      </c>
      <c r="R51" s="249">
        <f t="shared" si="34"/>
        <v>0</v>
      </c>
      <c r="S51" s="249">
        <f t="shared" si="34"/>
        <v>0</v>
      </c>
      <c r="T51" s="249">
        <f t="shared" si="34"/>
        <v>0</v>
      </c>
      <c r="U51" s="249">
        <f t="shared" si="34"/>
        <v>0</v>
      </c>
      <c r="V51" s="249">
        <f t="shared" si="34"/>
        <v>0</v>
      </c>
      <c r="W51" s="249">
        <f t="shared" si="34"/>
        <v>0</v>
      </c>
      <c r="X51" s="249">
        <f t="shared" si="34"/>
        <v>0</v>
      </c>
      <c r="Y51" s="249">
        <f t="shared" si="34"/>
        <v>0</v>
      </c>
      <c r="Z51" s="249">
        <f t="shared" si="34"/>
        <v>0</v>
      </c>
      <c r="AA51" s="249">
        <f t="shared" ref="AA51:AF51" si="35">$H51*AA14</f>
        <v>0</v>
      </c>
      <c r="AB51" s="249">
        <f t="shared" si="35"/>
        <v>0</v>
      </c>
      <c r="AC51" s="249">
        <f t="shared" si="35"/>
        <v>0</v>
      </c>
      <c r="AD51" s="249">
        <f t="shared" si="35"/>
        <v>0</v>
      </c>
      <c r="AE51" s="249">
        <f t="shared" si="35"/>
        <v>0</v>
      </c>
      <c r="AF51" s="249">
        <f t="shared" si="35"/>
        <v>0</v>
      </c>
      <c r="AG51" s="249">
        <f t="shared" si="30"/>
        <v>0</v>
      </c>
      <c r="AH51" s="249">
        <f t="shared" si="30"/>
        <v>0</v>
      </c>
      <c r="AI51" s="249">
        <f t="shared" si="30"/>
        <v>0</v>
      </c>
      <c r="AJ51" s="249">
        <f t="shared" si="30"/>
        <v>0</v>
      </c>
      <c r="AK51" s="249">
        <f t="shared" si="30"/>
        <v>0</v>
      </c>
    </row>
    <row r="52" spans="5:37">
      <c r="E52" s="220" t="str">
        <f t="shared" si="26"/>
        <v>2019Q1</v>
      </c>
      <c r="F52" s="221">
        <f>_xlfn.XLOOKUP($B$8,OCR!$D$2:$P$2,OCR!$D8:$P8)</f>
        <v>220000.00000000003</v>
      </c>
      <c r="G52" s="246">
        <f>_xlfn.XLOOKUP($B$8,IBNR!$G$5:$S$5,IBNR!$G11:$S11)</f>
        <v>1.7776858613843257E-10</v>
      </c>
      <c r="H52" s="247">
        <f t="shared" si="27"/>
        <v>220000.0000000002</v>
      </c>
      <c r="I52" s="248">
        <f t="shared" si="31"/>
        <v>220000.0000000002</v>
      </c>
      <c r="J52" s="249">
        <f t="shared" ref="J52:Z52" si="36">$H52*J15</f>
        <v>220000.0000000002</v>
      </c>
      <c r="K52" s="249">
        <f t="shared" si="36"/>
        <v>0</v>
      </c>
      <c r="L52" s="249">
        <f t="shared" si="36"/>
        <v>0</v>
      </c>
      <c r="M52" s="249">
        <f t="shared" si="36"/>
        <v>0</v>
      </c>
      <c r="N52" s="249">
        <f t="shared" si="36"/>
        <v>0</v>
      </c>
      <c r="O52" s="249">
        <f t="shared" si="36"/>
        <v>0</v>
      </c>
      <c r="P52" s="249">
        <f t="shared" si="36"/>
        <v>0</v>
      </c>
      <c r="Q52" s="249">
        <f t="shared" si="36"/>
        <v>0</v>
      </c>
      <c r="R52" s="249">
        <f t="shared" si="36"/>
        <v>0</v>
      </c>
      <c r="S52" s="249">
        <f t="shared" si="36"/>
        <v>0</v>
      </c>
      <c r="T52" s="249">
        <f t="shared" si="36"/>
        <v>0</v>
      </c>
      <c r="U52" s="249">
        <f t="shared" si="36"/>
        <v>0</v>
      </c>
      <c r="V52" s="249">
        <f t="shared" si="36"/>
        <v>0</v>
      </c>
      <c r="W52" s="249">
        <f t="shared" si="36"/>
        <v>0</v>
      </c>
      <c r="X52" s="249">
        <f t="shared" si="36"/>
        <v>0</v>
      </c>
      <c r="Y52" s="249">
        <f t="shared" si="36"/>
        <v>0</v>
      </c>
      <c r="Z52" s="249">
        <f t="shared" si="36"/>
        <v>0</v>
      </c>
      <c r="AA52" s="249">
        <f t="shared" ref="AA52:AF52" si="37">$H52*AA15</f>
        <v>0</v>
      </c>
      <c r="AB52" s="249">
        <f t="shared" si="37"/>
        <v>0</v>
      </c>
      <c r="AC52" s="249">
        <f t="shared" si="37"/>
        <v>0</v>
      </c>
      <c r="AD52" s="249">
        <f t="shared" si="37"/>
        <v>0</v>
      </c>
      <c r="AE52" s="249">
        <f t="shared" si="37"/>
        <v>0</v>
      </c>
      <c r="AF52" s="249">
        <f t="shared" si="37"/>
        <v>0</v>
      </c>
      <c r="AG52" s="249">
        <f t="shared" si="30"/>
        <v>0</v>
      </c>
      <c r="AH52" s="249">
        <f t="shared" si="30"/>
        <v>0</v>
      </c>
      <c r="AI52" s="249">
        <f t="shared" si="30"/>
        <v>0</v>
      </c>
      <c r="AJ52" s="249">
        <f t="shared" si="30"/>
        <v>0</v>
      </c>
      <c r="AK52" s="249">
        <f t="shared" si="30"/>
        <v>0</v>
      </c>
    </row>
    <row r="53" spans="5:37">
      <c r="E53" s="220" t="str">
        <f t="shared" si="26"/>
        <v>2019Q2</v>
      </c>
      <c r="F53" s="221">
        <f>_xlfn.XLOOKUP($B$8,OCR!$D$2:$P$2,OCR!$D9:$P9)</f>
        <v>0</v>
      </c>
      <c r="G53" s="246">
        <f>_xlfn.XLOOKUP($B$8,IBNR!$G$5:$S$5,IBNR!$G12:$S12)</f>
        <v>0</v>
      </c>
      <c r="H53" s="247">
        <f t="shared" si="27"/>
        <v>0</v>
      </c>
      <c r="I53" s="248">
        <f t="shared" si="31"/>
        <v>0</v>
      </c>
      <c r="J53" s="249">
        <f t="shared" ref="J53:Z53" si="38">$H53*J16</f>
        <v>0</v>
      </c>
      <c r="K53" s="249">
        <f t="shared" si="38"/>
        <v>0</v>
      </c>
      <c r="L53" s="249">
        <f t="shared" si="38"/>
        <v>0</v>
      </c>
      <c r="M53" s="249">
        <f t="shared" si="38"/>
        <v>0</v>
      </c>
      <c r="N53" s="249">
        <f t="shared" si="38"/>
        <v>0</v>
      </c>
      <c r="O53" s="249">
        <f t="shared" si="38"/>
        <v>0</v>
      </c>
      <c r="P53" s="249">
        <f t="shared" si="38"/>
        <v>0</v>
      </c>
      <c r="Q53" s="249">
        <f t="shared" si="38"/>
        <v>0</v>
      </c>
      <c r="R53" s="249">
        <f t="shared" si="38"/>
        <v>0</v>
      </c>
      <c r="S53" s="249">
        <f t="shared" si="38"/>
        <v>0</v>
      </c>
      <c r="T53" s="249">
        <f t="shared" si="38"/>
        <v>0</v>
      </c>
      <c r="U53" s="249">
        <f t="shared" si="38"/>
        <v>0</v>
      </c>
      <c r="V53" s="249">
        <f t="shared" si="38"/>
        <v>0</v>
      </c>
      <c r="W53" s="249">
        <f t="shared" si="38"/>
        <v>0</v>
      </c>
      <c r="X53" s="249">
        <f t="shared" si="38"/>
        <v>0</v>
      </c>
      <c r="Y53" s="249">
        <f t="shared" si="38"/>
        <v>0</v>
      </c>
      <c r="Z53" s="249">
        <f t="shared" si="38"/>
        <v>0</v>
      </c>
      <c r="AA53" s="249">
        <f t="shared" ref="AA53:AF53" si="39">$H53*AA16</f>
        <v>0</v>
      </c>
      <c r="AB53" s="249">
        <f t="shared" si="39"/>
        <v>0</v>
      </c>
      <c r="AC53" s="249">
        <f t="shared" si="39"/>
        <v>0</v>
      </c>
      <c r="AD53" s="249">
        <f t="shared" si="39"/>
        <v>0</v>
      </c>
      <c r="AE53" s="249">
        <f t="shared" si="39"/>
        <v>0</v>
      </c>
      <c r="AF53" s="249">
        <f t="shared" si="39"/>
        <v>0</v>
      </c>
      <c r="AG53" s="249">
        <f t="shared" si="30"/>
        <v>0</v>
      </c>
      <c r="AH53" s="249">
        <f t="shared" si="30"/>
        <v>0</v>
      </c>
      <c r="AI53" s="249">
        <f t="shared" si="30"/>
        <v>0</v>
      </c>
      <c r="AJ53" s="249">
        <f t="shared" si="30"/>
        <v>0</v>
      </c>
      <c r="AK53" s="249">
        <f t="shared" si="30"/>
        <v>0</v>
      </c>
    </row>
    <row r="54" spans="5:37">
      <c r="E54" s="220" t="str">
        <f t="shared" si="26"/>
        <v>2019Q3</v>
      </c>
      <c r="F54" s="221">
        <f>_xlfn.XLOOKUP($B$8,OCR!$D$2:$P$2,OCR!$D10:$P10)</f>
        <v>0</v>
      </c>
      <c r="G54" s="246">
        <f>_xlfn.XLOOKUP($B$8,IBNR!$G$5:$S$5,IBNR!$G13:$S13)</f>
        <v>4.740495630358202E-10</v>
      </c>
      <c r="H54" s="247">
        <f t="shared" si="27"/>
        <v>4.740495630358202E-10</v>
      </c>
      <c r="I54" s="248">
        <f t="shared" si="31"/>
        <v>4.740495630358202E-10</v>
      </c>
      <c r="J54" s="249">
        <f t="shared" ref="J54:Z54" si="40">$H54*J17</f>
        <v>4.740495630358202E-10</v>
      </c>
      <c r="K54" s="249">
        <f t="shared" si="40"/>
        <v>0</v>
      </c>
      <c r="L54" s="249">
        <f t="shared" si="40"/>
        <v>0</v>
      </c>
      <c r="M54" s="249">
        <f t="shared" si="40"/>
        <v>0</v>
      </c>
      <c r="N54" s="249">
        <f t="shared" si="40"/>
        <v>0</v>
      </c>
      <c r="O54" s="249">
        <f t="shared" si="40"/>
        <v>0</v>
      </c>
      <c r="P54" s="249">
        <f t="shared" si="40"/>
        <v>0</v>
      </c>
      <c r="Q54" s="249">
        <f t="shared" si="40"/>
        <v>0</v>
      </c>
      <c r="R54" s="249">
        <f t="shared" si="40"/>
        <v>0</v>
      </c>
      <c r="S54" s="249">
        <f t="shared" si="40"/>
        <v>0</v>
      </c>
      <c r="T54" s="249">
        <f t="shared" si="40"/>
        <v>0</v>
      </c>
      <c r="U54" s="249">
        <f t="shared" si="40"/>
        <v>0</v>
      </c>
      <c r="V54" s="249">
        <f t="shared" si="40"/>
        <v>0</v>
      </c>
      <c r="W54" s="249">
        <f t="shared" si="40"/>
        <v>0</v>
      </c>
      <c r="X54" s="249">
        <f t="shared" si="40"/>
        <v>0</v>
      </c>
      <c r="Y54" s="249">
        <f t="shared" si="40"/>
        <v>0</v>
      </c>
      <c r="Z54" s="249">
        <f t="shared" si="40"/>
        <v>0</v>
      </c>
      <c r="AA54" s="249">
        <f t="shared" ref="AA54:AF54" si="41">$H54*AA17</f>
        <v>0</v>
      </c>
      <c r="AB54" s="249">
        <f t="shared" si="41"/>
        <v>0</v>
      </c>
      <c r="AC54" s="249">
        <f t="shared" si="41"/>
        <v>0</v>
      </c>
      <c r="AD54" s="249">
        <f t="shared" si="41"/>
        <v>0</v>
      </c>
      <c r="AE54" s="249">
        <f t="shared" si="41"/>
        <v>0</v>
      </c>
      <c r="AF54" s="249">
        <f t="shared" si="41"/>
        <v>0</v>
      </c>
      <c r="AG54" s="249">
        <f t="shared" si="30"/>
        <v>0</v>
      </c>
      <c r="AH54" s="249">
        <f t="shared" si="30"/>
        <v>0</v>
      </c>
      <c r="AI54" s="249">
        <f t="shared" si="30"/>
        <v>0</v>
      </c>
      <c r="AJ54" s="249">
        <f t="shared" si="30"/>
        <v>0</v>
      </c>
      <c r="AK54" s="249">
        <f t="shared" si="30"/>
        <v>0</v>
      </c>
    </row>
    <row r="55" spans="5:37">
      <c r="E55" s="220" t="str">
        <f t="shared" si="26"/>
        <v>2019Q4</v>
      </c>
      <c r="F55" s="221">
        <f>_xlfn.XLOOKUP($B$8,OCR!$D$2:$P$2,OCR!$D11:$P11)</f>
        <v>1760000</v>
      </c>
      <c r="G55" s="246">
        <f>_xlfn.XLOOKUP($B$8,IBNR!$G$5:$S$5,IBNR!$G14:$S14)</f>
        <v>0</v>
      </c>
      <c r="H55" s="247">
        <f t="shared" si="27"/>
        <v>1760000</v>
      </c>
      <c r="I55" s="248">
        <f t="shared" si="31"/>
        <v>1760000</v>
      </c>
      <c r="J55" s="249">
        <f t="shared" ref="J55:Z55" si="42">$H55*J18</f>
        <v>1760000</v>
      </c>
      <c r="K55" s="249">
        <f t="shared" si="42"/>
        <v>0</v>
      </c>
      <c r="L55" s="249">
        <f t="shared" si="42"/>
        <v>0</v>
      </c>
      <c r="M55" s="249">
        <f t="shared" si="42"/>
        <v>0</v>
      </c>
      <c r="N55" s="249">
        <f t="shared" si="42"/>
        <v>0</v>
      </c>
      <c r="O55" s="249">
        <f t="shared" si="42"/>
        <v>0</v>
      </c>
      <c r="P55" s="249">
        <f t="shared" si="42"/>
        <v>0</v>
      </c>
      <c r="Q55" s="249">
        <f t="shared" si="42"/>
        <v>0</v>
      </c>
      <c r="R55" s="249">
        <f t="shared" si="42"/>
        <v>0</v>
      </c>
      <c r="S55" s="249">
        <f t="shared" si="42"/>
        <v>0</v>
      </c>
      <c r="T55" s="249">
        <f t="shared" si="42"/>
        <v>0</v>
      </c>
      <c r="U55" s="249">
        <f t="shared" si="42"/>
        <v>0</v>
      </c>
      <c r="V55" s="249">
        <f t="shared" si="42"/>
        <v>0</v>
      </c>
      <c r="W55" s="249">
        <f t="shared" si="42"/>
        <v>0</v>
      </c>
      <c r="X55" s="249">
        <f t="shared" si="42"/>
        <v>0</v>
      </c>
      <c r="Y55" s="249">
        <f t="shared" si="42"/>
        <v>0</v>
      </c>
      <c r="Z55" s="249">
        <f t="shared" si="42"/>
        <v>0</v>
      </c>
      <c r="AA55" s="249">
        <f t="shared" ref="AA55:AF55" si="43">$H55*AA18</f>
        <v>0</v>
      </c>
      <c r="AB55" s="249">
        <f t="shared" si="43"/>
        <v>0</v>
      </c>
      <c r="AC55" s="249">
        <f t="shared" si="43"/>
        <v>0</v>
      </c>
      <c r="AD55" s="249">
        <f t="shared" si="43"/>
        <v>0</v>
      </c>
      <c r="AE55" s="249">
        <f t="shared" si="43"/>
        <v>0</v>
      </c>
      <c r="AF55" s="249">
        <f t="shared" si="43"/>
        <v>0</v>
      </c>
      <c r="AG55" s="249">
        <f t="shared" si="30"/>
        <v>0</v>
      </c>
      <c r="AH55" s="249">
        <f t="shared" si="30"/>
        <v>0</v>
      </c>
      <c r="AI55" s="249">
        <f t="shared" si="30"/>
        <v>0</v>
      </c>
      <c r="AJ55" s="249">
        <f t="shared" si="30"/>
        <v>0</v>
      </c>
      <c r="AK55" s="249">
        <f t="shared" si="30"/>
        <v>0</v>
      </c>
    </row>
    <row r="56" spans="5:37">
      <c r="E56" s="220" t="str">
        <f t="shared" si="26"/>
        <v>2020Q1</v>
      </c>
      <c r="F56" s="221">
        <f>_xlfn.XLOOKUP($B$8,OCR!$D$2:$P$2,OCR!$D12:$P12)</f>
        <v>0</v>
      </c>
      <c r="G56" s="246">
        <f>_xlfn.XLOOKUP($B$8,IBNR!$G$5:$S$5,IBNR!$G15:$S15)</f>
        <v>1.8517561056086726E-12</v>
      </c>
      <c r="H56" s="247">
        <f t="shared" si="27"/>
        <v>1.8517561056086726E-12</v>
      </c>
      <c r="I56" s="248">
        <f t="shared" si="31"/>
        <v>1.8517561056086726E-12</v>
      </c>
      <c r="J56" s="249">
        <f t="shared" ref="J56:Z56" si="44">$H56*J19</f>
        <v>1.8517561056086726E-12</v>
      </c>
      <c r="K56" s="249">
        <f t="shared" si="44"/>
        <v>0</v>
      </c>
      <c r="L56" s="249">
        <f t="shared" si="44"/>
        <v>0</v>
      </c>
      <c r="M56" s="249">
        <f t="shared" si="44"/>
        <v>0</v>
      </c>
      <c r="N56" s="249">
        <f t="shared" si="44"/>
        <v>0</v>
      </c>
      <c r="O56" s="249">
        <f t="shared" si="44"/>
        <v>0</v>
      </c>
      <c r="P56" s="249">
        <f t="shared" si="44"/>
        <v>0</v>
      </c>
      <c r="Q56" s="249">
        <f t="shared" si="44"/>
        <v>0</v>
      </c>
      <c r="R56" s="249">
        <f t="shared" si="44"/>
        <v>0</v>
      </c>
      <c r="S56" s="249">
        <f t="shared" si="44"/>
        <v>0</v>
      </c>
      <c r="T56" s="249">
        <f t="shared" si="44"/>
        <v>0</v>
      </c>
      <c r="U56" s="249">
        <f t="shared" si="44"/>
        <v>0</v>
      </c>
      <c r="V56" s="249">
        <f t="shared" si="44"/>
        <v>0</v>
      </c>
      <c r="W56" s="249">
        <f t="shared" si="44"/>
        <v>0</v>
      </c>
      <c r="X56" s="249">
        <f t="shared" si="44"/>
        <v>0</v>
      </c>
      <c r="Y56" s="249">
        <f t="shared" si="44"/>
        <v>0</v>
      </c>
      <c r="Z56" s="249">
        <f t="shared" si="44"/>
        <v>0</v>
      </c>
      <c r="AA56" s="249">
        <f t="shared" ref="AA56:AF56" si="45">$H56*AA19</f>
        <v>0</v>
      </c>
      <c r="AB56" s="249">
        <f t="shared" si="45"/>
        <v>0</v>
      </c>
      <c r="AC56" s="249">
        <f t="shared" si="45"/>
        <v>0</v>
      </c>
      <c r="AD56" s="249">
        <f t="shared" si="45"/>
        <v>0</v>
      </c>
      <c r="AE56" s="249">
        <f t="shared" si="45"/>
        <v>0</v>
      </c>
      <c r="AF56" s="249">
        <f t="shared" si="45"/>
        <v>0</v>
      </c>
      <c r="AG56" s="249">
        <f t="shared" si="30"/>
        <v>0</v>
      </c>
      <c r="AH56" s="249">
        <f t="shared" si="30"/>
        <v>0</v>
      </c>
      <c r="AI56" s="249">
        <f t="shared" si="30"/>
        <v>0</v>
      </c>
      <c r="AJ56" s="249">
        <f t="shared" si="30"/>
        <v>0</v>
      </c>
      <c r="AK56" s="249">
        <f t="shared" si="30"/>
        <v>0</v>
      </c>
    </row>
    <row r="57" spans="5:37">
      <c r="E57" s="220" t="str">
        <f t="shared" si="26"/>
        <v>2020Q2</v>
      </c>
      <c r="F57" s="221">
        <f>_xlfn.XLOOKUP($B$8,OCR!$D$2:$P$2,OCR!$D13:$P13)</f>
        <v>0</v>
      </c>
      <c r="G57" s="246">
        <f>_xlfn.XLOOKUP($B$8,IBNR!$G$5:$S$5,IBNR!$G16:$S16)</f>
        <v>3095.1110734067979</v>
      </c>
      <c r="H57" s="247">
        <f t="shared" si="27"/>
        <v>3095.1110734067979</v>
      </c>
      <c r="I57" s="248">
        <f t="shared" si="31"/>
        <v>3095.1110734067979</v>
      </c>
      <c r="J57" s="249">
        <f t="shared" ref="J57:Z57" si="46">$H57*J20</f>
        <v>3095.1110734067979</v>
      </c>
      <c r="K57" s="249">
        <f t="shared" si="46"/>
        <v>0</v>
      </c>
      <c r="L57" s="249">
        <f t="shared" si="46"/>
        <v>0</v>
      </c>
      <c r="M57" s="249">
        <f t="shared" si="46"/>
        <v>0</v>
      </c>
      <c r="N57" s="249">
        <f t="shared" si="46"/>
        <v>0</v>
      </c>
      <c r="O57" s="249">
        <f t="shared" si="46"/>
        <v>0</v>
      </c>
      <c r="P57" s="249">
        <f t="shared" si="46"/>
        <v>0</v>
      </c>
      <c r="Q57" s="249">
        <f t="shared" si="46"/>
        <v>0</v>
      </c>
      <c r="R57" s="249">
        <f t="shared" si="46"/>
        <v>0</v>
      </c>
      <c r="S57" s="249">
        <f t="shared" si="46"/>
        <v>0</v>
      </c>
      <c r="T57" s="249">
        <f t="shared" si="46"/>
        <v>0</v>
      </c>
      <c r="U57" s="249">
        <f t="shared" si="46"/>
        <v>0</v>
      </c>
      <c r="V57" s="249">
        <f t="shared" si="46"/>
        <v>0</v>
      </c>
      <c r="W57" s="249">
        <f t="shared" si="46"/>
        <v>0</v>
      </c>
      <c r="X57" s="249">
        <f t="shared" si="46"/>
        <v>0</v>
      </c>
      <c r="Y57" s="249">
        <f t="shared" si="46"/>
        <v>0</v>
      </c>
      <c r="Z57" s="249">
        <f t="shared" si="46"/>
        <v>0</v>
      </c>
      <c r="AA57" s="249">
        <f t="shared" ref="AA57:AF57" si="47">$H57*AA20</f>
        <v>0</v>
      </c>
      <c r="AB57" s="249">
        <f t="shared" si="47"/>
        <v>0</v>
      </c>
      <c r="AC57" s="249">
        <f t="shared" si="47"/>
        <v>0</v>
      </c>
      <c r="AD57" s="249">
        <f t="shared" si="47"/>
        <v>0</v>
      </c>
      <c r="AE57" s="249">
        <f t="shared" si="47"/>
        <v>0</v>
      </c>
      <c r="AF57" s="249">
        <f t="shared" si="47"/>
        <v>0</v>
      </c>
      <c r="AG57" s="249">
        <f t="shared" si="30"/>
        <v>0</v>
      </c>
      <c r="AH57" s="249">
        <f t="shared" si="30"/>
        <v>0</v>
      </c>
      <c r="AI57" s="249">
        <f t="shared" si="30"/>
        <v>0</v>
      </c>
      <c r="AJ57" s="249">
        <f t="shared" si="30"/>
        <v>0</v>
      </c>
      <c r="AK57" s="249">
        <f t="shared" si="30"/>
        <v>0</v>
      </c>
    </row>
    <row r="58" spans="5:37">
      <c r="E58" s="220" t="str">
        <f t="shared" si="26"/>
        <v>2020Q3</v>
      </c>
      <c r="F58" s="221">
        <f>_xlfn.XLOOKUP($B$8,OCR!$D$2:$P$2,OCR!$D14:$P14)</f>
        <v>220000.00000000003</v>
      </c>
      <c r="G58" s="246">
        <f>_xlfn.XLOOKUP($B$8,IBNR!$G$5:$S$5,IBNR!$G17:$S17)</f>
        <v>21521.835513441598</v>
      </c>
      <c r="H58" s="247">
        <f t="shared" si="27"/>
        <v>241521.83551344162</v>
      </c>
      <c r="I58" s="248">
        <f t="shared" si="31"/>
        <v>241521.83551344162</v>
      </c>
      <c r="J58" s="249">
        <f t="shared" ref="J58:Z58" si="48">$H58*J21</f>
        <v>241521.83551344162</v>
      </c>
      <c r="K58" s="249">
        <f t="shared" si="48"/>
        <v>0</v>
      </c>
      <c r="L58" s="249">
        <f t="shared" si="48"/>
        <v>0</v>
      </c>
      <c r="M58" s="249">
        <f t="shared" si="48"/>
        <v>0</v>
      </c>
      <c r="N58" s="249">
        <f t="shared" si="48"/>
        <v>0</v>
      </c>
      <c r="O58" s="249">
        <f t="shared" si="48"/>
        <v>0</v>
      </c>
      <c r="P58" s="249">
        <f t="shared" si="48"/>
        <v>0</v>
      </c>
      <c r="Q58" s="249">
        <f t="shared" si="48"/>
        <v>0</v>
      </c>
      <c r="R58" s="249">
        <f t="shared" si="48"/>
        <v>0</v>
      </c>
      <c r="S58" s="249">
        <f t="shared" si="48"/>
        <v>0</v>
      </c>
      <c r="T58" s="249">
        <f t="shared" si="48"/>
        <v>0</v>
      </c>
      <c r="U58" s="249">
        <f t="shared" si="48"/>
        <v>0</v>
      </c>
      <c r="V58" s="249">
        <f t="shared" si="48"/>
        <v>0</v>
      </c>
      <c r="W58" s="249">
        <f t="shared" si="48"/>
        <v>0</v>
      </c>
      <c r="X58" s="249">
        <f t="shared" si="48"/>
        <v>0</v>
      </c>
      <c r="Y58" s="249">
        <f t="shared" si="48"/>
        <v>0</v>
      </c>
      <c r="Z58" s="249">
        <f t="shared" si="48"/>
        <v>0</v>
      </c>
      <c r="AA58" s="249">
        <f t="shared" ref="AA58:AF58" si="49">$H58*AA21</f>
        <v>0</v>
      </c>
      <c r="AB58" s="249">
        <f t="shared" si="49"/>
        <v>0</v>
      </c>
      <c r="AC58" s="249">
        <f t="shared" si="49"/>
        <v>0</v>
      </c>
      <c r="AD58" s="249">
        <f t="shared" si="49"/>
        <v>0</v>
      </c>
      <c r="AE58" s="249">
        <f t="shared" si="49"/>
        <v>0</v>
      </c>
      <c r="AF58" s="249">
        <f t="shared" si="49"/>
        <v>0</v>
      </c>
      <c r="AG58" s="249">
        <f t="shared" si="30"/>
        <v>0</v>
      </c>
      <c r="AH58" s="249">
        <f t="shared" si="30"/>
        <v>0</v>
      </c>
      <c r="AI58" s="249">
        <f t="shared" si="30"/>
        <v>0</v>
      </c>
      <c r="AJ58" s="249">
        <f t="shared" si="30"/>
        <v>0</v>
      </c>
      <c r="AK58" s="249">
        <f t="shared" si="30"/>
        <v>0</v>
      </c>
    </row>
    <row r="59" spans="5:37">
      <c r="E59" s="220" t="str">
        <f t="shared" si="26"/>
        <v>2020Q4</v>
      </c>
      <c r="F59" s="221">
        <f>_xlfn.XLOOKUP($B$8,OCR!$D$2:$P$2,OCR!$D15:$P15)</f>
        <v>874500</v>
      </c>
      <c r="G59" s="246">
        <f>_xlfn.XLOOKUP($B$8,IBNR!$G$5:$S$5,IBNR!$G18:$S18)</f>
        <v>14265.296756655012</v>
      </c>
      <c r="H59" s="247">
        <f t="shared" si="27"/>
        <v>888765.29675665498</v>
      </c>
      <c r="I59" s="248">
        <f t="shared" si="31"/>
        <v>888765.29675665498</v>
      </c>
      <c r="J59" s="249">
        <f t="shared" ref="J59:Z59" si="50">$H59*J22</f>
        <v>0</v>
      </c>
      <c r="K59" s="249">
        <f t="shared" si="50"/>
        <v>888765.29675665498</v>
      </c>
      <c r="L59" s="249">
        <f t="shared" si="50"/>
        <v>0</v>
      </c>
      <c r="M59" s="249">
        <f t="shared" si="50"/>
        <v>0</v>
      </c>
      <c r="N59" s="249">
        <f t="shared" si="50"/>
        <v>0</v>
      </c>
      <c r="O59" s="249">
        <f t="shared" si="50"/>
        <v>0</v>
      </c>
      <c r="P59" s="249">
        <f t="shared" si="50"/>
        <v>0</v>
      </c>
      <c r="Q59" s="249">
        <f t="shared" si="50"/>
        <v>0</v>
      </c>
      <c r="R59" s="249">
        <f t="shared" si="50"/>
        <v>0</v>
      </c>
      <c r="S59" s="249">
        <f t="shared" si="50"/>
        <v>0</v>
      </c>
      <c r="T59" s="249">
        <f t="shared" si="50"/>
        <v>0</v>
      </c>
      <c r="U59" s="249">
        <f t="shared" si="50"/>
        <v>0</v>
      </c>
      <c r="V59" s="249">
        <f t="shared" si="50"/>
        <v>0</v>
      </c>
      <c r="W59" s="249">
        <f t="shared" si="50"/>
        <v>0</v>
      </c>
      <c r="X59" s="249">
        <f t="shared" si="50"/>
        <v>0</v>
      </c>
      <c r="Y59" s="249">
        <f t="shared" si="50"/>
        <v>0</v>
      </c>
      <c r="Z59" s="249">
        <f t="shared" si="50"/>
        <v>0</v>
      </c>
      <c r="AA59" s="249">
        <f t="shared" ref="AA59:AF59" si="51">$H59*AA22</f>
        <v>0</v>
      </c>
      <c r="AB59" s="249">
        <f t="shared" si="51"/>
        <v>0</v>
      </c>
      <c r="AC59" s="249">
        <f t="shared" si="51"/>
        <v>0</v>
      </c>
      <c r="AD59" s="249">
        <f t="shared" si="51"/>
        <v>0</v>
      </c>
      <c r="AE59" s="249">
        <f t="shared" si="51"/>
        <v>0</v>
      </c>
      <c r="AF59" s="249">
        <f t="shared" si="51"/>
        <v>0</v>
      </c>
      <c r="AG59" s="249">
        <f t="shared" ref="AG59:AK68" si="52">$H59*AG22</f>
        <v>0</v>
      </c>
      <c r="AH59" s="249">
        <f t="shared" si="52"/>
        <v>0</v>
      </c>
      <c r="AI59" s="249">
        <f t="shared" si="52"/>
        <v>0</v>
      </c>
      <c r="AJ59" s="249">
        <f t="shared" si="52"/>
        <v>0</v>
      </c>
      <c r="AK59" s="249">
        <f t="shared" si="52"/>
        <v>0</v>
      </c>
    </row>
    <row r="60" spans="5:37">
      <c r="E60" s="220" t="str">
        <f t="shared" si="26"/>
        <v>2021Q1</v>
      </c>
      <c r="F60" s="221">
        <f>_xlfn.XLOOKUP($B$8,OCR!$D$2:$P$2,OCR!$D16:$P16)</f>
        <v>1596100</v>
      </c>
      <c r="G60" s="246">
        <f>_xlfn.XLOOKUP($B$8,IBNR!$G$5:$S$5,IBNR!$G19:$S19)</f>
        <v>86365.053345271823</v>
      </c>
      <c r="H60" s="247">
        <f t="shared" si="27"/>
        <v>1682465.0533452719</v>
      </c>
      <c r="I60" s="248">
        <f t="shared" si="31"/>
        <v>1682465.0533452719</v>
      </c>
      <c r="J60" s="249">
        <f t="shared" ref="J60:Z60" si="53">$H60*J23</f>
        <v>0</v>
      </c>
      <c r="K60" s="249">
        <f t="shared" si="53"/>
        <v>0</v>
      </c>
      <c r="L60" s="249">
        <f t="shared" si="53"/>
        <v>1682465.0533452719</v>
      </c>
      <c r="M60" s="249">
        <f t="shared" si="53"/>
        <v>0</v>
      </c>
      <c r="N60" s="249">
        <f t="shared" si="53"/>
        <v>0</v>
      </c>
      <c r="O60" s="249">
        <f t="shared" si="53"/>
        <v>0</v>
      </c>
      <c r="P60" s="249">
        <f t="shared" si="53"/>
        <v>0</v>
      </c>
      <c r="Q60" s="249">
        <f t="shared" si="53"/>
        <v>0</v>
      </c>
      <c r="R60" s="249">
        <f t="shared" si="53"/>
        <v>0</v>
      </c>
      <c r="S60" s="249">
        <f t="shared" si="53"/>
        <v>0</v>
      </c>
      <c r="T60" s="249">
        <f t="shared" si="53"/>
        <v>0</v>
      </c>
      <c r="U60" s="249">
        <f t="shared" si="53"/>
        <v>0</v>
      </c>
      <c r="V60" s="249">
        <f t="shared" si="53"/>
        <v>0</v>
      </c>
      <c r="W60" s="249">
        <f t="shared" si="53"/>
        <v>0</v>
      </c>
      <c r="X60" s="249">
        <f t="shared" si="53"/>
        <v>0</v>
      </c>
      <c r="Y60" s="249">
        <f t="shared" si="53"/>
        <v>0</v>
      </c>
      <c r="Z60" s="249">
        <f t="shared" si="53"/>
        <v>0</v>
      </c>
      <c r="AA60" s="249">
        <f t="shared" ref="AA60:AF60" si="54">$H60*AA23</f>
        <v>0</v>
      </c>
      <c r="AB60" s="249">
        <f t="shared" si="54"/>
        <v>0</v>
      </c>
      <c r="AC60" s="249">
        <f t="shared" si="54"/>
        <v>0</v>
      </c>
      <c r="AD60" s="249">
        <f t="shared" si="54"/>
        <v>0</v>
      </c>
      <c r="AE60" s="249">
        <f t="shared" si="54"/>
        <v>0</v>
      </c>
      <c r="AF60" s="249">
        <f t="shared" si="54"/>
        <v>0</v>
      </c>
      <c r="AG60" s="249">
        <f t="shared" si="52"/>
        <v>0</v>
      </c>
      <c r="AH60" s="249">
        <f t="shared" si="52"/>
        <v>0</v>
      </c>
      <c r="AI60" s="249">
        <f t="shared" si="52"/>
        <v>0</v>
      </c>
      <c r="AJ60" s="249">
        <f t="shared" si="52"/>
        <v>0</v>
      </c>
      <c r="AK60" s="249">
        <f t="shared" si="52"/>
        <v>0</v>
      </c>
    </row>
    <row r="61" spans="5:37">
      <c r="E61" s="220" t="str">
        <f t="shared" si="26"/>
        <v>2021Q2</v>
      </c>
      <c r="F61" s="221">
        <f>_xlfn.XLOOKUP($B$8,OCR!$D$2:$P$2,OCR!$D17:$P17)</f>
        <v>1650000</v>
      </c>
      <c r="G61" s="246">
        <f>_xlfn.XLOOKUP($B$8,IBNR!$G$5:$S$5,IBNR!$G20:$S20)</f>
        <v>6263.5978622901548</v>
      </c>
      <c r="H61" s="247">
        <f t="shared" si="27"/>
        <v>1656263.5978622902</v>
      </c>
      <c r="I61" s="248">
        <f t="shared" si="31"/>
        <v>1656263.5978622902</v>
      </c>
      <c r="J61" s="249">
        <f t="shared" ref="J61:Z61" si="55">$H61*J24</f>
        <v>0</v>
      </c>
      <c r="K61" s="249">
        <f t="shared" si="55"/>
        <v>0</v>
      </c>
      <c r="L61" s="249">
        <f t="shared" si="55"/>
        <v>0</v>
      </c>
      <c r="M61" s="249">
        <f t="shared" si="55"/>
        <v>1656263.5978622902</v>
      </c>
      <c r="N61" s="249">
        <f t="shared" si="55"/>
        <v>0</v>
      </c>
      <c r="O61" s="249">
        <f t="shared" si="55"/>
        <v>0</v>
      </c>
      <c r="P61" s="249">
        <f t="shared" si="55"/>
        <v>0</v>
      </c>
      <c r="Q61" s="249">
        <f t="shared" si="55"/>
        <v>0</v>
      </c>
      <c r="R61" s="249">
        <f t="shared" si="55"/>
        <v>0</v>
      </c>
      <c r="S61" s="249">
        <f t="shared" si="55"/>
        <v>0</v>
      </c>
      <c r="T61" s="249">
        <f t="shared" si="55"/>
        <v>0</v>
      </c>
      <c r="U61" s="249">
        <f t="shared" si="55"/>
        <v>0</v>
      </c>
      <c r="V61" s="249">
        <f t="shared" si="55"/>
        <v>0</v>
      </c>
      <c r="W61" s="249">
        <f t="shared" si="55"/>
        <v>0</v>
      </c>
      <c r="X61" s="249">
        <f t="shared" si="55"/>
        <v>0</v>
      </c>
      <c r="Y61" s="249">
        <f t="shared" si="55"/>
        <v>0</v>
      </c>
      <c r="Z61" s="249">
        <f t="shared" si="55"/>
        <v>0</v>
      </c>
      <c r="AA61" s="249">
        <f t="shared" ref="AA61:AF61" si="56">$H61*AA24</f>
        <v>0</v>
      </c>
      <c r="AB61" s="249">
        <f t="shared" si="56"/>
        <v>0</v>
      </c>
      <c r="AC61" s="249">
        <f t="shared" si="56"/>
        <v>0</v>
      </c>
      <c r="AD61" s="249">
        <f t="shared" si="56"/>
        <v>0</v>
      </c>
      <c r="AE61" s="249">
        <f t="shared" si="56"/>
        <v>0</v>
      </c>
      <c r="AF61" s="249">
        <f t="shared" si="56"/>
        <v>0</v>
      </c>
      <c r="AG61" s="249">
        <f t="shared" si="52"/>
        <v>0</v>
      </c>
      <c r="AH61" s="249">
        <f t="shared" si="52"/>
        <v>0</v>
      </c>
      <c r="AI61" s="249">
        <f t="shared" si="52"/>
        <v>0</v>
      </c>
      <c r="AJ61" s="249">
        <f t="shared" si="52"/>
        <v>0</v>
      </c>
      <c r="AK61" s="249">
        <f t="shared" si="52"/>
        <v>0</v>
      </c>
    </row>
    <row r="62" spans="5:37">
      <c r="E62" s="220" t="str">
        <f t="shared" si="26"/>
        <v>2021Q3</v>
      </c>
      <c r="F62" s="221">
        <f>_xlfn.XLOOKUP($B$8,OCR!$D$2:$P$2,OCR!$D18:$P18)</f>
        <v>110000.00000000001</v>
      </c>
      <c r="G62" s="246">
        <f>_xlfn.XLOOKUP($B$8,IBNR!$G$5:$S$5,IBNR!$G21:$S21)</f>
        <v>2669.4639831641116</v>
      </c>
      <c r="H62" s="247">
        <f t="shared" si="27"/>
        <v>112669.46398316413</v>
      </c>
      <c r="I62" s="248">
        <f t="shared" si="31"/>
        <v>112669.46398316413</v>
      </c>
      <c r="J62" s="249">
        <f t="shared" ref="J62:Z62" si="57">$H62*J25</f>
        <v>0</v>
      </c>
      <c r="K62" s="249">
        <f t="shared" si="57"/>
        <v>0</v>
      </c>
      <c r="L62" s="249">
        <f t="shared" si="57"/>
        <v>0</v>
      </c>
      <c r="M62" s="249">
        <f t="shared" si="57"/>
        <v>0</v>
      </c>
      <c r="N62" s="249">
        <f t="shared" si="57"/>
        <v>112669.46398316413</v>
      </c>
      <c r="O62" s="249">
        <f t="shared" si="57"/>
        <v>0</v>
      </c>
      <c r="P62" s="249">
        <f t="shared" si="57"/>
        <v>0</v>
      </c>
      <c r="Q62" s="249">
        <f t="shared" si="57"/>
        <v>0</v>
      </c>
      <c r="R62" s="249">
        <f t="shared" si="57"/>
        <v>0</v>
      </c>
      <c r="S62" s="249">
        <f t="shared" si="57"/>
        <v>0</v>
      </c>
      <c r="T62" s="249">
        <f t="shared" si="57"/>
        <v>0</v>
      </c>
      <c r="U62" s="249">
        <f t="shared" si="57"/>
        <v>0</v>
      </c>
      <c r="V62" s="249">
        <f t="shared" si="57"/>
        <v>0</v>
      </c>
      <c r="W62" s="249">
        <f t="shared" si="57"/>
        <v>0</v>
      </c>
      <c r="X62" s="249">
        <f t="shared" si="57"/>
        <v>0</v>
      </c>
      <c r="Y62" s="249">
        <f t="shared" si="57"/>
        <v>0</v>
      </c>
      <c r="Z62" s="249">
        <f t="shared" si="57"/>
        <v>0</v>
      </c>
      <c r="AA62" s="249">
        <f t="shared" ref="AA62:AF62" si="58">$H62*AA25</f>
        <v>0</v>
      </c>
      <c r="AB62" s="249">
        <f t="shared" si="58"/>
        <v>0</v>
      </c>
      <c r="AC62" s="249">
        <f t="shared" si="58"/>
        <v>0</v>
      </c>
      <c r="AD62" s="249">
        <f t="shared" si="58"/>
        <v>0</v>
      </c>
      <c r="AE62" s="249">
        <f t="shared" si="58"/>
        <v>0</v>
      </c>
      <c r="AF62" s="249">
        <f t="shared" si="58"/>
        <v>0</v>
      </c>
      <c r="AG62" s="249">
        <f t="shared" si="52"/>
        <v>0</v>
      </c>
      <c r="AH62" s="249">
        <f t="shared" si="52"/>
        <v>0</v>
      </c>
      <c r="AI62" s="249">
        <f t="shared" si="52"/>
        <v>0</v>
      </c>
      <c r="AJ62" s="249">
        <f t="shared" si="52"/>
        <v>0</v>
      </c>
      <c r="AK62" s="249">
        <f t="shared" si="52"/>
        <v>0</v>
      </c>
    </row>
    <row r="63" spans="5:37">
      <c r="E63" s="220" t="str">
        <f t="shared" si="26"/>
        <v>2021Q4</v>
      </c>
      <c r="F63" s="221">
        <f>_xlfn.XLOOKUP($B$8,OCR!$D$2:$P$2,OCR!$D19:$P19)</f>
        <v>203500.00000000003</v>
      </c>
      <c r="G63" s="246">
        <f>_xlfn.XLOOKUP($B$8,IBNR!$G$5:$S$5,IBNR!$G22:$S22)</f>
        <v>18086.856792947212</v>
      </c>
      <c r="H63" s="247">
        <f t="shared" si="27"/>
        <v>221586.85679294725</v>
      </c>
      <c r="I63" s="248">
        <f t="shared" si="31"/>
        <v>221586.85679294725</v>
      </c>
      <c r="J63" s="249">
        <f t="shared" ref="J63:Z63" si="59">$H63*J26</f>
        <v>0</v>
      </c>
      <c r="K63" s="249">
        <f t="shared" si="59"/>
        <v>0</v>
      </c>
      <c r="L63" s="249">
        <f t="shared" si="59"/>
        <v>0</v>
      </c>
      <c r="M63" s="249">
        <f t="shared" si="59"/>
        <v>0</v>
      </c>
      <c r="N63" s="249">
        <f t="shared" si="59"/>
        <v>0</v>
      </c>
      <c r="O63" s="249">
        <f t="shared" si="59"/>
        <v>221586.85679294725</v>
      </c>
      <c r="P63" s="249">
        <f t="shared" si="59"/>
        <v>0</v>
      </c>
      <c r="Q63" s="249">
        <f t="shared" si="59"/>
        <v>0</v>
      </c>
      <c r="R63" s="249">
        <f t="shared" si="59"/>
        <v>0</v>
      </c>
      <c r="S63" s="249">
        <f t="shared" si="59"/>
        <v>0</v>
      </c>
      <c r="T63" s="249">
        <f t="shared" si="59"/>
        <v>0</v>
      </c>
      <c r="U63" s="249">
        <f t="shared" si="59"/>
        <v>0</v>
      </c>
      <c r="V63" s="249">
        <f t="shared" si="59"/>
        <v>0</v>
      </c>
      <c r="W63" s="249">
        <f t="shared" si="59"/>
        <v>0</v>
      </c>
      <c r="X63" s="249">
        <f t="shared" si="59"/>
        <v>0</v>
      </c>
      <c r="Y63" s="249">
        <f t="shared" si="59"/>
        <v>0</v>
      </c>
      <c r="Z63" s="249">
        <f t="shared" si="59"/>
        <v>0</v>
      </c>
      <c r="AA63" s="249">
        <f t="shared" ref="AA63:AF63" si="60">$H63*AA26</f>
        <v>0</v>
      </c>
      <c r="AB63" s="249">
        <f t="shared" si="60"/>
        <v>0</v>
      </c>
      <c r="AC63" s="249">
        <f t="shared" si="60"/>
        <v>0</v>
      </c>
      <c r="AD63" s="249">
        <f t="shared" si="60"/>
        <v>0</v>
      </c>
      <c r="AE63" s="249">
        <f t="shared" si="60"/>
        <v>0</v>
      </c>
      <c r="AF63" s="249">
        <f t="shared" si="60"/>
        <v>0</v>
      </c>
      <c r="AG63" s="249">
        <f t="shared" si="52"/>
        <v>0</v>
      </c>
      <c r="AH63" s="249">
        <f t="shared" si="52"/>
        <v>0</v>
      </c>
      <c r="AI63" s="249">
        <f t="shared" si="52"/>
        <v>0</v>
      </c>
      <c r="AJ63" s="249">
        <f t="shared" si="52"/>
        <v>0</v>
      </c>
      <c r="AK63" s="249">
        <f t="shared" si="52"/>
        <v>0</v>
      </c>
    </row>
    <row r="64" spans="5:37">
      <c r="E64" s="220" t="str">
        <f t="shared" si="26"/>
        <v>2022Q1</v>
      </c>
      <c r="F64" s="221">
        <f>_xlfn.XLOOKUP($B$8,OCR!$D$2:$P$2,OCR!$D20:$P20)</f>
        <v>2090000.0000000002</v>
      </c>
      <c r="G64" s="246">
        <f>_xlfn.XLOOKUP($B$8,IBNR!$G$5:$S$5,IBNR!$G23:$S23)</f>
        <v>56480.837793484781</v>
      </c>
      <c r="H64" s="247">
        <f t="shared" si="27"/>
        <v>2146480.8377934848</v>
      </c>
      <c r="I64" s="248">
        <f t="shared" si="31"/>
        <v>2146480.8377934848</v>
      </c>
      <c r="J64" s="249">
        <f t="shared" ref="J64:Z64" si="61">$H64*J27</f>
        <v>0</v>
      </c>
      <c r="K64" s="249">
        <f t="shared" si="61"/>
        <v>0</v>
      </c>
      <c r="L64" s="249">
        <f t="shared" si="61"/>
        <v>0</v>
      </c>
      <c r="M64" s="249">
        <f t="shared" si="61"/>
        <v>0</v>
      </c>
      <c r="N64" s="249">
        <f t="shared" si="61"/>
        <v>0</v>
      </c>
      <c r="O64" s="249">
        <f t="shared" si="61"/>
        <v>0</v>
      </c>
      <c r="P64" s="249">
        <f t="shared" si="61"/>
        <v>2146480.8377934848</v>
      </c>
      <c r="Q64" s="249">
        <f t="shared" si="61"/>
        <v>0</v>
      </c>
      <c r="R64" s="249">
        <f t="shared" si="61"/>
        <v>0</v>
      </c>
      <c r="S64" s="249">
        <f t="shared" si="61"/>
        <v>0</v>
      </c>
      <c r="T64" s="249">
        <f t="shared" si="61"/>
        <v>0</v>
      </c>
      <c r="U64" s="249">
        <f t="shared" si="61"/>
        <v>0</v>
      </c>
      <c r="V64" s="249">
        <f t="shared" si="61"/>
        <v>0</v>
      </c>
      <c r="W64" s="249">
        <f t="shared" si="61"/>
        <v>0</v>
      </c>
      <c r="X64" s="249">
        <f t="shared" si="61"/>
        <v>0</v>
      </c>
      <c r="Y64" s="249">
        <f t="shared" si="61"/>
        <v>0</v>
      </c>
      <c r="Z64" s="249">
        <f t="shared" si="61"/>
        <v>0</v>
      </c>
      <c r="AA64" s="249">
        <f t="shared" ref="AA64:AF64" si="62">$H64*AA27</f>
        <v>0</v>
      </c>
      <c r="AB64" s="249">
        <f t="shared" si="62"/>
        <v>0</v>
      </c>
      <c r="AC64" s="249">
        <f t="shared" si="62"/>
        <v>0</v>
      </c>
      <c r="AD64" s="249">
        <f t="shared" si="62"/>
        <v>0</v>
      </c>
      <c r="AE64" s="249">
        <f t="shared" si="62"/>
        <v>0</v>
      </c>
      <c r="AF64" s="249">
        <f t="shared" si="62"/>
        <v>0</v>
      </c>
      <c r="AG64" s="249">
        <f t="shared" si="52"/>
        <v>0</v>
      </c>
      <c r="AH64" s="249">
        <f t="shared" si="52"/>
        <v>0</v>
      </c>
      <c r="AI64" s="249">
        <f t="shared" si="52"/>
        <v>0</v>
      </c>
      <c r="AJ64" s="249">
        <f t="shared" si="52"/>
        <v>0</v>
      </c>
      <c r="AK64" s="249">
        <f t="shared" si="52"/>
        <v>0</v>
      </c>
    </row>
    <row r="65" spans="5:37">
      <c r="E65" s="220" t="str">
        <f t="shared" si="26"/>
        <v>2022Q2</v>
      </c>
      <c r="F65" s="221">
        <f>_xlfn.XLOOKUP($B$8,OCR!$D$2:$P$2,OCR!$D21:$P21)</f>
        <v>3692920</v>
      </c>
      <c r="G65" s="246">
        <f>_xlfn.XLOOKUP($B$8,IBNR!$G$5:$S$5,IBNR!$G24:$S24)</f>
        <v>175173.22163026858</v>
      </c>
      <c r="H65" s="247">
        <f t="shared" si="27"/>
        <v>3868093.2216302687</v>
      </c>
      <c r="I65" s="248">
        <f t="shared" si="31"/>
        <v>3868093.2216302687</v>
      </c>
      <c r="J65" s="249">
        <f t="shared" ref="J65:Z65" si="63">$H65*J28</f>
        <v>0</v>
      </c>
      <c r="K65" s="249">
        <f t="shared" si="63"/>
        <v>0</v>
      </c>
      <c r="L65" s="249">
        <f t="shared" si="63"/>
        <v>0</v>
      </c>
      <c r="M65" s="249">
        <f t="shared" si="63"/>
        <v>0</v>
      </c>
      <c r="N65" s="249">
        <f t="shared" si="63"/>
        <v>0</v>
      </c>
      <c r="O65" s="249">
        <f t="shared" si="63"/>
        <v>0</v>
      </c>
      <c r="P65" s="249">
        <f t="shared" si="63"/>
        <v>0</v>
      </c>
      <c r="Q65" s="249">
        <f t="shared" si="63"/>
        <v>3868093.2216302687</v>
      </c>
      <c r="R65" s="249">
        <f t="shared" si="63"/>
        <v>0</v>
      </c>
      <c r="S65" s="249">
        <f t="shared" si="63"/>
        <v>0</v>
      </c>
      <c r="T65" s="249">
        <f t="shared" si="63"/>
        <v>0</v>
      </c>
      <c r="U65" s="249">
        <f t="shared" si="63"/>
        <v>0</v>
      </c>
      <c r="V65" s="249">
        <f t="shared" si="63"/>
        <v>0</v>
      </c>
      <c r="W65" s="249">
        <f t="shared" si="63"/>
        <v>0</v>
      </c>
      <c r="X65" s="249">
        <f t="shared" si="63"/>
        <v>0</v>
      </c>
      <c r="Y65" s="249">
        <f t="shared" si="63"/>
        <v>0</v>
      </c>
      <c r="Z65" s="249">
        <f t="shared" si="63"/>
        <v>0</v>
      </c>
      <c r="AA65" s="249">
        <f t="shared" ref="AA65:AF65" si="64">$H65*AA28</f>
        <v>0</v>
      </c>
      <c r="AB65" s="249">
        <f t="shared" si="64"/>
        <v>0</v>
      </c>
      <c r="AC65" s="249">
        <f t="shared" si="64"/>
        <v>0</v>
      </c>
      <c r="AD65" s="249">
        <f t="shared" si="64"/>
        <v>0</v>
      </c>
      <c r="AE65" s="249">
        <f t="shared" si="64"/>
        <v>0</v>
      </c>
      <c r="AF65" s="249">
        <f t="shared" si="64"/>
        <v>0</v>
      </c>
      <c r="AG65" s="249">
        <f t="shared" si="52"/>
        <v>0</v>
      </c>
      <c r="AH65" s="249">
        <f t="shared" si="52"/>
        <v>0</v>
      </c>
      <c r="AI65" s="249">
        <f t="shared" si="52"/>
        <v>0</v>
      </c>
      <c r="AJ65" s="249">
        <f t="shared" si="52"/>
        <v>0</v>
      </c>
      <c r="AK65" s="249">
        <f t="shared" si="52"/>
        <v>0</v>
      </c>
    </row>
    <row r="66" spans="5:37">
      <c r="E66" s="220" t="str">
        <f t="shared" si="26"/>
        <v>2022Q3</v>
      </c>
      <c r="F66" s="221">
        <f>_xlfn.XLOOKUP($B$8,OCR!$D$2:$P$2,OCR!$D22:$P22)</f>
        <v>9964655.7999999989</v>
      </c>
      <c r="G66" s="246">
        <f>_xlfn.XLOOKUP($B$8,IBNR!$G$5:$S$5,IBNR!$G25:$S25)</f>
        <v>482219.54561769456</v>
      </c>
      <c r="H66" s="247">
        <f t="shared" si="27"/>
        <v>10446875.345617693</v>
      </c>
      <c r="I66" s="248">
        <f t="shared" si="31"/>
        <v>10446875.345617693</v>
      </c>
      <c r="J66" s="249">
        <f t="shared" ref="J66:Z66" si="65">$H66*J29</f>
        <v>0</v>
      </c>
      <c r="K66" s="249">
        <f t="shared" si="65"/>
        <v>0</v>
      </c>
      <c r="L66" s="249">
        <f t="shared" si="65"/>
        <v>0</v>
      </c>
      <c r="M66" s="249">
        <f t="shared" si="65"/>
        <v>0</v>
      </c>
      <c r="N66" s="249">
        <f t="shared" si="65"/>
        <v>0</v>
      </c>
      <c r="O66" s="249">
        <f t="shared" si="65"/>
        <v>0</v>
      </c>
      <c r="P66" s="249">
        <f t="shared" si="65"/>
        <v>0</v>
      </c>
      <c r="Q66" s="249">
        <f t="shared" si="65"/>
        <v>0</v>
      </c>
      <c r="R66" s="249">
        <f t="shared" si="65"/>
        <v>10446875.345617693</v>
      </c>
      <c r="S66" s="249">
        <f t="shared" si="65"/>
        <v>0</v>
      </c>
      <c r="T66" s="249">
        <f t="shared" si="65"/>
        <v>0</v>
      </c>
      <c r="U66" s="249">
        <f t="shared" si="65"/>
        <v>0</v>
      </c>
      <c r="V66" s="249">
        <f t="shared" si="65"/>
        <v>0</v>
      </c>
      <c r="W66" s="249">
        <f t="shared" si="65"/>
        <v>0</v>
      </c>
      <c r="X66" s="249">
        <f t="shared" si="65"/>
        <v>0</v>
      </c>
      <c r="Y66" s="249">
        <f t="shared" si="65"/>
        <v>0</v>
      </c>
      <c r="Z66" s="249">
        <f t="shared" si="65"/>
        <v>0</v>
      </c>
      <c r="AA66" s="249">
        <f t="shared" ref="AA66:AF66" si="66">$H66*AA29</f>
        <v>0</v>
      </c>
      <c r="AB66" s="249">
        <f t="shared" si="66"/>
        <v>0</v>
      </c>
      <c r="AC66" s="249">
        <f t="shared" si="66"/>
        <v>0</v>
      </c>
      <c r="AD66" s="249">
        <f t="shared" si="66"/>
        <v>0</v>
      </c>
      <c r="AE66" s="249">
        <f t="shared" si="66"/>
        <v>0</v>
      </c>
      <c r="AF66" s="249">
        <f t="shared" si="66"/>
        <v>0</v>
      </c>
      <c r="AG66" s="249">
        <f t="shared" si="52"/>
        <v>0</v>
      </c>
      <c r="AH66" s="249">
        <f t="shared" si="52"/>
        <v>0</v>
      </c>
      <c r="AI66" s="249">
        <f t="shared" si="52"/>
        <v>0</v>
      </c>
      <c r="AJ66" s="249">
        <f t="shared" si="52"/>
        <v>0</v>
      </c>
      <c r="AK66" s="249">
        <f t="shared" si="52"/>
        <v>0</v>
      </c>
    </row>
    <row r="67" spans="5:37">
      <c r="E67" s="220" t="str">
        <f t="shared" si="26"/>
        <v>2022Q4</v>
      </c>
      <c r="F67" s="221">
        <f>_xlfn.XLOOKUP($B$8,OCR!$D$2:$P$2,OCR!$D23:$P23)</f>
        <v>40603789.600000009</v>
      </c>
      <c r="G67" s="246">
        <f>_xlfn.XLOOKUP($B$8,IBNR!$G$5:$S$5,IBNR!$G26:$S26)</f>
        <v>30838.211695314978</v>
      </c>
      <c r="H67" s="247">
        <f t="shared" si="27"/>
        <v>40634627.811695322</v>
      </c>
      <c r="I67" s="248">
        <f t="shared" si="31"/>
        <v>40634627.811695322</v>
      </c>
      <c r="J67" s="249">
        <f t="shared" ref="J67:Z67" si="67">$H67*J30</f>
        <v>0</v>
      </c>
      <c r="K67" s="249">
        <f t="shared" si="67"/>
        <v>0</v>
      </c>
      <c r="L67" s="249">
        <f t="shared" si="67"/>
        <v>0</v>
      </c>
      <c r="M67" s="249">
        <f t="shared" si="67"/>
        <v>0</v>
      </c>
      <c r="N67" s="249">
        <f t="shared" si="67"/>
        <v>0</v>
      </c>
      <c r="O67" s="249">
        <f t="shared" si="67"/>
        <v>0</v>
      </c>
      <c r="P67" s="249">
        <f t="shared" si="67"/>
        <v>0</v>
      </c>
      <c r="Q67" s="249">
        <f t="shared" si="67"/>
        <v>0</v>
      </c>
      <c r="R67" s="249">
        <f t="shared" si="67"/>
        <v>0</v>
      </c>
      <c r="S67" s="249">
        <f t="shared" si="67"/>
        <v>40634627.811695322</v>
      </c>
      <c r="T67" s="249">
        <f t="shared" si="67"/>
        <v>0</v>
      </c>
      <c r="U67" s="249">
        <f t="shared" si="67"/>
        <v>0</v>
      </c>
      <c r="V67" s="249">
        <f t="shared" si="67"/>
        <v>0</v>
      </c>
      <c r="W67" s="249">
        <f t="shared" si="67"/>
        <v>0</v>
      </c>
      <c r="X67" s="249">
        <f t="shared" si="67"/>
        <v>0</v>
      </c>
      <c r="Y67" s="249">
        <f t="shared" si="67"/>
        <v>0</v>
      </c>
      <c r="Z67" s="249">
        <f t="shared" si="67"/>
        <v>0</v>
      </c>
      <c r="AA67" s="249">
        <f t="shared" ref="AA67:AF67" si="68">$H67*AA30</f>
        <v>0</v>
      </c>
      <c r="AB67" s="249">
        <f t="shared" si="68"/>
        <v>0</v>
      </c>
      <c r="AC67" s="249">
        <f t="shared" si="68"/>
        <v>0</v>
      </c>
      <c r="AD67" s="249">
        <f t="shared" si="68"/>
        <v>0</v>
      </c>
      <c r="AE67" s="249">
        <f t="shared" si="68"/>
        <v>0</v>
      </c>
      <c r="AF67" s="249">
        <f t="shared" si="68"/>
        <v>0</v>
      </c>
      <c r="AG67" s="249">
        <f t="shared" si="52"/>
        <v>0</v>
      </c>
      <c r="AH67" s="249">
        <f t="shared" si="52"/>
        <v>0</v>
      </c>
      <c r="AI67" s="249">
        <f t="shared" si="52"/>
        <v>0</v>
      </c>
      <c r="AJ67" s="249">
        <f t="shared" si="52"/>
        <v>0</v>
      </c>
      <c r="AK67" s="249">
        <f t="shared" si="52"/>
        <v>0</v>
      </c>
    </row>
    <row r="68" spans="5:37">
      <c r="E68" s="220" t="s">
        <v>122</v>
      </c>
      <c r="F68" s="221">
        <f>_xlfn.XLOOKUP($B$8,OCR!$D$2:$P$2,OCR!$D24:$P24)</f>
        <v>6543900</v>
      </c>
      <c r="G68" s="246">
        <f>_xlfn.XLOOKUP($B$8,IBNR!$G$5:$S$5,IBNR!$G27:$S27)</f>
        <v>117303.5169823727</v>
      </c>
      <c r="H68" s="247">
        <f t="shared" si="27"/>
        <v>6661203.5169823729</v>
      </c>
      <c r="I68" s="248">
        <f t="shared" si="31"/>
        <v>6661203.5169823729</v>
      </c>
      <c r="J68" s="249">
        <f t="shared" ref="J68:Z68" si="69">$H68*J31</f>
        <v>2861314.999395791</v>
      </c>
      <c r="K68" s="249">
        <f t="shared" si="69"/>
        <v>0</v>
      </c>
      <c r="L68" s="249">
        <f t="shared" si="69"/>
        <v>0</v>
      </c>
      <c r="M68" s="249">
        <f t="shared" si="69"/>
        <v>0</v>
      </c>
      <c r="N68" s="249">
        <f t="shared" si="69"/>
        <v>0</v>
      </c>
      <c r="O68" s="249">
        <f t="shared" si="69"/>
        <v>0</v>
      </c>
      <c r="P68" s="249">
        <f t="shared" si="69"/>
        <v>0</v>
      </c>
      <c r="Q68" s="249">
        <f t="shared" si="69"/>
        <v>0</v>
      </c>
      <c r="R68" s="249">
        <f t="shared" si="69"/>
        <v>0</v>
      </c>
      <c r="S68" s="249">
        <f t="shared" si="69"/>
        <v>0</v>
      </c>
      <c r="T68" s="249">
        <f t="shared" si="69"/>
        <v>3799888.5175865823</v>
      </c>
      <c r="U68" s="249">
        <f t="shared" si="69"/>
        <v>0</v>
      </c>
      <c r="V68" s="249">
        <f t="shared" si="69"/>
        <v>0</v>
      </c>
      <c r="W68" s="249">
        <f t="shared" si="69"/>
        <v>0</v>
      </c>
      <c r="X68" s="249">
        <f t="shared" si="69"/>
        <v>0</v>
      </c>
      <c r="Y68" s="249">
        <f t="shared" si="69"/>
        <v>0</v>
      </c>
      <c r="Z68" s="249">
        <f t="shared" si="69"/>
        <v>0</v>
      </c>
      <c r="AA68" s="249">
        <f t="shared" ref="AA68:AF68" si="70">$H68*AA31</f>
        <v>0</v>
      </c>
      <c r="AB68" s="249">
        <f t="shared" si="70"/>
        <v>0</v>
      </c>
      <c r="AC68" s="249">
        <f t="shared" si="70"/>
        <v>0</v>
      </c>
      <c r="AD68" s="249">
        <f t="shared" si="70"/>
        <v>0</v>
      </c>
      <c r="AE68" s="249">
        <f t="shared" si="70"/>
        <v>0</v>
      </c>
      <c r="AF68" s="249">
        <f t="shared" si="70"/>
        <v>0</v>
      </c>
      <c r="AG68" s="249">
        <f t="shared" si="52"/>
        <v>0</v>
      </c>
      <c r="AH68" s="249">
        <f t="shared" si="52"/>
        <v>0</v>
      </c>
      <c r="AI68" s="249">
        <f t="shared" si="52"/>
        <v>0</v>
      </c>
      <c r="AJ68" s="249">
        <f t="shared" si="52"/>
        <v>0</v>
      </c>
      <c r="AK68" s="249">
        <f t="shared" si="52"/>
        <v>0</v>
      </c>
    </row>
    <row r="69" spans="5:37">
      <c r="E69" s="220" t="s">
        <v>123</v>
      </c>
      <c r="F69" s="221">
        <f>_xlfn.XLOOKUP($B$8,OCR!$D$2:$P$2,OCR!$D25:$P25)</f>
        <v>2365000</v>
      </c>
      <c r="G69" s="246">
        <f>_xlfn.XLOOKUP($B$8,IBNR!$G$5:$S$5,IBNR!$G28:$S28)</f>
        <v>311685.88804923825</v>
      </c>
      <c r="H69" s="247">
        <f t="shared" si="27"/>
        <v>2676685.8880492384</v>
      </c>
      <c r="I69" s="248">
        <f t="shared" si="31"/>
        <v>2676685.8880492384</v>
      </c>
      <c r="J69" s="249">
        <f t="shared" ref="J69:Z69" si="71">$H69*J32</f>
        <v>0</v>
      </c>
      <c r="K69" s="249">
        <f t="shared" si="71"/>
        <v>1149768.4255736268</v>
      </c>
      <c r="L69" s="249">
        <f t="shared" si="71"/>
        <v>0</v>
      </c>
      <c r="M69" s="249">
        <f t="shared" si="71"/>
        <v>0</v>
      </c>
      <c r="N69" s="249">
        <f t="shared" si="71"/>
        <v>0</v>
      </c>
      <c r="O69" s="249">
        <f t="shared" si="71"/>
        <v>0</v>
      </c>
      <c r="P69" s="249">
        <f t="shared" si="71"/>
        <v>0</v>
      </c>
      <c r="Q69" s="249">
        <f t="shared" si="71"/>
        <v>0</v>
      </c>
      <c r="R69" s="249">
        <f t="shared" si="71"/>
        <v>0</v>
      </c>
      <c r="S69" s="249">
        <f t="shared" si="71"/>
        <v>0</v>
      </c>
      <c r="T69" s="249">
        <f t="shared" si="71"/>
        <v>0</v>
      </c>
      <c r="U69" s="249">
        <f t="shared" si="71"/>
        <v>1526917.4624756116</v>
      </c>
      <c r="V69" s="249">
        <f t="shared" si="71"/>
        <v>0</v>
      </c>
      <c r="W69" s="249">
        <f t="shared" si="71"/>
        <v>0</v>
      </c>
      <c r="X69" s="249">
        <f t="shared" si="71"/>
        <v>0</v>
      </c>
      <c r="Y69" s="249">
        <f t="shared" si="71"/>
        <v>0</v>
      </c>
      <c r="Z69" s="249">
        <f t="shared" si="71"/>
        <v>0</v>
      </c>
      <c r="AA69" s="249">
        <f t="shared" ref="AA69:AF69" si="72">$H69*AA32</f>
        <v>0</v>
      </c>
      <c r="AB69" s="249">
        <f t="shared" si="72"/>
        <v>0</v>
      </c>
      <c r="AC69" s="249">
        <f t="shared" si="72"/>
        <v>0</v>
      </c>
      <c r="AD69" s="249">
        <f t="shared" si="72"/>
        <v>0</v>
      </c>
      <c r="AE69" s="249">
        <f t="shared" si="72"/>
        <v>0</v>
      </c>
      <c r="AF69" s="249">
        <f t="shared" si="72"/>
        <v>0</v>
      </c>
      <c r="AG69" s="249">
        <f t="shared" ref="AG69:AK70" si="73">$H69*AG32</f>
        <v>0</v>
      </c>
      <c r="AH69" s="249">
        <f t="shared" si="73"/>
        <v>0</v>
      </c>
      <c r="AI69" s="249">
        <f t="shared" si="73"/>
        <v>0</v>
      </c>
      <c r="AJ69" s="249">
        <f t="shared" si="73"/>
        <v>0</v>
      </c>
      <c r="AK69" s="249">
        <f t="shared" si="73"/>
        <v>0</v>
      </c>
    </row>
    <row r="70" spans="5:37">
      <c r="E70" s="220" t="s">
        <v>124</v>
      </c>
      <c r="F70" s="221">
        <f>_xlfn.XLOOKUP($B$8,OCR!$D$2:$P$2,OCR!$D26:$P26)</f>
        <v>2860000</v>
      </c>
      <c r="G70" s="246">
        <f>_xlfn.XLOOKUP($B$8,IBNR!$G$5:$S$5,IBNR!$G29:$S29)</f>
        <v>394539.57514125411</v>
      </c>
      <c r="H70" s="247">
        <f t="shared" si="27"/>
        <v>3254539.5751412539</v>
      </c>
      <c r="I70" s="248">
        <f t="shared" si="31"/>
        <v>3254539.5751412543</v>
      </c>
      <c r="J70" s="249">
        <f t="shared" ref="J70:Z70" si="74">$H70*J33</f>
        <v>337322.50206454046</v>
      </c>
      <c r="K70" s="249">
        <f t="shared" si="74"/>
        <v>0</v>
      </c>
      <c r="L70" s="249">
        <f t="shared" si="74"/>
        <v>1253088.4165913071</v>
      </c>
      <c r="M70" s="249">
        <f t="shared" si="74"/>
        <v>0</v>
      </c>
      <c r="N70" s="249">
        <f t="shared" si="74"/>
        <v>0</v>
      </c>
      <c r="O70" s="249">
        <f t="shared" si="74"/>
        <v>0</v>
      </c>
      <c r="P70" s="249">
        <f t="shared" si="74"/>
        <v>0</v>
      </c>
      <c r="Q70" s="249">
        <f t="shared" si="74"/>
        <v>0</v>
      </c>
      <c r="R70" s="249">
        <f t="shared" si="74"/>
        <v>0</v>
      </c>
      <c r="S70" s="249">
        <f t="shared" si="74"/>
        <v>0</v>
      </c>
      <c r="T70" s="249">
        <f t="shared" si="74"/>
        <v>0</v>
      </c>
      <c r="U70" s="249">
        <f t="shared" si="74"/>
        <v>0</v>
      </c>
      <c r="V70" s="249">
        <f t="shared" si="74"/>
        <v>1664128.6564854067</v>
      </c>
      <c r="W70" s="249">
        <f t="shared" si="74"/>
        <v>0</v>
      </c>
      <c r="X70" s="249">
        <f t="shared" si="74"/>
        <v>0</v>
      </c>
      <c r="Y70" s="249">
        <f t="shared" si="74"/>
        <v>0</v>
      </c>
      <c r="Z70" s="249">
        <f t="shared" si="74"/>
        <v>0</v>
      </c>
      <c r="AA70" s="249">
        <f t="shared" ref="AA70:AF70" si="75">$H70*AA33</f>
        <v>0</v>
      </c>
      <c r="AB70" s="249">
        <f t="shared" si="75"/>
        <v>0</v>
      </c>
      <c r="AC70" s="249">
        <f t="shared" si="75"/>
        <v>0</v>
      </c>
      <c r="AD70" s="249">
        <f t="shared" si="75"/>
        <v>0</v>
      </c>
      <c r="AE70" s="249">
        <f t="shared" si="75"/>
        <v>0</v>
      </c>
      <c r="AF70" s="249">
        <f t="shared" si="75"/>
        <v>0</v>
      </c>
      <c r="AG70" s="249">
        <f t="shared" si="73"/>
        <v>0</v>
      </c>
      <c r="AH70" s="249">
        <f t="shared" si="73"/>
        <v>0</v>
      </c>
      <c r="AI70" s="249">
        <f t="shared" si="73"/>
        <v>0</v>
      </c>
      <c r="AJ70" s="249">
        <f t="shared" si="73"/>
        <v>0</v>
      </c>
      <c r="AK70" s="249">
        <f t="shared" si="73"/>
        <v>0</v>
      </c>
    </row>
    <row r="71" spans="5:37">
      <c r="E71" s="220" t="s">
        <v>125</v>
      </c>
      <c r="F71" s="221">
        <f>_xlfn.XLOOKUP($B$8,OCR!$D$2:$P$2,OCR!$D27:$P27)</f>
        <v>1265000</v>
      </c>
      <c r="G71" s="246">
        <f>_xlfn.XLOOKUP($B$8,IBNR!$G$5:$S$5,IBNR!$G30:$S30)</f>
        <v>1286705.4336244294</v>
      </c>
      <c r="H71" s="247">
        <f t="shared" ref="H71:H75" si="76">SUM(F71:G71)</f>
        <v>2551705.4336244296</v>
      </c>
      <c r="I71" s="248">
        <f t="shared" ref="I71:I75" si="77">SUM(J71:AK71)</f>
        <v>2551705.4336244296</v>
      </c>
      <c r="J71" s="249">
        <f t="shared" ref="J71:AK71" si="78">$H71*J34</f>
        <v>24717.812680172705</v>
      </c>
      <c r="K71" s="249">
        <f t="shared" si="78"/>
        <v>261914.09485197024</v>
      </c>
      <c r="L71" s="249">
        <f t="shared" si="78"/>
        <v>0</v>
      </c>
      <c r="M71" s="249">
        <f t="shared" si="78"/>
        <v>972960.64268551359</v>
      </c>
      <c r="N71" s="249">
        <f t="shared" si="78"/>
        <v>0</v>
      </c>
      <c r="O71" s="249">
        <f t="shared" si="78"/>
        <v>0</v>
      </c>
      <c r="P71" s="249">
        <f t="shared" si="78"/>
        <v>0</v>
      </c>
      <c r="Q71" s="249">
        <f t="shared" si="78"/>
        <v>0</v>
      </c>
      <c r="R71" s="249">
        <f t="shared" si="78"/>
        <v>0</v>
      </c>
      <c r="S71" s="249">
        <f t="shared" si="78"/>
        <v>0</v>
      </c>
      <c r="T71" s="249">
        <f t="shared" si="78"/>
        <v>0</v>
      </c>
      <c r="U71" s="249">
        <f t="shared" si="78"/>
        <v>0</v>
      </c>
      <c r="V71" s="249">
        <f t="shared" si="78"/>
        <v>0</v>
      </c>
      <c r="W71" s="249">
        <f t="shared" si="78"/>
        <v>1292112.883406773</v>
      </c>
      <c r="X71" s="249">
        <f t="shared" si="78"/>
        <v>0</v>
      </c>
      <c r="Y71" s="249">
        <f t="shared" si="78"/>
        <v>0</v>
      </c>
      <c r="Z71" s="249">
        <f t="shared" si="78"/>
        <v>0</v>
      </c>
      <c r="AA71" s="249">
        <f t="shared" si="78"/>
        <v>0</v>
      </c>
      <c r="AB71" s="249">
        <f t="shared" si="78"/>
        <v>0</v>
      </c>
      <c r="AC71" s="249">
        <f t="shared" si="78"/>
        <v>0</v>
      </c>
      <c r="AD71" s="249">
        <f t="shared" si="78"/>
        <v>0</v>
      </c>
      <c r="AE71" s="249">
        <f t="shared" si="78"/>
        <v>0</v>
      </c>
      <c r="AF71" s="249">
        <f t="shared" si="78"/>
        <v>0</v>
      </c>
      <c r="AG71" s="249">
        <f t="shared" si="78"/>
        <v>0</v>
      </c>
      <c r="AH71" s="249">
        <f t="shared" si="78"/>
        <v>0</v>
      </c>
      <c r="AI71" s="249">
        <f t="shared" si="78"/>
        <v>0</v>
      </c>
      <c r="AJ71" s="249">
        <f t="shared" si="78"/>
        <v>0</v>
      </c>
      <c r="AK71" s="249">
        <f t="shared" si="78"/>
        <v>0</v>
      </c>
    </row>
    <row r="72" spans="5:37">
      <c r="E72" s="220" t="s">
        <v>126</v>
      </c>
      <c r="F72" s="221">
        <f>_xlfn.XLOOKUP($B$8,OCR!$D$2:$P$2,OCR!$D28:$P28)</f>
        <v>6563429.4000000004</v>
      </c>
      <c r="G72" s="246">
        <f>_xlfn.XLOOKUP($B$8,IBNR!$G$5:$S$5,IBNR!$G31:$S31)</f>
        <v>117303.5169823727</v>
      </c>
      <c r="H72" s="247">
        <f t="shared" si="76"/>
        <v>6680732.9169823732</v>
      </c>
      <c r="I72" s="248">
        <f t="shared" si="77"/>
        <v>6680732.9169823732</v>
      </c>
      <c r="J72" s="249">
        <f t="shared" ref="J72:AK72" si="79">$H72*J35</f>
        <v>457139.87289354746</v>
      </c>
      <c r="K72" s="249">
        <f t="shared" si="79"/>
        <v>60286.585212505874</v>
      </c>
      <c r="L72" s="249">
        <f t="shared" si="79"/>
        <v>638806.78286373848</v>
      </c>
      <c r="M72" s="249">
        <f t="shared" si="79"/>
        <v>0</v>
      </c>
      <c r="N72" s="249">
        <f t="shared" si="79"/>
        <v>2373044.7128408635</v>
      </c>
      <c r="O72" s="249">
        <f t="shared" si="79"/>
        <v>0</v>
      </c>
      <c r="P72" s="249">
        <f t="shared" si="79"/>
        <v>0</v>
      </c>
      <c r="Q72" s="249">
        <f t="shared" si="79"/>
        <v>0</v>
      </c>
      <c r="R72" s="249">
        <f t="shared" si="79"/>
        <v>0</v>
      </c>
      <c r="S72" s="249">
        <f t="shared" si="79"/>
        <v>0</v>
      </c>
      <c r="T72" s="249">
        <f t="shared" si="79"/>
        <v>0</v>
      </c>
      <c r="U72" s="249">
        <f t="shared" si="79"/>
        <v>0</v>
      </c>
      <c r="V72" s="249">
        <f t="shared" si="79"/>
        <v>0</v>
      </c>
      <c r="W72" s="249">
        <f t="shared" si="79"/>
        <v>0</v>
      </c>
      <c r="X72" s="249">
        <f t="shared" si="79"/>
        <v>3151454.9631717177</v>
      </c>
      <c r="Y72" s="249">
        <f t="shared" si="79"/>
        <v>0</v>
      </c>
      <c r="Z72" s="249">
        <f t="shared" si="79"/>
        <v>0</v>
      </c>
      <c r="AA72" s="249">
        <f t="shared" si="79"/>
        <v>0</v>
      </c>
      <c r="AB72" s="249">
        <f t="shared" si="79"/>
        <v>0</v>
      </c>
      <c r="AC72" s="249">
        <f t="shared" si="79"/>
        <v>0</v>
      </c>
      <c r="AD72" s="249">
        <f t="shared" si="79"/>
        <v>0</v>
      </c>
      <c r="AE72" s="249">
        <f t="shared" si="79"/>
        <v>0</v>
      </c>
      <c r="AF72" s="249">
        <f t="shared" si="79"/>
        <v>0</v>
      </c>
      <c r="AG72" s="249">
        <f t="shared" si="79"/>
        <v>0</v>
      </c>
      <c r="AH72" s="249">
        <f t="shared" si="79"/>
        <v>0</v>
      </c>
      <c r="AI72" s="249">
        <f t="shared" si="79"/>
        <v>0</v>
      </c>
      <c r="AJ72" s="249">
        <f t="shared" si="79"/>
        <v>0</v>
      </c>
      <c r="AK72" s="249">
        <f t="shared" si="79"/>
        <v>0</v>
      </c>
    </row>
    <row r="73" spans="5:37">
      <c r="E73" s="220" t="s">
        <v>127</v>
      </c>
      <c r="F73" s="221">
        <f>_xlfn.XLOOKUP($B$8,OCR!$D$2:$P$2,OCR!$D29:$P29)</f>
        <v>17703400</v>
      </c>
      <c r="G73" s="246">
        <f>_xlfn.XLOOKUP($B$8,IBNR!$G$5:$S$5,IBNR!$G32:$S32)</f>
        <v>311685.88804923825</v>
      </c>
      <c r="H73" s="247">
        <f t="shared" si="76"/>
        <v>18015085.888049237</v>
      </c>
      <c r="I73" s="248">
        <f t="shared" si="77"/>
        <v>18015085.888049237</v>
      </c>
      <c r="J73" s="249">
        <f t="shared" ref="J73:AK73" si="80">$H73*J36</f>
        <v>4803614.9560665321</v>
      </c>
      <c r="K73" s="249">
        <f t="shared" si="80"/>
        <v>904016.10386654316</v>
      </c>
      <c r="L73" s="249">
        <f t="shared" si="80"/>
        <v>119219.62425692659</v>
      </c>
      <c r="M73" s="249">
        <f t="shared" si="80"/>
        <v>1263271.1631839566</v>
      </c>
      <c r="N73" s="249">
        <f t="shared" si="80"/>
        <v>0</v>
      </c>
      <c r="O73" s="249">
        <f t="shared" si="80"/>
        <v>4692810.1502602007</v>
      </c>
      <c r="P73" s="249">
        <f t="shared" si="80"/>
        <v>0</v>
      </c>
      <c r="Q73" s="249">
        <f t="shared" si="80"/>
        <v>0</v>
      </c>
      <c r="R73" s="249">
        <f t="shared" si="80"/>
        <v>0</v>
      </c>
      <c r="S73" s="249">
        <f t="shared" si="80"/>
        <v>0</v>
      </c>
      <c r="T73" s="249">
        <f t="shared" si="80"/>
        <v>0</v>
      </c>
      <c r="U73" s="249">
        <f t="shared" si="80"/>
        <v>0</v>
      </c>
      <c r="V73" s="249">
        <f t="shared" si="80"/>
        <v>0</v>
      </c>
      <c r="W73" s="249">
        <f t="shared" si="80"/>
        <v>0</v>
      </c>
      <c r="X73" s="249">
        <f t="shared" si="80"/>
        <v>0</v>
      </c>
      <c r="Y73" s="249">
        <f t="shared" si="80"/>
        <v>6232153.890415079</v>
      </c>
      <c r="Z73" s="249">
        <f t="shared" si="80"/>
        <v>0</v>
      </c>
      <c r="AA73" s="249">
        <f t="shared" si="80"/>
        <v>0</v>
      </c>
      <c r="AB73" s="249">
        <f t="shared" si="80"/>
        <v>0</v>
      </c>
      <c r="AC73" s="249">
        <f t="shared" si="80"/>
        <v>0</v>
      </c>
      <c r="AD73" s="249">
        <f t="shared" si="80"/>
        <v>0</v>
      </c>
      <c r="AE73" s="249">
        <f t="shared" si="80"/>
        <v>0</v>
      </c>
      <c r="AF73" s="249">
        <f t="shared" si="80"/>
        <v>0</v>
      </c>
      <c r="AG73" s="249">
        <f t="shared" si="80"/>
        <v>0</v>
      </c>
      <c r="AH73" s="249">
        <f t="shared" si="80"/>
        <v>0</v>
      </c>
      <c r="AI73" s="249">
        <f t="shared" si="80"/>
        <v>0</v>
      </c>
      <c r="AJ73" s="249">
        <f t="shared" si="80"/>
        <v>0</v>
      </c>
      <c r="AK73" s="249">
        <f t="shared" si="80"/>
        <v>0</v>
      </c>
    </row>
    <row r="74" spans="5:37">
      <c r="E74" s="220" t="s">
        <v>128</v>
      </c>
      <c r="F74" s="221">
        <f>_xlfn.XLOOKUP($B$8,OCR!$D$2:$P$2,OCR!$D30:$P30)</f>
        <v>24107627.500000004</v>
      </c>
      <c r="G74" s="246">
        <f>_xlfn.XLOOKUP($B$8,IBNR!$G$5:$S$5,IBNR!$G33:$S33)</f>
        <v>394539.57514125411</v>
      </c>
      <c r="H74" s="247">
        <f t="shared" si="76"/>
        <v>24502167.075141259</v>
      </c>
      <c r="I74" s="248">
        <f t="shared" si="77"/>
        <v>24502167.075141259</v>
      </c>
      <c r="J74" s="249">
        <f t="shared" ref="J74:AK74" si="81">$H74*J37</f>
        <v>4722597.4351936132</v>
      </c>
      <c r="K74" s="249">
        <f t="shared" si="81"/>
        <v>5274104.0002502333</v>
      </c>
      <c r="L74" s="249">
        <f t="shared" si="81"/>
        <v>992559.76869498461</v>
      </c>
      <c r="M74" s="249">
        <f t="shared" si="81"/>
        <v>130896.56497294776</v>
      </c>
      <c r="N74" s="249">
        <f t="shared" si="81"/>
        <v>1387001.9883119441</v>
      </c>
      <c r="O74" s="249">
        <f t="shared" si="81"/>
        <v>0</v>
      </c>
      <c r="P74" s="249">
        <f t="shared" si="81"/>
        <v>5152446.4413295118</v>
      </c>
      <c r="Q74" s="249">
        <f t="shared" si="81"/>
        <v>0</v>
      </c>
      <c r="R74" s="249">
        <f t="shared" si="81"/>
        <v>0</v>
      </c>
      <c r="S74" s="249">
        <f t="shared" si="81"/>
        <v>0</v>
      </c>
      <c r="T74" s="249">
        <f t="shared" si="81"/>
        <v>0</v>
      </c>
      <c r="U74" s="249">
        <f t="shared" si="81"/>
        <v>0</v>
      </c>
      <c r="V74" s="249">
        <f t="shared" si="81"/>
        <v>0</v>
      </c>
      <c r="W74" s="249">
        <f t="shared" si="81"/>
        <v>0</v>
      </c>
      <c r="X74" s="249">
        <f t="shared" si="81"/>
        <v>0</v>
      </c>
      <c r="Y74" s="249">
        <f t="shared" si="81"/>
        <v>0</v>
      </c>
      <c r="Z74" s="249">
        <f t="shared" si="81"/>
        <v>6842560.8763880227</v>
      </c>
      <c r="AA74" s="249">
        <f t="shared" si="81"/>
        <v>0</v>
      </c>
      <c r="AB74" s="249">
        <f t="shared" si="81"/>
        <v>0</v>
      </c>
      <c r="AC74" s="249">
        <f t="shared" si="81"/>
        <v>0</v>
      </c>
      <c r="AD74" s="249">
        <f t="shared" si="81"/>
        <v>0</v>
      </c>
      <c r="AE74" s="249">
        <f t="shared" si="81"/>
        <v>0</v>
      </c>
      <c r="AF74" s="249">
        <f t="shared" si="81"/>
        <v>0</v>
      </c>
      <c r="AG74" s="249">
        <f t="shared" si="81"/>
        <v>0</v>
      </c>
      <c r="AH74" s="249">
        <f t="shared" si="81"/>
        <v>0</v>
      </c>
      <c r="AI74" s="249">
        <f t="shared" si="81"/>
        <v>0</v>
      </c>
      <c r="AJ74" s="249">
        <f t="shared" si="81"/>
        <v>0</v>
      </c>
      <c r="AK74" s="249">
        <f t="shared" si="81"/>
        <v>0</v>
      </c>
    </row>
    <row r="75" spans="5:37" ht="14.1" thickBot="1">
      <c r="E75" s="220" t="s">
        <v>129</v>
      </c>
      <c r="F75" s="221">
        <f>_xlfn.XLOOKUP($B$8,OCR!$D$2:$P$2,OCR!$D31:$P31)</f>
        <v>14190000</v>
      </c>
      <c r="G75" s="246">
        <f>_xlfn.XLOOKUP($B$8,IBNR!$G$5:$S$5,IBNR!$G34:$S34)</f>
        <v>1286705.4336244294</v>
      </c>
      <c r="H75" s="247">
        <f t="shared" si="76"/>
        <v>15476705.43362443</v>
      </c>
      <c r="I75" s="248">
        <f t="shared" si="77"/>
        <v>15476705.43362443</v>
      </c>
      <c r="J75" s="249">
        <f t="shared" ref="J75:AK75" si="82">$H75*J38</f>
        <v>10149718.326753305</v>
      </c>
      <c r="K75" s="249">
        <f t="shared" si="82"/>
        <v>1026734.3117475653</v>
      </c>
      <c r="L75" s="249">
        <f t="shared" si="82"/>
        <v>1146636.7004792143</v>
      </c>
      <c r="M75" s="249">
        <f t="shared" si="82"/>
        <v>215791.24305300598</v>
      </c>
      <c r="N75" s="249">
        <f t="shared" si="82"/>
        <v>28458.067068363216</v>
      </c>
      <c r="O75" s="249">
        <f t="shared" si="82"/>
        <v>301546.45857583772</v>
      </c>
      <c r="P75" s="249">
        <f t="shared" si="82"/>
        <v>0</v>
      </c>
      <c r="Q75" s="249">
        <f t="shared" si="82"/>
        <v>1120187.274767739</v>
      </c>
      <c r="R75" s="249">
        <f t="shared" si="82"/>
        <v>0</v>
      </c>
      <c r="S75" s="249">
        <f t="shared" si="82"/>
        <v>0</v>
      </c>
      <c r="T75" s="249">
        <f t="shared" si="82"/>
        <v>0</v>
      </c>
      <c r="U75" s="249">
        <f t="shared" si="82"/>
        <v>0</v>
      </c>
      <c r="V75" s="249">
        <f t="shared" si="82"/>
        <v>0</v>
      </c>
      <c r="W75" s="249">
        <f t="shared" si="82"/>
        <v>0</v>
      </c>
      <c r="X75" s="249">
        <f t="shared" si="82"/>
        <v>0</v>
      </c>
      <c r="Y75" s="249">
        <f t="shared" si="82"/>
        <v>0</v>
      </c>
      <c r="Z75" s="249">
        <f t="shared" si="82"/>
        <v>0</v>
      </c>
      <c r="AA75" s="249">
        <f t="shared" si="82"/>
        <v>1487633.0511793981</v>
      </c>
      <c r="AB75" s="249">
        <f t="shared" si="82"/>
        <v>0</v>
      </c>
      <c r="AC75" s="249">
        <f t="shared" si="82"/>
        <v>0</v>
      </c>
      <c r="AD75" s="249">
        <f t="shared" si="82"/>
        <v>0</v>
      </c>
      <c r="AE75" s="249">
        <f t="shared" si="82"/>
        <v>0</v>
      </c>
      <c r="AF75" s="249">
        <f t="shared" si="82"/>
        <v>0</v>
      </c>
      <c r="AG75" s="249">
        <f t="shared" si="82"/>
        <v>0</v>
      </c>
      <c r="AH75" s="249">
        <f t="shared" si="82"/>
        <v>0</v>
      </c>
      <c r="AI75" s="249">
        <f t="shared" si="82"/>
        <v>0</v>
      </c>
      <c r="AJ75" s="249">
        <f t="shared" si="82"/>
        <v>0</v>
      </c>
      <c r="AK75" s="249">
        <f t="shared" si="82"/>
        <v>0</v>
      </c>
    </row>
    <row r="76" spans="5:37" ht="14.1" thickBot="1">
      <c r="E76" s="229" t="str">
        <f>B39</f>
        <v>Total</v>
      </c>
      <c r="F76" s="230">
        <f>SUM(F48:F75)</f>
        <v>145320530.30000001</v>
      </c>
      <c r="G76" s="231">
        <f>SUM(G48:G75)</f>
        <v>5117447.8596585318</v>
      </c>
      <c r="H76" s="247">
        <f t="shared" si="27"/>
        <v>150437978.15965855</v>
      </c>
      <c r="I76" s="248">
        <f>SUM(J76:AK76)</f>
        <v>150437978.15965855</v>
      </c>
      <c r="J76" s="250">
        <f>SUM(J48:J75)</f>
        <v>32317750.851634353</v>
      </c>
      <c r="K76" s="251">
        <f t="shared" ref="K76:AK76" si="83">SUM(K48:K75)</f>
        <v>9565588.8182591014</v>
      </c>
      <c r="L76" s="251">
        <f t="shared" si="83"/>
        <v>5832776.3462314429</v>
      </c>
      <c r="M76" s="251">
        <f t="shared" si="83"/>
        <v>4239183.2117577139</v>
      </c>
      <c r="N76" s="251">
        <f t="shared" si="83"/>
        <v>3901174.2322043348</v>
      </c>
      <c r="O76" s="251">
        <f t="shared" si="83"/>
        <v>5215943.4656289853</v>
      </c>
      <c r="P76" s="251">
        <f t="shared" si="83"/>
        <v>7298927.2791229971</v>
      </c>
      <c r="Q76" s="251">
        <f t="shared" si="83"/>
        <v>4988280.4963980075</v>
      </c>
      <c r="R76" s="251">
        <f t="shared" si="83"/>
        <v>10446875.345617693</v>
      </c>
      <c r="S76" s="251">
        <f t="shared" si="83"/>
        <v>40634627.811695322</v>
      </c>
      <c r="T76" s="251">
        <f t="shared" si="83"/>
        <v>3799888.5175865823</v>
      </c>
      <c r="U76" s="251">
        <f t="shared" si="83"/>
        <v>1526917.4624756116</v>
      </c>
      <c r="V76" s="251">
        <f t="shared" si="83"/>
        <v>1664128.6564854067</v>
      </c>
      <c r="W76" s="251">
        <f t="shared" si="83"/>
        <v>1292112.883406773</v>
      </c>
      <c r="X76" s="251">
        <f t="shared" si="83"/>
        <v>3151454.9631717177</v>
      </c>
      <c r="Y76" s="251">
        <f t="shared" si="83"/>
        <v>6232153.890415079</v>
      </c>
      <c r="Z76" s="251">
        <f t="shared" si="83"/>
        <v>6842560.8763880227</v>
      </c>
      <c r="AA76" s="251">
        <f t="shared" si="83"/>
        <v>1487633.0511793981</v>
      </c>
      <c r="AB76" s="251">
        <f t="shared" si="83"/>
        <v>0</v>
      </c>
      <c r="AC76" s="251">
        <f t="shared" si="83"/>
        <v>0</v>
      </c>
      <c r="AD76" s="251">
        <f t="shared" si="83"/>
        <v>0</v>
      </c>
      <c r="AE76" s="251">
        <f t="shared" si="83"/>
        <v>0</v>
      </c>
      <c r="AF76" s="251">
        <f t="shared" si="83"/>
        <v>0</v>
      </c>
      <c r="AG76" s="251">
        <f t="shared" si="83"/>
        <v>0</v>
      </c>
      <c r="AH76" s="251">
        <f t="shared" si="83"/>
        <v>0</v>
      </c>
      <c r="AI76" s="251">
        <f t="shared" si="83"/>
        <v>0</v>
      </c>
      <c r="AJ76" s="251">
        <f t="shared" si="83"/>
        <v>0</v>
      </c>
      <c r="AK76" s="251">
        <f t="shared" si="83"/>
        <v>0</v>
      </c>
    </row>
    <row r="77" spans="5:37">
      <c r="I77" s="154" t="b">
        <f>ROUNDDOWN(I76,0)=ROUNDDOWN(H76,0)</f>
        <v>1</v>
      </c>
    </row>
  </sheetData>
  <phoneticPr fontId="14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D67506-E2CD-4C8C-9CED-DED7EBDAAD5A}">
          <x14:formula1>
            <xm:f>Summary!$D$6:$D$18</xm:f>
          </x14:formula1>
          <xm:sqref>B8 B45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23C5-5185-4EF4-AAB8-8F6F3AB54652}">
  <sheetPr>
    <tabColor rgb="FF0137A6"/>
  </sheetPr>
  <dimension ref="B3:AK77"/>
  <sheetViews>
    <sheetView showGridLines="0" topLeftCell="A44" zoomScale="90" zoomScaleNormal="90" workbookViewId="0">
      <selection activeCell="J81" sqref="J81"/>
    </sheetView>
  </sheetViews>
  <sheetFormatPr defaultColWidth="9" defaultRowHeight="13.7"/>
  <cols>
    <col min="1" max="1" width="9" style="154"/>
    <col min="2" max="2" width="17" style="154" customWidth="1"/>
    <col min="3" max="3" width="15.28515625" style="154" bestFit="1" customWidth="1"/>
    <col min="4" max="4" width="15.7109375" style="154" bestFit="1" customWidth="1"/>
    <col min="5" max="7" width="14.7109375" style="154" customWidth="1"/>
    <col min="8" max="8" width="16" style="154" bestFit="1" customWidth="1"/>
    <col min="9" max="9" width="16" style="154" customWidth="1"/>
    <col min="10" max="37" width="15.28515625" style="154" customWidth="1"/>
    <col min="38" max="16384" width="9" style="154"/>
  </cols>
  <sheetData>
    <row r="3" spans="2:37">
      <c r="J3" s="154">
        <v>2025</v>
      </c>
      <c r="K3" s="154">
        <v>2025</v>
      </c>
      <c r="L3" s="154">
        <v>2025</v>
      </c>
      <c r="M3" s="154">
        <v>2025</v>
      </c>
      <c r="N3" s="154">
        <f>J3+1</f>
        <v>2026</v>
      </c>
      <c r="O3" s="154">
        <f t="shared" ref="O3:Q3" si="0">K3+1</f>
        <v>2026</v>
      </c>
      <c r="P3" s="154">
        <f t="shared" si="0"/>
        <v>2026</v>
      </c>
      <c r="Q3" s="154">
        <f t="shared" si="0"/>
        <v>2026</v>
      </c>
      <c r="R3" s="154">
        <f t="shared" ref="R3:AB3" si="1">N3+1</f>
        <v>2027</v>
      </c>
      <c r="S3" s="154">
        <f t="shared" si="1"/>
        <v>2027</v>
      </c>
      <c r="T3" s="154">
        <f t="shared" si="1"/>
        <v>2027</v>
      </c>
      <c r="U3" s="154">
        <f t="shared" si="1"/>
        <v>2027</v>
      </c>
      <c r="V3" s="154">
        <f t="shared" si="1"/>
        <v>2028</v>
      </c>
      <c r="W3" s="154">
        <f t="shared" si="1"/>
        <v>2028</v>
      </c>
      <c r="X3" s="154">
        <f t="shared" si="1"/>
        <v>2028</v>
      </c>
      <c r="Y3" s="154">
        <f t="shared" si="1"/>
        <v>2028</v>
      </c>
      <c r="Z3" s="154">
        <f t="shared" si="1"/>
        <v>2029</v>
      </c>
      <c r="AA3" s="154">
        <f t="shared" si="1"/>
        <v>2029</v>
      </c>
      <c r="AB3" s="154">
        <f t="shared" si="1"/>
        <v>2029</v>
      </c>
      <c r="AC3" s="154">
        <f t="shared" ref="AC3:AH3" si="2">Y3+1</f>
        <v>2029</v>
      </c>
      <c r="AD3" s="154">
        <f t="shared" si="2"/>
        <v>2030</v>
      </c>
      <c r="AE3" s="154">
        <f t="shared" si="2"/>
        <v>2030</v>
      </c>
      <c r="AF3" s="154">
        <f t="shared" si="2"/>
        <v>2030</v>
      </c>
      <c r="AG3" s="154">
        <f t="shared" si="2"/>
        <v>2030</v>
      </c>
      <c r="AH3" s="154">
        <f t="shared" si="2"/>
        <v>2031</v>
      </c>
      <c r="AI3" s="154">
        <f t="shared" ref="AI3:AK3" si="3">AE3+1</f>
        <v>2031</v>
      </c>
      <c r="AJ3" s="154">
        <f t="shared" si="3"/>
        <v>2031</v>
      </c>
      <c r="AK3" s="154">
        <f t="shared" si="3"/>
        <v>2031</v>
      </c>
    </row>
    <row r="4" spans="2:37">
      <c r="J4" s="154" t="s">
        <v>152</v>
      </c>
      <c r="K4" s="154" t="s">
        <v>153</v>
      </c>
      <c r="L4" s="154" t="s">
        <v>154</v>
      </c>
      <c r="M4" s="154" t="s">
        <v>155</v>
      </c>
      <c r="N4" s="154" t="s">
        <v>152</v>
      </c>
      <c r="O4" s="154" t="s">
        <v>153</v>
      </c>
      <c r="P4" s="154" t="s">
        <v>154</v>
      </c>
      <c r="Q4" s="154" t="s">
        <v>155</v>
      </c>
      <c r="R4" s="154" t="s">
        <v>152</v>
      </c>
      <c r="S4" s="154" t="s">
        <v>153</v>
      </c>
      <c r="T4" s="154" t="s">
        <v>154</v>
      </c>
      <c r="U4" s="154" t="s">
        <v>155</v>
      </c>
      <c r="V4" s="154" t="s">
        <v>152</v>
      </c>
      <c r="W4" s="154" t="s">
        <v>153</v>
      </c>
      <c r="X4" s="154" t="s">
        <v>154</v>
      </c>
      <c r="Y4" s="154" t="s">
        <v>155</v>
      </c>
      <c r="Z4" s="154" t="s">
        <v>152</v>
      </c>
      <c r="AA4" s="154" t="s">
        <v>153</v>
      </c>
      <c r="AB4" s="154" t="s">
        <v>154</v>
      </c>
      <c r="AC4" s="154" t="s">
        <v>155</v>
      </c>
      <c r="AD4" s="154" t="s">
        <v>152</v>
      </c>
      <c r="AE4" s="154" t="s">
        <v>153</v>
      </c>
      <c r="AF4" s="154" t="s">
        <v>154</v>
      </c>
      <c r="AG4" s="154" t="s">
        <v>155</v>
      </c>
      <c r="AH4" s="154" t="s">
        <v>152</v>
      </c>
      <c r="AI4" s="154" t="s">
        <v>153</v>
      </c>
      <c r="AJ4" s="154" t="s">
        <v>154</v>
      </c>
      <c r="AK4" s="154" t="s">
        <v>155</v>
      </c>
    </row>
    <row r="5" spans="2:37">
      <c r="J5" s="154" t="str">
        <f>J4&amp;"-"&amp;J3</f>
        <v>Q1-2025</v>
      </c>
      <c r="K5" s="154" t="str">
        <f t="shared" ref="K5:AK5" si="4">K4&amp;"-"&amp;K3</f>
        <v>Q2-2025</v>
      </c>
      <c r="L5" s="154" t="str">
        <f t="shared" si="4"/>
        <v>Q3-2025</v>
      </c>
      <c r="M5" s="154" t="str">
        <f t="shared" si="4"/>
        <v>Q4-2025</v>
      </c>
      <c r="N5" s="154" t="str">
        <f t="shared" si="4"/>
        <v>Q1-2026</v>
      </c>
      <c r="O5" s="154" t="str">
        <f t="shared" si="4"/>
        <v>Q2-2026</v>
      </c>
      <c r="P5" s="154" t="str">
        <f t="shared" si="4"/>
        <v>Q3-2026</v>
      </c>
      <c r="Q5" s="154" t="str">
        <f t="shared" si="4"/>
        <v>Q4-2026</v>
      </c>
      <c r="R5" s="154" t="str">
        <f t="shared" si="4"/>
        <v>Q1-2027</v>
      </c>
      <c r="S5" s="154" t="str">
        <f t="shared" si="4"/>
        <v>Q2-2027</v>
      </c>
      <c r="T5" s="154" t="str">
        <f t="shared" si="4"/>
        <v>Q3-2027</v>
      </c>
      <c r="U5" s="154" t="str">
        <f t="shared" si="4"/>
        <v>Q4-2027</v>
      </c>
      <c r="V5" s="154" t="str">
        <f t="shared" si="4"/>
        <v>Q1-2028</v>
      </c>
      <c r="W5" s="154" t="str">
        <f t="shared" si="4"/>
        <v>Q2-2028</v>
      </c>
      <c r="X5" s="154" t="str">
        <f t="shared" si="4"/>
        <v>Q3-2028</v>
      </c>
      <c r="Y5" s="154" t="str">
        <f t="shared" si="4"/>
        <v>Q4-2028</v>
      </c>
      <c r="Z5" s="154" t="str">
        <f t="shared" si="4"/>
        <v>Q1-2029</v>
      </c>
      <c r="AA5" s="154" t="str">
        <f t="shared" si="4"/>
        <v>Q2-2029</v>
      </c>
      <c r="AB5" s="154" t="str">
        <f t="shared" si="4"/>
        <v>Q3-2029</v>
      </c>
      <c r="AC5" s="154" t="str">
        <f t="shared" si="4"/>
        <v>Q4-2029</v>
      </c>
      <c r="AD5" s="154" t="str">
        <f t="shared" si="4"/>
        <v>Q1-2030</v>
      </c>
      <c r="AE5" s="154" t="str">
        <f>AE4&amp;"-"&amp;AE3</f>
        <v>Q2-2030</v>
      </c>
      <c r="AF5" s="154" t="str">
        <f t="shared" si="4"/>
        <v>Q3-2030</v>
      </c>
      <c r="AG5" s="154" t="str">
        <f t="shared" si="4"/>
        <v>Q4-2030</v>
      </c>
      <c r="AH5" s="154" t="str">
        <f t="shared" si="4"/>
        <v>Q1-2031</v>
      </c>
      <c r="AI5" s="154" t="str">
        <f t="shared" si="4"/>
        <v>Q2-2031</v>
      </c>
      <c r="AJ5" s="154" t="str">
        <f t="shared" si="4"/>
        <v>Q3-2031</v>
      </c>
      <c r="AK5" s="154" t="str">
        <f t="shared" si="4"/>
        <v>Q4-2031</v>
      </c>
    </row>
    <row r="6" spans="2:37">
      <c r="H6" s="154" t="s">
        <v>156</v>
      </c>
      <c r="J6" s="154">
        <v>3</v>
      </c>
      <c r="K6" s="154">
        <f>J6+3</f>
        <v>6</v>
      </c>
      <c r="L6" s="154">
        <f t="shared" ref="L6:AD6" si="5">K6+3</f>
        <v>9</v>
      </c>
      <c r="M6" s="154">
        <f t="shared" si="5"/>
        <v>12</v>
      </c>
      <c r="N6" s="154">
        <f t="shared" si="5"/>
        <v>15</v>
      </c>
      <c r="O6" s="154">
        <f t="shared" si="5"/>
        <v>18</v>
      </c>
      <c r="P6" s="154">
        <f t="shared" si="5"/>
        <v>21</v>
      </c>
      <c r="Q6" s="154">
        <f t="shared" si="5"/>
        <v>24</v>
      </c>
      <c r="R6" s="154">
        <f t="shared" si="5"/>
        <v>27</v>
      </c>
      <c r="S6" s="154">
        <f t="shared" si="5"/>
        <v>30</v>
      </c>
      <c r="T6" s="154">
        <f t="shared" si="5"/>
        <v>33</v>
      </c>
      <c r="U6" s="154">
        <f t="shared" si="5"/>
        <v>36</v>
      </c>
      <c r="V6" s="154">
        <f t="shared" si="5"/>
        <v>39</v>
      </c>
      <c r="W6" s="154">
        <f t="shared" si="5"/>
        <v>42</v>
      </c>
      <c r="X6" s="154">
        <f t="shared" si="5"/>
        <v>45</v>
      </c>
      <c r="Y6" s="154">
        <f t="shared" si="5"/>
        <v>48</v>
      </c>
      <c r="Z6" s="154">
        <f t="shared" si="5"/>
        <v>51</v>
      </c>
      <c r="AA6" s="154">
        <f t="shared" si="5"/>
        <v>54</v>
      </c>
      <c r="AB6" s="154">
        <f t="shared" si="5"/>
        <v>57</v>
      </c>
      <c r="AC6" s="154">
        <f t="shared" si="5"/>
        <v>60</v>
      </c>
      <c r="AD6" s="154">
        <f t="shared" si="5"/>
        <v>63</v>
      </c>
      <c r="AE6" s="154">
        <f t="shared" ref="AE6" si="6">AD6+3</f>
        <v>66</v>
      </c>
      <c r="AF6" s="154">
        <f>AE6+3</f>
        <v>69</v>
      </c>
      <c r="AG6" s="154">
        <f t="shared" ref="AG6:AK6" si="7">AF6+3</f>
        <v>72</v>
      </c>
      <c r="AH6" s="154">
        <f t="shared" si="7"/>
        <v>75</v>
      </c>
      <c r="AI6" s="154">
        <f t="shared" si="7"/>
        <v>78</v>
      </c>
      <c r="AJ6" s="154">
        <f t="shared" si="7"/>
        <v>81</v>
      </c>
      <c r="AK6" s="154">
        <f t="shared" si="7"/>
        <v>84</v>
      </c>
    </row>
    <row r="7" spans="2:37">
      <c r="K7" s="373">
        <f>K10-J10</f>
        <v>0.26</v>
      </c>
      <c r="L7" s="373">
        <f t="shared" ref="L7:AK7" si="8">L10-K10</f>
        <v>0.24</v>
      </c>
      <c r="M7" s="373">
        <f t="shared" si="8"/>
        <v>0.26</v>
      </c>
      <c r="N7" s="373">
        <f t="shared" si="8"/>
        <v>0.2400000000000001</v>
      </c>
      <c r="O7" s="373">
        <f t="shared" si="8"/>
        <v>0.25999999999999979</v>
      </c>
      <c r="P7" s="373">
        <f t="shared" si="8"/>
        <v>0.24000000000000021</v>
      </c>
      <c r="Q7" s="373">
        <f t="shared" si="8"/>
        <v>0.25999999999999979</v>
      </c>
      <c r="R7" s="373">
        <f t="shared" si="8"/>
        <v>0.24000000000000021</v>
      </c>
      <c r="S7" s="373">
        <f t="shared" si="8"/>
        <v>0.25999999999999979</v>
      </c>
      <c r="T7" s="373">
        <f t="shared" si="8"/>
        <v>0.24000000000000021</v>
      </c>
      <c r="U7" s="373">
        <f t="shared" si="8"/>
        <v>0.25999999999999979</v>
      </c>
      <c r="V7" s="373">
        <f t="shared" si="8"/>
        <v>0.24000000000000021</v>
      </c>
      <c r="W7" s="373">
        <f t="shared" si="8"/>
        <v>0.25999999999999979</v>
      </c>
      <c r="X7" s="373">
        <f t="shared" si="8"/>
        <v>0.24000000000000021</v>
      </c>
      <c r="Y7" s="373">
        <f t="shared" si="8"/>
        <v>0.25999999999999979</v>
      </c>
      <c r="Z7" s="373">
        <f t="shared" si="8"/>
        <v>0.24000000000000021</v>
      </c>
      <c r="AA7" s="373">
        <f t="shared" si="8"/>
        <v>0.25999999999999979</v>
      </c>
      <c r="AB7" s="373">
        <f t="shared" si="8"/>
        <v>0.24000000000000021</v>
      </c>
      <c r="AC7" s="373">
        <f t="shared" si="8"/>
        <v>0.25999999999999979</v>
      </c>
      <c r="AD7" s="373">
        <f t="shared" si="8"/>
        <v>0.24000000000000021</v>
      </c>
      <c r="AE7" s="373">
        <f>AE10-AD10</f>
        <v>0.25999999999999979</v>
      </c>
      <c r="AF7" s="373">
        <f t="shared" si="8"/>
        <v>0.24000000000000021</v>
      </c>
      <c r="AG7" s="373">
        <f t="shared" si="8"/>
        <v>0.25999999999999979</v>
      </c>
      <c r="AH7" s="373">
        <f t="shared" si="8"/>
        <v>0.24000000000000021</v>
      </c>
      <c r="AI7" s="373">
        <f t="shared" si="8"/>
        <v>0.25999999999999979</v>
      </c>
      <c r="AJ7" s="373">
        <f t="shared" si="8"/>
        <v>0.24000000000000021</v>
      </c>
      <c r="AK7" s="373">
        <f t="shared" si="8"/>
        <v>0.25999999999999979</v>
      </c>
    </row>
    <row r="8" spans="2:37" ht="14.1" thickBot="1">
      <c r="B8" s="211" t="s">
        <v>47</v>
      </c>
      <c r="K8" s="373">
        <f>SUM(J10:K10)</f>
        <v>0.5</v>
      </c>
      <c r="L8" s="373">
        <f>SUM(K10:L10)</f>
        <v>1</v>
      </c>
      <c r="M8" s="373">
        <f t="shared" ref="M8:AK8" si="9">SUM(L10:M10)</f>
        <v>1.5</v>
      </c>
      <c r="N8" s="373">
        <f t="shared" si="9"/>
        <v>2</v>
      </c>
      <c r="O8" s="373">
        <f t="shared" si="9"/>
        <v>2.5</v>
      </c>
      <c r="P8" s="373">
        <f t="shared" si="9"/>
        <v>3</v>
      </c>
      <c r="Q8" s="373">
        <f t="shared" si="9"/>
        <v>3.5</v>
      </c>
      <c r="R8" s="373">
        <f t="shared" si="9"/>
        <v>4</v>
      </c>
      <c r="S8" s="373">
        <f t="shared" si="9"/>
        <v>4.5</v>
      </c>
      <c r="T8" s="373">
        <f t="shared" si="9"/>
        <v>5</v>
      </c>
      <c r="U8" s="373">
        <f t="shared" si="9"/>
        <v>5.5</v>
      </c>
      <c r="V8" s="373">
        <f t="shared" si="9"/>
        <v>6</v>
      </c>
      <c r="W8" s="373">
        <f t="shared" si="9"/>
        <v>6.5</v>
      </c>
      <c r="X8" s="373">
        <f t="shared" si="9"/>
        <v>7</v>
      </c>
      <c r="Y8" s="373">
        <f t="shared" si="9"/>
        <v>7.5</v>
      </c>
      <c r="Z8" s="373">
        <f t="shared" si="9"/>
        <v>8</v>
      </c>
      <c r="AA8" s="373">
        <f t="shared" si="9"/>
        <v>8.5</v>
      </c>
      <c r="AB8" s="373">
        <f t="shared" si="9"/>
        <v>9</v>
      </c>
      <c r="AC8" s="373">
        <f t="shared" si="9"/>
        <v>9.5</v>
      </c>
      <c r="AD8" s="373">
        <f t="shared" si="9"/>
        <v>10</v>
      </c>
      <c r="AE8" s="373">
        <f t="shared" si="9"/>
        <v>10.5</v>
      </c>
      <c r="AF8" s="373">
        <f t="shared" si="9"/>
        <v>11</v>
      </c>
      <c r="AG8" s="373">
        <f t="shared" si="9"/>
        <v>11.5</v>
      </c>
      <c r="AH8" s="373">
        <f t="shared" si="9"/>
        <v>12</v>
      </c>
      <c r="AI8" s="373">
        <f t="shared" si="9"/>
        <v>12.5</v>
      </c>
      <c r="AJ8" s="373">
        <f t="shared" si="9"/>
        <v>13</v>
      </c>
      <c r="AK8" s="373">
        <f t="shared" si="9"/>
        <v>13.5</v>
      </c>
    </row>
    <row r="9" spans="2:37" ht="15.75" customHeight="1" thickBot="1">
      <c r="J9" s="212" t="s">
        <v>157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spans="2:37" s="219" customFormat="1" ht="29.65" customHeight="1" thickBot="1">
      <c r="B10" s="214" t="s">
        <v>158</v>
      </c>
      <c r="C10" s="215" t="s">
        <v>159</v>
      </c>
      <c r="D10" s="216" t="s">
        <v>160</v>
      </c>
      <c r="E10" s="216" t="s">
        <v>161</v>
      </c>
      <c r="F10" s="216" t="s">
        <v>162</v>
      </c>
      <c r="G10" s="216" t="s">
        <v>163</v>
      </c>
      <c r="H10" s="216" t="s">
        <v>164</v>
      </c>
      <c r="I10" s="217" t="s">
        <v>165</v>
      </c>
      <c r="J10" s="218">
        <v>0.12</v>
      </c>
      <c r="K10" s="218">
        <v>0.38</v>
      </c>
      <c r="L10" s="218">
        <v>0.62</v>
      </c>
      <c r="M10" s="218">
        <v>0.88</v>
      </c>
      <c r="N10" s="218">
        <v>1.1200000000000001</v>
      </c>
      <c r="O10" s="218">
        <v>1.38</v>
      </c>
      <c r="P10" s="218">
        <v>1.62</v>
      </c>
      <c r="Q10" s="218">
        <v>1.88</v>
      </c>
      <c r="R10" s="218">
        <v>2.12</v>
      </c>
      <c r="S10" s="218">
        <v>2.38</v>
      </c>
      <c r="T10" s="218">
        <v>2.62</v>
      </c>
      <c r="U10" s="218">
        <v>2.88</v>
      </c>
      <c r="V10" s="218">
        <v>3.12</v>
      </c>
      <c r="W10" s="218">
        <v>3.38</v>
      </c>
      <c r="X10" s="218">
        <v>3.62</v>
      </c>
      <c r="Y10" s="218">
        <v>3.88</v>
      </c>
      <c r="Z10" s="218">
        <v>4.12</v>
      </c>
      <c r="AA10" s="218">
        <v>4.38</v>
      </c>
      <c r="AB10" s="218">
        <v>4.62</v>
      </c>
      <c r="AC10" s="218">
        <v>4.88</v>
      </c>
      <c r="AD10" s="218">
        <v>5.12</v>
      </c>
      <c r="AE10" s="218">
        <v>5.38</v>
      </c>
      <c r="AF10" s="218">
        <v>5.62</v>
      </c>
      <c r="AG10" s="218">
        <v>5.88</v>
      </c>
      <c r="AH10" s="218">
        <v>6.12</v>
      </c>
      <c r="AI10" s="218">
        <v>6.38</v>
      </c>
      <c r="AJ10" s="218">
        <v>6.62</v>
      </c>
      <c r="AK10" s="218">
        <v>6.88</v>
      </c>
    </row>
    <row r="11" spans="2:37">
      <c r="B11" s="220" t="str">
        <f>IBNR!F7</f>
        <v>2018Q1</v>
      </c>
      <c r="C11" s="221">
        <f>C12+3</f>
        <v>84</v>
      </c>
      <c r="D11" s="222">
        <f>_xlfn.XLOOKUP($B$8,Paid_DFs!$G$5:$S$5,Paid_DFs!$G7:$S7)</f>
        <v>1</v>
      </c>
      <c r="E11" s="223">
        <f>PRODUCT($D$11:$D11)</f>
        <v>1</v>
      </c>
      <c r="F11" s="224">
        <f t="shared" ref="F11:F38" si="10">G11-G12</f>
        <v>0</v>
      </c>
      <c r="G11" s="225">
        <f>1/E11</f>
        <v>1</v>
      </c>
      <c r="H11" s="226">
        <f>1-G11</f>
        <v>0</v>
      </c>
      <c r="I11" s="227">
        <f t="shared" ref="I11:I38" si="11">SUM(J11:AK11)</f>
        <v>1</v>
      </c>
      <c r="J11" s="228">
        <f t="shared" ref="J11:J38" si="12">IF($H11=0%,100%,IFERROR(VLOOKUP($C11+J$6,$C$11:$AK$38,4,FALSE)/$H11,0))</f>
        <v>1</v>
      </c>
      <c r="K11" s="228">
        <f t="shared" ref="K11:Z11" si="13">IFERROR(VLOOKUP($C11+K$6,$C$11:$AK$38,4,FALSE)/$H11,0)</f>
        <v>0</v>
      </c>
      <c r="L11" s="228">
        <f t="shared" si="13"/>
        <v>0</v>
      </c>
      <c r="M11" s="228">
        <f t="shared" si="13"/>
        <v>0</v>
      </c>
      <c r="N11" s="228">
        <f t="shared" si="13"/>
        <v>0</v>
      </c>
      <c r="O11" s="228">
        <f t="shared" si="13"/>
        <v>0</v>
      </c>
      <c r="P11" s="228">
        <f t="shared" si="13"/>
        <v>0</v>
      </c>
      <c r="Q11" s="228">
        <f t="shared" si="13"/>
        <v>0</v>
      </c>
      <c r="R11" s="228">
        <f t="shared" si="13"/>
        <v>0</v>
      </c>
      <c r="S11" s="228">
        <f t="shared" si="13"/>
        <v>0</v>
      </c>
      <c r="T11" s="228">
        <f t="shared" si="13"/>
        <v>0</v>
      </c>
      <c r="U11" s="228">
        <f t="shared" si="13"/>
        <v>0</v>
      </c>
      <c r="V11" s="228">
        <f t="shared" si="13"/>
        <v>0</v>
      </c>
      <c r="W11" s="228">
        <f t="shared" si="13"/>
        <v>0</v>
      </c>
      <c r="X11" s="228">
        <f t="shared" si="13"/>
        <v>0</v>
      </c>
      <c r="Y11" s="228">
        <f t="shared" si="13"/>
        <v>0</v>
      </c>
      <c r="Z11" s="228">
        <f t="shared" si="13"/>
        <v>0</v>
      </c>
      <c r="AA11" s="228">
        <f t="shared" ref="AA11:AK11" si="14">IFERROR(VLOOKUP($C11+AA$6,$C$11:$AK$38,4,FALSE)/$H11,0)</f>
        <v>0</v>
      </c>
      <c r="AB11" s="228">
        <f t="shared" si="14"/>
        <v>0</v>
      </c>
      <c r="AC11" s="228">
        <f t="shared" si="14"/>
        <v>0</v>
      </c>
      <c r="AD11" s="228">
        <f t="shared" si="14"/>
        <v>0</v>
      </c>
      <c r="AE11" s="228">
        <f t="shared" si="14"/>
        <v>0</v>
      </c>
      <c r="AF11" s="228">
        <f t="shared" si="14"/>
        <v>0</v>
      </c>
      <c r="AG11" s="228">
        <f t="shared" si="14"/>
        <v>0</v>
      </c>
      <c r="AH11" s="228">
        <f t="shared" si="14"/>
        <v>0</v>
      </c>
      <c r="AI11" s="228">
        <f t="shared" si="14"/>
        <v>0</v>
      </c>
      <c r="AJ11" s="228">
        <f t="shared" si="14"/>
        <v>0</v>
      </c>
      <c r="AK11" s="228">
        <f t="shared" si="14"/>
        <v>0</v>
      </c>
    </row>
    <row r="12" spans="2:37">
      <c r="B12" s="220" t="str">
        <f>IBNR!F8</f>
        <v>2018Q2</v>
      </c>
      <c r="C12" s="221">
        <f t="shared" ref="C12:C38" si="15">C13+3</f>
        <v>81</v>
      </c>
      <c r="D12" s="222">
        <f>_xlfn.XLOOKUP($B$8,Paid_DFs!$G$5:$S$5,Paid_DFs!$G8:$S8)</f>
        <v>1</v>
      </c>
      <c r="E12" s="223">
        <f>PRODUCT($D$11:$D12)</f>
        <v>1</v>
      </c>
      <c r="F12" s="224">
        <f t="shared" si="10"/>
        <v>0</v>
      </c>
      <c r="G12" s="225">
        <f t="shared" ref="G12:G38" si="16">1/E12</f>
        <v>1</v>
      </c>
      <c r="H12" s="226">
        <f>1-G12</f>
        <v>0</v>
      </c>
      <c r="I12" s="227">
        <f t="shared" si="11"/>
        <v>1</v>
      </c>
      <c r="J12" s="228">
        <f t="shared" si="12"/>
        <v>1</v>
      </c>
      <c r="K12" s="228">
        <f t="shared" ref="K12:AK21" si="17">IFERROR(VLOOKUP($C12+K$6,$C$11:$AK$38,4,FALSE)/$H12,0)</f>
        <v>0</v>
      </c>
      <c r="L12" s="228">
        <f t="shared" si="17"/>
        <v>0</v>
      </c>
      <c r="M12" s="228">
        <f t="shared" si="17"/>
        <v>0</v>
      </c>
      <c r="N12" s="228">
        <f t="shared" si="17"/>
        <v>0</v>
      </c>
      <c r="O12" s="228">
        <f t="shared" si="17"/>
        <v>0</v>
      </c>
      <c r="P12" s="228">
        <f t="shared" si="17"/>
        <v>0</v>
      </c>
      <c r="Q12" s="228">
        <f t="shared" si="17"/>
        <v>0</v>
      </c>
      <c r="R12" s="228">
        <f t="shared" si="17"/>
        <v>0</v>
      </c>
      <c r="S12" s="228">
        <f t="shared" si="17"/>
        <v>0</v>
      </c>
      <c r="T12" s="228">
        <f t="shared" si="17"/>
        <v>0</v>
      </c>
      <c r="U12" s="228">
        <f t="shared" si="17"/>
        <v>0</v>
      </c>
      <c r="V12" s="228">
        <f t="shared" si="17"/>
        <v>0</v>
      </c>
      <c r="W12" s="228">
        <f t="shared" si="17"/>
        <v>0</v>
      </c>
      <c r="X12" s="228">
        <f t="shared" si="17"/>
        <v>0</v>
      </c>
      <c r="Y12" s="228">
        <f t="shared" si="17"/>
        <v>0</v>
      </c>
      <c r="Z12" s="228">
        <f t="shared" si="17"/>
        <v>0</v>
      </c>
      <c r="AA12" s="228">
        <f t="shared" si="17"/>
        <v>0</v>
      </c>
      <c r="AB12" s="228">
        <f t="shared" si="17"/>
        <v>0</v>
      </c>
      <c r="AC12" s="228">
        <f t="shared" si="17"/>
        <v>0</v>
      </c>
      <c r="AD12" s="228">
        <f t="shared" si="17"/>
        <v>0</v>
      </c>
      <c r="AE12" s="228">
        <f t="shared" si="17"/>
        <v>0</v>
      </c>
      <c r="AF12" s="228">
        <f t="shared" si="17"/>
        <v>0</v>
      </c>
      <c r="AG12" s="228">
        <f t="shared" si="17"/>
        <v>0</v>
      </c>
      <c r="AH12" s="228">
        <f t="shared" si="17"/>
        <v>0</v>
      </c>
      <c r="AI12" s="228">
        <f t="shared" si="17"/>
        <v>0</v>
      </c>
      <c r="AJ12" s="228">
        <f t="shared" si="17"/>
        <v>0</v>
      </c>
      <c r="AK12" s="228">
        <f t="shared" si="17"/>
        <v>0</v>
      </c>
    </row>
    <row r="13" spans="2:37">
      <c r="B13" s="220" t="str">
        <f>IBNR!F9</f>
        <v>2018Q3</v>
      </c>
      <c r="C13" s="221">
        <f t="shared" si="15"/>
        <v>78</v>
      </c>
      <c r="D13" s="222">
        <f>_xlfn.XLOOKUP($B$8,Paid_DFs!$G$5:$S$5,Paid_DFs!$G9:$S9)</f>
        <v>1</v>
      </c>
      <c r="E13" s="223">
        <f>PRODUCT($D$11:$D13)</f>
        <v>1</v>
      </c>
      <c r="F13" s="224">
        <f t="shared" si="10"/>
        <v>0</v>
      </c>
      <c r="G13" s="225">
        <f t="shared" si="16"/>
        <v>1</v>
      </c>
      <c r="H13" s="226">
        <f>1-G13</f>
        <v>0</v>
      </c>
      <c r="I13" s="227">
        <f t="shared" si="11"/>
        <v>1</v>
      </c>
      <c r="J13" s="228">
        <f t="shared" si="12"/>
        <v>1</v>
      </c>
      <c r="K13" s="228">
        <f t="shared" si="17"/>
        <v>0</v>
      </c>
      <c r="L13" s="228">
        <f t="shared" si="17"/>
        <v>0</v>
      </c>
      <c r="M13" s="228">
        <f t="shared" si="17"/>
        <v>0</v>
      </c>
      <c r="N13" s="228">
        <f t="shared" si="17"/>
        <v>0</v>
      </c>
      <c r="O13" s="228">
        <f t="shared" si="17"/>
        <v>0</v>
      </c>
      <c r="P13" s="228">
        <f t="shared" si="17"/>
        <v>0</v>
      </c>
      <c r="Q13" s="228">
        <f t="shared" si="17"/>
        <v>0</v>
      </c>
      <c r="R13" s="228">
        <f t="shared" si="17"/>
        <v>0</v>
      </c>
      <c r="S13" s="228">
        <f t="shared" si="17"/>
        <v>0</v>
      </c>
      <c r="T13" s="228">
        <f t="shared" si="17"/>
        <v>0</v>
      </c>
      <c r="U13" s="228">
        <f t="shared" si="17"/>
        <v>0</v>
      </c>
      <c r="V13" s="228">
        <f t="shared" si="17"/>
        <v>0</v>
      </c>
      <c r="W13" s="228">
        <f t="shared" si="17"/>
        <v>0</v>
      </c>
      <c r="X13" s="228">
        <f t="shared" si="17"/>
        <v>0</v>
      </c>
      <c r="Y13" s="228">
        <f t="shared" si="17"/>
        <v>0</v>
      </c>
      <c r="Z13" s="228">
        <f t="shared" si="17"/>
        <v>0</v>
      </c>
      <c r="AA13" s="228">
        <f t="shared" si="17"/>
        <v>0</v>
      </c>
      <c r="AB13" s="228">
        <f t="shared" si="17"/>
        <v>0</v>
      </c>
      <c r="AC13" s="228">
        <f t="shared" si="17"/>
        <v>0</v>
      </c>
      <c r="AD13" s="228">
        <f t="shared" si="17"/>
        <v>0</v>
      </c>
      <c r="AE13" s="228">
        <f t="shared" si="17"/>
        <v>0</v>
      </c>
      <c r="AF13" s="228">
        <f t="shared" si="17"/>
        <v>0</v>
      </c>
      <c r="AG13" s="228">
        <f t="shared" si="17"/>
        <v>0</v>
      </c>
      <c r="AH13" s="228">
        <f t="shared" si="17"/>
        <v>0</v>
      </c>
      <c r="AI13" s="228">
        <f t="shared" si="17"/>
        <v>0</v>
      </c>
      <c r="AJ13" s="228">
        <f t="shared" si="17"/>
        <v>0</v>
      </c>
      <c r="AK13" s="228">
        <f t="shared" si="17"/>
        <v>0</v>
      </c>
    </row>
    <row r="14" spans="2:37">
      <c r="B14" s="220" t="str">
        <f>IBNR!F10</f>
        <v>2018Q4</v>
      </c>
      <c r="C14" s="221">
        <f t="shared" si="15"/>
        <v>75</v>
      </c>
      <c r="D14" s="222">
        <f>_xlfn.XLOOKUP($B$8,Paid_DFs!$G$5:$S$5,Paid_DFs!$G10:$S10)</f>
        <v>1</v>
      </c>
      <c r="E14" s="223">
        <f>PRODUCT($D$11:$D14)</f>
        <v>1</v>
      </c>
      <c r="F14" s="224">
        <f t="shared" si="10"/>
        <v>0</v>
      </c>
      <c r="G14" s="225">
        <f t="shared" si="16"/>
        <v>1</v>
      </c>
      <c r="H14" s="226">
        <f t="shared" ref="H14:H38" si="18">1-G14</f>
        <v>0</v>
      </c>
      <c r="I14" s="227">
        <f t="shared" si="11"/>
        <v>1</v>
      </c>
      <c r="J14" s="228">
        <f t="shared" si="12"/>
        <v>1</v>
      </c>
      <c r="K14" s="228">
        <f t="shared" si="17"/>
        <v>0</v>
      </c>
      <c r="L14" s="228">
        <f t="shared" si="17"/>
        <v>0</v>
      </c>
      <c r="M14" s="228">
        <f t="shared" si="17"/>
        <v>0</v>
      </c>
      <c r="N14" s="228">
        <f t="shared" si="17"/>
        <v>0</v>
      </c>
      <c r="O14" s="228">
        <f t="shared" si="17"/>
        <v>0</v>
      </c>
      <c r="P14" s="228">
        <f t="shared" si="17"/>
        <v>0</v>
      </c>
      <c r="Q14" s="228">
        <f t="shared" si="17"/>
        <v>0</v>
      </c>
      <c r="R14" s="228">
        <f t="shared" si="17"/>
        <v>0</v>
      </c>
      <c r="S14" s="228">
        <f t="shared" si="17"/>
        <v>0</v>
      </c>
      <c r="T14" s="228">
        <f t="shared" si="17"/>
        <v>0</v>
      </c>
      <c r="U14" s="228">
        <f t="shared" si="17"/>
        <v>0</v>
      </c>
      <c r="V14" s="228">
        <f t="shared" si="17"/>
        <v>0</v>
      </c>
      <c r="W14" s="228">
        <f t="shared" si="17"/>
        <v>0</v>
      </c>
      <c r="X14" s="228">
        <f t="shared" si="17"/>
        <v>0</v>
      </c>
      <c r="Y14" s="228">
        <f t="shared" si="17"/>
        <v>0</v>
      </c>
      <c r="Z14" s="228">
        <f t="shared" si="17"/>
        <v>0</v>
      </c>
      <c r="AA14" s="228">
        <f t="shared" si="17"/>
        <v>0</v>
      </c>
      <c r="AB14" s="228">
        <f t="shared" si="17"/>
        <v>0</v>
      </c>
      <c r="AC14" s="228">
        <f t="shared" si="17"/>
        <v>0</v>
      </c>
      <c r="AD14" s="228">
        <f t="shared" si="17"/>
        <v>0</v>
      </c>
      <c r="AE14" s="228">
        <f t="shared" si="17"/>
        <v>0</v>
      </c>
      <c r="AF14" s="228">
        <f t="shared" si="17"/>
        <v>0</v>
      </c>
      <c r="AG14" s="228">
        <f t="shared" si="17"/>
        <v>0</v>
      </c>
      <c r="AH14" s="228">
        <f t="shared" si="17"/>
        <v>0</v>
      </c>
      <c r="AI14" s="228">
        <f t="shared" si="17"/>
        <v>0</v>
      </c>
      <c r="AJ14" s="228">
        <f t="shared" si="17"/>
        <v>0</v>
      </c>
      <c r="AK14" s="228">
        <f t="shared" si="17"/>
        <v>0</v>
      </c>
    </row>
    <row r="15" spans="2:37">
      <c r="B15" s="220" t="str">
        <f>IBNR!F11</f>
        <v>2019Q1</v>
      </c>
      <c r="C15" s="221">
        <f t="shared" si="15"/>
        <v>72</v>
      </c>
      <c r="D15" s="222">
        <f>_xlfn.XLOOKUP($B$8,Paid_DFs!$G$5:$S$5,Paid_DFs!$G11:$S11)</f>
        <v>1</v>
      </c>
      <c r="E15" s="223">
        <f>PRODUCT($D$11:$D15)</f>
        <v>1</v>
      </c>
      <c r="F15" s="224">
        <f t="shared" si="10"/>
        <v>0</v>
      </c>
      <c r="G15" s="225">
        <f t="shared" si="16"/>
        <v>1</v>
      </c>
      <c r="H15" s="226">
        <f t="shared" si="18"/>
        <v>0</v>
      </c>
      <c r="I15" s="227">
        <f t="shared" si="11"/>
        <v>1</v>
      </c>
      <c r="J15" s="228">
        <f t="shared" si="12"/>
        <v>1</v>
      </c>
      <c r="K15" s="228">
        <f t="shared" si="17"/>
        <v>0</v>
      </c>
      <c r="L15" s="228">
        <f t="shared" si="17"/>
        <v>0</v>
      </c>
      <c r="M15" s="228">
        <f t="shared" si="17"/>
        <v>0</v>
      </c>
      <c r="N15" s="228">
        <f t="shared" si="17"/>
        <v>0</v>
      </c>
      <c r="O15" s="228">
        <f t="shared" si="17"/>
        <v>0</v>
      </c>
      <c r="P15" s="228">
        <f t="shared" si="17"/>
        <v>0</v>
      </c>
      <c r="Q15" s="228">
        <f t="shared" si="17"/>
        <v>0</v>
      </c>
      <c r="R15" s="228">
        <f t="shared" si="17"/>
        <v>0</v>
      </c>
      <c r="S15" s="228">
        <f t="shared" si="17"/>
        <v>0</v>
      </c>
      <c r="T15" s="228">
        <f t="shared" si="17"/>
        <v>0</v>
      </c>
      <c r="U15" s="228">
        <f t="shared" si="17"/>
        <v>0</v>
      </c>
      <c r="V15" s="228">
        <f t="shared" si="17"/>
        <v>0</v>
      </c>
      <c r="W15" s="228">
        <f t="shared" si="17"/>
        <v>0</v>
      </c>
      <c r="X15" s="228">
        <f t="shared" si="17"/>
        <v>0</v>
      </c>
      <c r="Y15" s="228">
        <f t="shared" si="17"/>
        <v>0</v>
      </c>
      <c r="Z15" s="228">
        <f t="shared" si="17"/>
        <v>0</v>
      </c>
      <c r="AA15" s="228">
        <f t="shared" si="17"/>
        <v>0</v>
      </c>
      <c r="AB15" s="228">
        <f t="shared" si="17"/>
        <v>0</v>
      </c>
      <c r="AC15" s="228">
        <f t="shared" si="17"/>
        <v>0</v>
      </c>
      <c r="AD15" s="228">
        <f t="shared" si="17"/>
        <v>0</v>
      </c>
      <c r="AE15" s="228">
        <f t="shared" si="17"/>
        <v>0</v>
      </c>
      <c r="AF15" s="228">
        <f t="shared" si="17"/>
        <v>0</v>
      </c>
      <c r="AG15" s="228">
        <f t="shared" si="17"/>
        <v>0</v>
      </c>
      <c r="AH15" s="228">
        <f t="shared" si="17"/>
        <v>0</v>
      </c>
      <c r="AI15" s="228">
        <f t="shared" si="17"/>
        <v>0</v>
      </c>
      <c r="AJ15" s="228">
        <f t="shared" si="17"/>
        <v>0</v>
      </c>
      <c r="AK15" s="228">
        <f t="shared" si="17"/>
        <v>0</v>
      </c>
    </row>
    <row r="16" spans="2:37">
      <c r="B16" s="220" t="str">
        <f>IBNR!F12</f>
        <v>2019Q2</v>
      </c>
      <c r="C16" s="221">
        <f t="shared" si="15"/>
        <v>69</v>
      </c>
      <c r="D16" s="222">
        <f>_xlfn.XLOOKUP($B$8,Paid_DFs!$G$5:$S$5,Paid_DFs!$G12:$S12)</f>
        <v>1</v>
      </c>
      <c r="E16" s="223">
        <f>PRODUCT($D$11:$D16)</f>
        <v>1</v>
      </c>
      <c r="F16" s="224">
        <f t="shared" si="10"/>
        <v>0</v>
      </c>
      <c r="G16" s="225">
        <f t="shared" si="16"/>
        <v>1</v>
      </c>
      <c r="H16" s="226">
        <f t="shared" si="18"/>
        <v>0</v>
      </c>
      <c r="I16" s="227">
        <f t="shared" si="11"/>
        <v>1</v>
      </c>
      <c r="J16" s="228">
        <f t="shared" si="12"/>
        <v>1</v>
      </c>
      <c r="K16" s="228">
        <f t="shared" si="17"/>
        <v>0</v>
      </c>
      <c r="L16" s="228">
        <f t="shared" si="17"/>
        <v>0</v>
      </c>
      <c r="M16" s="228">
        <f t="shared" si="17"/>
        <v>0</v>
      </c>
      <c r="N16" s="228">
        <f t="shared" si="17"/>
        <v>0</v>
      </c>
      <c r="O16" s="228">
        <f t="shared" si="17"/>
        <v>0</v>
      </c>
      <c r="P16" s="228">
        <f t="shared" si="17"/>
        <v>0</v>
      </c>
      <c r="Q16" s="228">
        <f t="shared" si="17"/>
        <v>0</v>
      </c>
      <c r="R16" s="228">
        <f t="shared" si="17"/>
        <v>0</v>
      </c>
      <c r="S16" s="228">
        <f t="shared" si="17"/>
        <v>0</v>
      </c>
      <c r="T16" s="228">
        <f t="shared" si="17"/>
        <v>0</v>
      </c>
      <c r="U16" s="228">
        <f t="shared" si="17"/>
        <v>0</v>
      </c>
      <c r="V16" s="228">
        <f t="shared" si="17"/>
        <v>0</v>
      </c>
      <c r="W16" s="228">
        <f t="shared" si="17"/>
        <v>0</v>
      </c>
      <c r="X16" s="228">
        <f t="shared" si="17"/>
        <v>0</v>
      </c>
      <c r="Y16" s="228">
        <f t="shared" si="17"/>
        <v>0</v>
      </c>
      <c r="Z16" s="228">
        <f t="shared" si="17"/>
        <v>0</v>
      </c>
      <c r="AA16" s="228">
        <f t="shared" si="17"/>
        <v>0</v>
      </c>
      <c r="AB16" s="228">
        <f t="shared" si="17"/>
        <v>0</v>
      </c>
      <c r="AC16" s="228">
        <f t="shared" si="17"/>
        <v>0</v>
      </c>
      <c r="AD16" s="228">
        <f t="shared" si="17"/>
        <v>0</v>
      </c>
      <c r="AE16" s="228">
        <f t="shared" si="17"/>
        <v>0</v>
      </c>
      <c r="AF16" s="228">
        <f t="shared" si="17"/>
        <v>0</v>
      </c>
      <c r="AG16" s="228">
        <f t="shared" si="17"/>
        <v>0</v>
      </c>
      <c r="AH16" s="228">
        <f t="shared" si="17"/>
        <v>0</v>
      </c>
      <c r="AI16" s="228">
        <f t="shared" si="17"/>
        <v>0</v>
      </c>
      <c r="AJ16" s="228">
        <f t="shared" si="17"/>
        <v>0</v>
      </c>
      <c r="AK16" s="228">
        <f t="shared" si="17"/>
        <v>0</v>
      </c>
    </row>
    <row r="17" spans="2:37">
      <c r="B17" s="220" t="str">
        <f>IBNR!F13</f>
        <v>2019Q3</v>
      </c>
      <c r="C17" s="221">
        <f t="shared" si="15"/>
        <v>66</v>
      </c>
      <c r="D17" s="222">
        <f>_xlfn.XLOOKUP($B$8,Paid_DFs!$G$5:$S$5,Paid_DFs!$G13:$S13)</f>
        <v>1</v>
      </c>
      <c r="E17" s="223">
        <f>PRODUCT($D$11:$D17)</f>
        <v>1</v>
      </c>
      <c r="F17" s="224">
        <f t="shared" si="10"/>
        <v>0</v>
      </c>
      <c r="G17" s="225">
        <f t="shared" si="16"/>
        <v>1</v>
      </c>
      <c r="H17" s="226">
        <f t="shared" si="18"/>
        <v>0</v>
      </c>
      <c r="I17" s="227">
        <f t="shared" si="11"/>
        <v>1</v>
      </c>
      <c r="J17" s="228">
        <f t="shared" si="12"/>
        <v>1</v>
      </c>
      <c r="K17" s="228">
        <f t="shared" si="17"/>
        <v>0</v>
      </c>
      <c r="L17" s="228">
        <f t="shared" si="17"/>
        <v>0</v>
      </c>
      <c r="M17" s="228">
        <f t="shared" si="17"/>
        <v>0</v>
      </c>
      <c r="N17" s="228">
        <f t="shared" si="17"/>
        <v>0</v>
      </c>
      <c r="O17" s="228">
        <f t="shared" si="17"/>
        <v>0</v>
      </c>
      <c r="P17" s="228">
        <f t="shared" si="17"/>
        <v>0</v>
      </c>
      <c r="Q17" s="228">
        <f t="shared" si="17"/>
        <v>0</v>
      </c>
      <c r="R17" s="228">
        <f t="shared" si="17"/>
        <v>0</v>
      </c>
      <c r="S17" s="228">
        <f t="shared" si="17"/>
        <v>0</v>
      </c>
      <c r="T17" s="228">
        <f t="shared" si="17"/>
        <v>0</v>
      </c>
      <c r="U17" s="228">
        <f t="shared" si="17"/>
        <v>0</v>
      </c>
      <c r="V17" s="228">
        <f t="shared" si="17"/>
        <v>0</v>
      </c>
      <c r="W17" s="228">
        <f t="shared" si="17"/>
        <v>0</v>
      </c>
      <c r="X17" s="228">
        <f t="shared" si="17"/>
        <v>0</v>
      </c>
      <c r="Y17" s="228">
        <f t="shared" si="17"/>
        <v>0</v>
      </c>
      <c r="Z17" s="228">
        <f t="shared" si="17"/>
        <v>0</v>
      </c>
      <c r="AA17" s="228">
        <f t="shared" si="17"/>
        <v>0</v>
      </c>
      <c r="AB17" s="228">
        <f t="shared" si="17"/>
        <v>0</v>
      </c>
      <c r="AC17" s="228">
        <f t="shared" si="17"/>
        <v>0</v>
      </c>
      <c r="AD17" s="228">
        <f t="shared" si="17"/>
        <v>0</v>
      </c>
      <c r="AE17" s="228">
        <f t="shared" si="17"/>
        <v>0</v>
      </c>
      <c r="AF17" s="228">
        <f t="shared" si="17"/>
        <v>0</v>
      </c>
      <c r="AG17" s="228">
        <f t="shared" si="17"/>
        <v>0</v>
      </c>
      <c r="AH17" s="228">
        <f t="shared" si="17"/>
        <v>0</v>
      </c>
      <c r="AI17" s="228">
        <f t="shared" si="17"/>
        <v>0</v>
      </c>
      <c r="AJ17" s="228">
        <f t="shared" si="17"/>
        <v>0</v>
      </c>
      <c r="AK17" s="228">
        <f t="shared" si="17"/>
        <v>0</v>
      </c>
    </row>
    <row r="18" spans="2:37">
      <c r="B18" s="220" t="str">
        <f>IBNR!F14</f>
        <v>2019Q4</v>
      </c>
      <c r="C18" s="221">
        <f t="shared" si="15"/>
        <v>63</v>
      </c>
      <c r="D18" s="222">
        <f>_xlfn.XLOOKUP($B$8,Paid_DFs!$G$5:$S$5,Paid_DFs!$G14:$S14)</f>
        <v>1</v>
      </c>
      <c r="E18" s="223">
        <f>PRODUCT($D$11:$D18)</f>
        <v>1</v>
      </c>
      <c r="F18" s="224">
        <f t="shared" si="10"/>
        <v>0</v>
      </c>
      <c r="G18" s="225">
        <f t="shared" si="16"/>
        <v>1</v>
      </c>
      <c r="H18" s="226">
        <f t="shared" si="18"/>
        <v>0</v>
      </c>
      <c r="I18" s="227">
        <f t="shared" si="11"/>
        <v>1</v>
      </c>
      <c r="J18" s="228">
        <f t="shared" si="12"/>
        <v>1</v>
      </c>
      <c r="K18" s="228">
        <f t="shared" si="17"/>
        <v>0</v>
      </c>
      <c r="L18" s="228">
        <f t="shared" si="17"/>
        <v>0</v>
      </c>
      <c r="M18" s="228">
        <f t="shared" si="17"/>
        <v>0</v>
      </c>
      <c r="N18" s="228">
        <f t="shared" si="17"/>
        <v>0</v>
      </c>
      <c r="O18" s="228">
        <f t="shared" si="17"/>
        <v>0</v>
      </c>
      <c r="P18" s="228">
        <f t="shared" si="17"/>
        <v>0</v>
      </c>
      <c r="Q18" s="228">
        <f t="shared" si="17"/>
        <v>0</v>
      </c>
      <c r="R18" s="228">
        <f t="shared" si="17"/>
        <v>0</v>
      </c>
      <c r="S18" s="228">
        <f t="shared" si="17"/>
        <v>0</v>
      </c>
      <c r="T18" s="228">
        <f t="shared" si="17"/>
        <v>0</v>
      </c>
      <c r="U18" s="228">
        <f t="shared" si="17"/>
        <v>0</v>
      </c>
      <c r="V18" s="228">
        <f t="shared" si="17"/>
        <v>0</v>
      </c>
      <c r="W18" s="228">
        <f t="shared" si="17"/>
        <v>0</v>
      </c>
      <c r="X18" s="228">
        <f t="shared" si="17"/>
        <v>0</v>
      </c>
      <c r="Y18" s="228">
        <f t="shared" si="17"/>
        <v>0</v>
      </c>
      <c r="Z18" s="228">
        <f t="shared" si="17"/>
        <v>0</v>
      </c>
      <c r="AA18" s="228">
        <f t="shared" si="17"/>
        <v>0</v>
      </c>
      <c r="AB18" s="228">
        <f t="shared" si="17"/>
        <v>0</v>
      </c>
      <c r="AC18" s="228">
        <f t="shared" si="17"/>
        <v>0</v>
      </c>
      <c r="AD18" s="228">
        <f t="shared" si="17"/>
        <v>0</v>
      </c>
      <c r="AE18" s="228">
        <f t="shared" si="17"/>
        <v>0</v>
      </c>
      <c r="AF18" s="228">
        <f t="shared" si="17"/>
        <v>0</v>
      </c>
      <c r="AG18" s="228">
        <f t="shared" si="17"/>
        <v>0</v>
      </c>
      <c r="AH18" s="228">
        <f t="shared" si="17"/>
        <v>0</v>
      </c>
      <c r="AI18" s="228">
        <f t="shared" si="17"/>
        <v>0</v>
      </c>
      <c r="AJ18" s="228">
        <f t="shared" si="17"/>
        <v>0</v>
      </c>
      <c r="AK18" s="228">
        <f t="shared" si="17"/>
        <v>0</v>
      </c>
    </row>
    <row r="19" spans="2:37">
      <c r="B19" s="220" t="str">
        <f>IBNR!F15</f>
        <v>2020Q1</v>
      </c>
      <c r="C19" s="221">
        <f t="shared" si="15"/>
        <v>60</v>
      </c>
      <c r="D19" s="222">
        <f>_xlfn.XLOOKUP($B$8,Paid_DFs!$G$5:$S$5,Paid_DFs!$G15:$S15)</f>
        <v>1</v>
      </c>
      <c r="E19" s="223">
        <f>PRODUCT($D$11:$D19)</f>
        <v>1</v>
      </c>
      <c r="F19" s="224">
        <f t="shared" si="10"/>
        <v>0</v>
      </c>
      <c r="G19" s="225">
        <f t="shared" si="16"/>
        <v>1</v>
      </c>
      <c r="H19" s="226">
        <f t="shared" si="18"/>
        <v>0</v>
      </c>
      <c r="I19" s="227">
        <f t="shared" si="11"/>
        <v>1</v>
      </c>
      <c r="J19" s="228">
        <f t="shared" si="12"/>
        <v>1</v>
      </c>
      <c r="K19" s="228">
        <f t="shared" si="17"/>
        <v>0</v>
      </c>
      <c r="L19" s="228">
        <f t="shared" si="17"/>
        <v>0</v>
      </c>
      <c r="M19" s="228">
        <f t="shared" si="17"/>
        <v>0</v>
      </c>
      <c r="N19" s="228">
        <f t="shared" si="17"/>
        <v>0</v>
      </c>
      <c r="O19" s="228">
        <f t="shared" si="17"/>
        <v>0</v>
      </c>
      <c r="P19" s="228">
        <f t="shared" si="17"/>
        <v>0</v>
      </c>
      <c r="Q19" s="228">
        <f t="shared" si="17"/>
        <v>0</v>
      </c>
      <c r="R19" s="228">
        <f t="shared" si="17"/>
        <v>0</v>
      </c>
      <c r="S19" s="228">
        <f t="shared" si="17"/>
        <v>0</v>
      </c>
      <c r="T19" s="228">
        <f t="shared" si="17"/>
        <v>0</v>
      </c>
      <c r="U19" s="228">
        <f t="shared" si="17"/>
        <v>0</v>
      </c>
      <c r="V19" s="228">
        <f t="shared" si="17"/>
        <v>0</v>
      </c>
      <c r="W19" s="228">
        <f t="shared" si="17"/>
        <v>0</v>
      </c>
      <c r="X19" s="228">
        <f t="shared" si="17"/>
        <v>0</v>
      </c>
      <c r="Y19" s="228">
        <f t="shared" si="17"/>
        <v>0</v>
      </c>
      <c r="Z19" s="228">
        <f t="shared" si="17"/>
        <v>0</v>
      </c>
      <c r="AA19" s="228">
        <f t="shared" si="17"/>
        <v>0</v>
      </c>
      <c r="AB19" s="228">
        <f t="shared" si="17"/>
        <v>0</v>
      </c>
      <c r="AC19" s="228">
        <f t="shared" si="17"/>
        <v>0</v>
      </c>
      <c r="AD19" s="228">
        <f t="shared" si="17"/>
        <v>0</v>
      </c>
      <c r="AE19" s="228">
        <f t="shared" si="17"/>
        <v>0</v>
      </c>
      <c r="AF19" s="228">
        <f t="shared" si="17"/>
        <v>0</v>
      </c>
      <c r="AG19" s="228">
        <f t="shared" si="17"/>
        <v>0</v>
      </c>
      <c r="AH19" s="228">
        <f t="shared" si="17"/>
        <v>0</v>
      </c>
      <c r="AI19" s="228">
        <f t="shared" si="17"/>
        <v>0</v>
      </c>
      <c r="AJ19" s="228">
        <f t="shared" si="17"/>
        <v>0</v>
      </c>
      <c r="AK19" s="228">
        <f t="shared" si="17"/>
        <v>0</v>
      </c>
    </row>
    <row r="20" spans="2:37">
      <c r="B20" s="220" t="str">
        <f>IBNR!F16</f>
        <v>2020Q2</v>
      </c>
      <c r="C20" s="221">
        <f t="shared" si="15"/>
        <v>57</v>
      </c>
      <c r="D20" s="222">
        <f>_xlfn.XLOOKUP($B$8,Paid_DFs!$G$5:$S$5,Paid_DFs!$G16:$S16)</f>
        <v>1</v>
      </c>
      <c r="E20" s="223">
        <f>PRODUCT($D$11:$D20)</f>
        <v>1</v>
      </c>
      <c r="F20" s="224">
        <f t="shared" si="10"/>
        <v>0</v>
      </c>
      <c r="G20" s="225">
        <f t="shared" si="16"/>
        <v>1</v>
      </c>
      <c r="H20" s="226">
        <f t="shared" si="18"/>
        <v>0</v>
      </c>
      <c r="I20" s="227">
        <f t="shared" si="11"/>
        <v>1</v>
      </c>
      <c r="J20" s="228">
        <f t="shared" si="12"/>
        <v>1</v>
      </c>
      <c r="K20" s="228">
        <f t="shared" si="17"/>
        <v>0</v>
      </c>
      <c r="L20" s="228">
        <f t="shared" si="17"/>
        <v>0</v>
      </c>
      <c r="M20" s="228">
        <f t="shared" si="17"/>
        <v>0</v>
      </c>
      <c r="N20" s="228">
        <f t="shared" si="17"/>
        <v>0</v>
      </c>
      <c r="O20" s="228">
        <f t="shared" si="17"/>
        <v>0</v>
      </c>
      <c r="P20" s="228">
        <f t="shared" si="17"/>
        <v>0</v>
      </c>
      <c r="Q20" s="228">
        <f t="shared" si="17"/>
        <v>0</v>
      </c>
      <c r="R20" s="228">
        <f t="shared" si="17"/>
        <v>0</v>
      </c>
      <c r="S20" s="228">
        <f t="shared" si="17"/>
        <v>0</v>
      </c>
      <c r="T20" s="228">
        <f t="shared" si="17"/>
        <v>0</v>
      </c>
      <c r="U20" s="228">
        <f t="shared" si="17"/>
        <v>0</v>
      </c>
      <c r="V20" s="228">
        <f t="shared" si="17"/>
        <v>0</v>
      </c>
      <c r="W20" s="228">
        <f t="shared" si="17"/>
        <v>0</v>
      </c>
      <c r="X20" s="228">
        <f t="shared" si="17"/>
        <v>0</v>
      </c>
      <c r="Y20" s="228">
        <f t="shared" si="17"/>
        <v>0</v>
      </c>
      <c r="Z20" s="228">
        <f t="shared" si="17"/>
        <v>0</v>
      </c>
      <c r="AA20" s="228">
        <f t="shared" si="17"/>
        <v>0</v>
      </c>
      <c r="AB20" s="228">
        <f t="shared" si="17"/>
        <v>0</v>
      </c>
      <c r="AC20" s="228">
        <f t="shared" si="17"/>
        <v>0</v>
      </c>
      <c r="AD20" s="228">
        <f t="shared" si="17"/>
        <v>0</v>
      </c>
      <c r="AE20" s="228">
        <f t="shared" si="17"/>
        <v>0</v>
      </c>
      <c r="AF20" s="228">
        <f t="shared" si="17"/>
        <v>0</v>
      </c>
      <c r="AG20" s="228">
        <f t="shared" si="17"/>
        <v>0</v>
      </c>
      <c r="AH20" s="228">
        <f t="shared" si="17"/>
        <v>0</v>
      </c>
      <c r="AI20" s="228">
        <f t="shared" si="17"/>
        <v>0</v>
      </c>
      <c r="AJ20" s="228">
        <f t="shared" si="17"/>
        <v>0</v>
      </c>
      <c r="AK20" s="228">
        <f t="shared" si="17"/>
        <v>0</v>
      </c>
    </row>
    <row r="21" spans="2:37">
      <c r="B21" s="220" t="str">
        <f>IBNR!F17</f>
        <v>2020Q3</v>
      </c>
      <c r="C21" s="221">
        <f t="shared" si="15"/>
        <v>54</v>
      </c>
      <c r="D21" s="222">
        <f>_xlfn.XLOOKUP($B$8,Paid_DFs!$G$5:$S$5,Paid_DFs!$G17:$S17)</f>
        <v>1</v>
      </c>
      <c r="E21" s="223">
        <f>PRODUCT($D$11:$D21)</f>
        <v>1</v>
      </c>
      <c r="F21" s="224">
        <f t="shared" si="10"/>
        <v>0</v>
      </c>
      <c r="G21" s="225">
        <f t="shared" si="16"/>
        <v>1</v>
      </c>
      <c r="H21" s="226">
        <f t="shared" si="18"/>
        <v>0</v>
      </c>
      <c r="I21" s="227">
        <f t="shared" si="11"/>
        <v>1</v>
      </c>
      <c r="J21" s="228">
        <f t="shared" si="12"/>
        <v>1</v>
      </c>
      <c r="K21" s="228">
        <f t="shared" si="17"/>
        <v>0</v>
      </c>
      <c r="L21" s="228">
        <f t="shared" si="17"/>
        <v>0</v>
      </c>
      <c r="M21" s="228">
        <f t="shared" si="17"/>
        <v>0</v>
      </c>
      <c r="N21" s="228">
        <f t="shared" si="17"/>
        <v>0</v>
      </c>
      <c r="O21" s="228">
        <f t="shared" si="17"/>
        <v>0</v>
      </c>
      <c r="P21" s="228">
        <f t="shared" si="17"/>
        <v>0</v>
      </c>
      <c r="Q21" s="228">
        <f t="shared" si="17"/>
        <v>0</v>
      </c>
      <c r="R21" s="228">
        <f t="shared" si="17"/>
        <v>0</v>
      </c>
      <c r="S21" s="228">
        <f t="shared" si="17"/>
        <v>0</v>
      </c>
      <c r="T21" s="228">
        <f t="shared" si="17"/>
        <v>0</v>
      </c>
      <c r="U21" s="228">
        <f t="shared" si="17"/>
        <v>0</v>
      </c>
      <c r="V21" s="228">
        <f t="shared" si="17"/>
        <v>0</v>
      </c>
      <c r="W21" s="228">
        <f t="shared" ref="W21:AK21" si="19">IFERROR(VLOOKUP($C21+W$6,$C$11:$AK$38,4,FALSE)/$H21,0)</f>
        <v>0</v>
      </c>
      <c r="X21" s="228">
        <f t="shared" si="19"/>
        <v>0</v>
      </c>
      <c r="Y21" s="228">
        <f t="shared" si="19"/>
        <v>0</v>
      </c>
      <c r="Z21" s="228">
        <f t="shared" si="19"/>
        <v>0</v>
      </c>
      <c r="AA21" s="228">
        <f t="shared" si="19"/>
        <v>0</v>
      </c>
      <c r="AB21" s="228">
        <f t="shared" si="19"/>
        <v>0</v>
      </c>
      <c r="AC21" s="228">
        <f t="shared" si="19"/>
        <v>0</v>
      </c>
      <c r="AD21" s="228">
        <f t="shared" si="19"/>
        <v>0</v>
      </c>
      <c r="AE21" s="228">
        <f t="shared" si="19"/>
        <v>0</v>
      </c>
      <c r="AF21" s="228">
        <f t="shared" si="19"/>
        <v>0</v>
      </c>
      <c r="AG21" s="228">
        <f t="shared" si="19"/>
        <v>0</v>
      </c>
      <c r="AH21" s="228">
        <f t="shared" si="19"/>
        <v>0</v>
      </c>
      <c r="AI21" s="228">
        <f t="shared" si="19"/>
        <v>0</v>
      </c>
      <c r="AJ21" s="228">
        <f t="shared" si="19"/>
        <v>0</v>
      </c>
      <c r="AK21" s="228">
        <f t="shared" si="19"/>
        <v>0</v>
      </c>
    </row>
    <row r="22" spans="2:37">
      <c r="B22" s="220" t="str">
        <f>IBNR!F18</f>
        <v>2020Q4</v>
      </c>
      <c r="C22" s="221">
        <f t="shared" si="15"/>
        <v>51</v>
      </c>
      <c r="D22" s="222">
        <f>_xlfn.XLOOKUP($B$8,Paid_DFs!$G$5:$S$5,Paid_DFs!$G18:$S18)</f>
        <v>1</v>
      </c>
      <c r="E22" s="223">
        <f>PRODUCT($D$11:$D22)</f>
        <v>1</v>
      </c>
      <c r="F22" s="224">
        <f t="shared" si="10"/>
        <v>0</v>
      </c>
      <c r="G22" s="225">
        <f t="shared" si="16"/>
        <v>1</v>
      </c>
      <c r="H22" s="226">
        <f t="shared" si="18"/>
        <v>0</v>
      </c>
      <c r="I22" s="227">
        <f t="shared" si="11"/>
        <v>1</v>
      </c>
      <c r="J22" s="228">
        <f t="shared" si="12"/>
        <v>1</v>
      </c>
      <c r="K22" s="228">
        <f t="shared" ref="K22:AK31" si="20">IFERROR(VLOOKUP($C22+K$6,$C$11:$AK$38,4,FALSE)/$H22,0)</f>
        <v>0</v>
      </c>
      <c r="L22" s="228">
        <f t="shared" si="20"/>
        <v>0</v>
      </c>
      <c r="M22" s="228">
        <f t="shared" si="20"/>
        <v>0</v>
      </c>
      <c r="N22" s="228">
        <f t="shared" si="20"/>
        <v>0</v>
      </c>
      <c r="O22" s="228">
        <f t="shared" si="20"/>
        <v>0</v>
      </c>
      <c r="P22" s="228">
        <f t="shared" si="20"/>
        <v>0</v>
      </c>
      <c r="Q22" s="228">
        <f t="shared" si="20"/>
        <v>0</v>
      </c>
      <c r="R22" s="228">
        <f t="shared" si="20"/>
        <v>0</v>
      </c>
      <c r="S22" s="228">
        <f t="shared" si="20"/>
        <v>0</v>
      </c>
      <c r="T22" s="228">
        <f t="shared" si="20"/>
        <v>0</v>
      </c>
      <c r="U22" s="228">
        <f t="shared" si="20"/>
        <v>0</v>
      </c>
      <c r="V22" s="228">
        <f t="shared" si="20"/>
        <v>0</v>
      </c>
      <c r="W22" s="228">
        <f t="shared" si="20"/>
        <v>0</v>
      </c>
      <c r="X22" s="228">
        <f t="shared" si="20"/>
        <v>0</v>
      </c>
      <c r="Y22" s="228">
        <f t="shared" si="20"/>
        <v>0</v>
      </c>
      <c r="Z22" s="228">
        <f t="shared" si="20"/>
        <v>0</v>
      </c>
      <c r="AA22" s="228">
        <f t="shared" si="20"/>
        <v>0</v>
      </c>
      <c r="AB22" s="228">
        <f t="shared" si="20"/>
        <v>0</v>
      </c>
      <c r="AC22" s="228">
        <f t="shared" si="20"/>
        <v>0</v>
      </c>
      <c r="AD22" s="228">
        <f t="shared" si="20"/>
        <v>0</v>
      </c>
      <c r="AE22" s="228">
        <f t="shared" si="20"/>
        <v>0</v>
      </c>
      <c r="AF22" s="228">
        <f t="shared" si="20"/>
        <v>0</v>
      </c>
      <c r="AG22" s="228">
        <f t="shared" si="20"/>
        <v>0</v>
      </c>
      <c r="AH22" s="228">
        <f t="shared" si="20"/>
        <v>0</v>
      </c>
      <c r="AI22" s="228">
        <f t="shared" si="20"/>
        <v>0</v>
      </c>
      <c r="AJ22" s="228">
        <f t="shared" si="20"/>
        <v>0</v>
      </c>
      <c r="AK22" s="228">
        <f t="shared" si="20"/>
        <v>0</v>
      </c>
    </row>
    <row r="23" spans="2:37">
      <c r="B23" s="220" t="str">
        <f>IBNR!F19</f>
        <v>2021Q1</v>
      </c>
      <c r="C23" s="221">
        <f t="shared" si="15"/>
        <v>48</v>
      </c>
      <c r="D23" s="222">
        <f>_xlfn.XLOOKUP($B$8,Paid_DFs!$G$5:$S$5,Paid_DFs!$G19:$S19)</f>
        <v>1</v>
      </c>
      <c r="E23" s="223">
        <f>PRODUCT($D$11:$D23)</f>
        <v>1</v>
      </c>
      <c r="F23" s="224">
        <f t="shared" si="10"/>
        <v>0</v>
      </c>
      <c r="G23" s="225">
        <f t="shared" si="16"/>
        <v>1</v>
      </c>
      <c r="H23" s="226">
        <f t="shared" si="18"/>
        <v>0</v>
      </c>
      <c r="I23" s="227">
        <f t="shared" si="11"/>
        <v>1</v>
      </c>
      <c r="J23" s="228">
        <f t="shared" si="12"/>
        <v>1</v>
      </c>
      <c r="K23" s="228">
        <f t="shared" si="20"/>
        <v>0</v>
      </c>
      <c r="L23" s="228">
        <f t="shared" si="20"/>
        <v>0</v>
      </c>
      <c r="M23" s="228">
        <f t="shared" si="20"/>
        <v>0</v>
      </c>
      <c r="N23" s="228">
        <f t="shared" si="20"/>
        <v>0</v>
      </c>
      <c r="O23" s="228">
        <f t="shared" si="20"/>
        <v>0</v>
      </c>
      <c r="P23" s="228">
        <f t="shared" si="20"/>
        <v>0</v>
      </c>
      <c r="Q23" s="228">
        <f t="shared" si="20"/>
        <v>0</v>
      </c>
      <c r="R23" s="228">
        <f t="shared" si="20"/>
        <v>0</v>
      </c>
      <c r="S23" s="228">
        <f t="shared" si="20"/>
        <v>0</v>
      </c>
      <c r="T23" s="228">
        <f t="shared" si="20"/>
        <v>0</v>
      </c>
      <c r="U23" s="228">
        <f t="shared" si="20"/>
        <v>0</v>
      </c>
      <c r="V23" s="228">
        <f t="shared" si="20"/>
        <v>0</v>
      </c>
      <c r="W23" s="228">
        <f t="shared" si="20"/>
        <v>0</v>
      </c>
      <c r="X23" s="228">
        <f t="shared" si="20"/>
        <v>0</v>
      </c>
      <c r="Y23" s="228">
        <f t="shared" si="20"/>
        <v>0</v>
      </c>
      <c r="Z23" s="228">
        <f t="shared" si="20"/>
        <v>0</v>
      </c>
      <c r="AA23" s="228">
        <f t="shared" si="20"/>
        <v>0</v>
      </c>
      <c r="AB23" s="228">
        <f t="shared" si="20"/>
        <v>0</v>
      </c>
      <c r="AC23" s="228">
        <f t="shared" si="20"/>
        <v>0</v>
      </c>
      <c r="AD23" s="228">
        <f t="shared" si="20"/>
        <v>0</v>
      </c>
      <c r="AE23" s="228">
        <f t="shared" si="20"/>
        <v>0</v>
      </c>
      <c r="AF23" s="228">
        <f t="shared" si="20"/>
        <v>0</v>
      </c>
      <c r="AG23" s="228">
        <f t="shared" si="20"/>
        <v>0</v>
      </c>
      <c r="AH23" s="228">
        <f t="shared" si="20"/>
        <v>0</v>
      </c>
      <c r="AI23" s="228">
        <f t="shared" si="20"/>
        <v>0</v>
      </c>
      <c r="AJ23" s="228">
        <f t="shared" si="20"/>
        <v>0</v>
      </c>
      <c r="AK23" s="228">
        <f t="shared" si="20"/>
        <v>0</v>
      </c>
    </row>
    <row r="24" spans="2:37">
      <c r="B24" s="220" t="str">
        <f>IBNR!F20</f>
        <v>2021Q2</v>
      </c>
      <c r="C24" s="221">
        <f t="shared" si="15"/>
        <v>45</v>
      </c>
      <c r="D24" s="222">
        <f>_xlfn.XLOOKUP($B$8,Paid_DFs!$G$5:$S$5,Paid_DFs!$G20:$S20)</f>
        <v>1</v>
      </c>
      <c r="E24" s="223">
        <f>PRODUCT($D$11:$D24)</f>
        <v>1</v>
      </c>
      <c r="F24" s="224">
        <f t="shared" si="10"/>
        <v>0</v>
      </c>
      <c r="G24" s="225">
        <f t="shared" si="16"/>
        <v>1</v>
      </c>
      <c r="H24" s="226">
        <f t="shared" si="18"/>
        <v>0</v>
      </c>
      <c r="I24" s="227">
        <f t="shared" si="11"/>
        <v>1</v>
      </c>
      <c r="J24" s="228">
        <f t="shared" si="12"/>
        <v>1</v>
      </c>
      <c r="K24" s="228">
        <f t="shared" si="20"/>
        <v>0</v>
      </c>
      <c r="L24" s="228">
        <f t="shared" si="20"/>
        <v>0</v>
      </c>
      <c r="M24" s="228">
        <f t="shared" si="20"/>
        <v>0</v>
      </c>
      <c r="N24" s="228">
        <f t="shared" si="20"/>
        <v>0</v>
      </c>
      <c r="O24" s="228">
        <f t="shared" si="20"/>
        <v>0</v>
      </c>
      <c r="P24" s="228">
        <f t="shared" si="20"/>
        <v>0</v>
      </c>
      <c r="Q24" s="228">
        <f t="shared" si="20"/>
        <v>0</v>
      </c>
      <c r="R24" s="228">
        <f t="shared" si="20"/>
        <v>0</v>
      </c>
      <c r="S24" s="228">
        <f t="shared" si="20"/>
        <v>0</v>
      </c>
      <c r="T24" s="228">
        <f t="shared" si="20"/>
        <v>0</v>
      </c>
      <c r="U24" s="228">
        <f t="shared" si="20"/>
        <v>0</v>
      </c>
      <c r="V24" s="228">
        <f t="shared" si="20"/>
        <v>0</v>
      </c>
      <c r="W24" s="228">
        <f t="shared" si="20"/>
        <v>0</v>
      </c>
      <c r="X24" s="228">
        <f t="shared" si="20"/>
        <v>0</v>
      </c>
      <c r="Y24" s="228">
        <f t="shared" si="20"/>
        <v>0</v>
      </c>
      <c r="Z24" s="228">
        <f t="shared" si="20"/>
        <v>0</v>
      </c>
      <c r="AA24" s="228">
        <f t="shared" si="20"/>
        <v>0</v>
      </c>
      <c r="AB24" s="228">
        <f t="shared" si="20"/>
        <v>0</v>
      </c>
      <c r="AC24" s="228">
        <f t="shared" si="20"/>
        <v>0</v>
      </c>
      <c r="AD24" s="228">
        <f t="shared" si="20"/>
        <v>0</v>
      </c>
      <c r="AE24" s="228">
        <f t="shared" si="20"/>
        <v>0</v>
      </c>
      <c r="AF24" s="228">
        <f t="shared" si="20"/>
        <v>0</v>
      </c>
      <c r="AG24" s="228">
        <f t="shared" si="20"/>
        <v>0</v>
      </c>
      <c r="AH24" s="228">
        <f t="shared" si="20"/>
        <v>0</v>
      </c>
      <c r="AI24" s="228">
        <f t="shared" si="20"/>
        <v>0</v>
      </c>
      <c r="AJ24" s="228">
        <f t="shared" si="20"/>
        <v>0</v>
      </c>
      <c r="AK24" s="228">
        <f t="shared" si="20"/>
        <v>0</v>
      </c>
    </row>
    <row r="25" spans="2:37">
      <c r="B25" s="220" t="str">
        <f>IBNR!F21</f>
        <v>2021Q3</v>
      </c>
      <c r="C25" s="221">
        <f t="shared" si="15"/>
        <v>42</v>
      </c>
      <c r="D25" s="222">
        <f>_xlfn.XLOOKUP($B$8,Paid_DFs!$G$5:$S$5,Paid_DFs!$G21:$S21)</f>
        <v>1</v>
      </c>
      <c r="E25" s="223">
        <f>PRODUCT($D$11:$D25)</f>
        <v>1</v>
      </c>
      <c r="F25" s="224">
        <f t="shared" si="10"/>
        <v>0</v>
      </c>
      <c r="G25" s="225">
        <f t="shared" si="16"/>
        <v>1</v>
      </c>
      <c r="H25" s="226">
        <f t="shared" si="18"/>
        <v>0</v>
      </c>
      <c r="I25" s="227">
        <f t="shared" si="11"/>
        <v>1</v>
      </c>
      <c r="J25" s="228">
        <f t="shared" si="12"/>
        <v>1</v>
      </c>
      <c r="K25" s="228">
        <f t="shared" si="20"/>
        <v>0</v>
      </c>
      <c r="L25" s="228">
        <f t="shared" si="20"/>
        <v>0</v>
      </c>
      <c r="M25" s="228">
        <f t="shared" si="20"/>
        <v>0</v>
      </c>
      <c r="N25" s="228">
        <f t="shared" si="20"/>
        <v>0</v>
      </c>
      <c r="O25" s="228">
        <f t="shared" si="20"/>
        <v>0</v>
      </c>
      <c r="P25" s="228">
        <f t="shared" si="20"/>
        <v>0</v>
      </c>
      <c r="Q25" s="228">
        <f t="shared" si="20"/>
        <v>0</v>
      </c>
      <c r="R25" s="228">
        <f t="shared" si="20"/>
        <v>0</v>
      </c>
      <c r="S25" s="228">
        <f t="shared" si="20"/>
        <v>0</v>
      </c>
      <c r="T25" s="228">
        <f t="shared" si="20"/>
        <v>0</v>
      </c>
      <c r="U25" s="228">
        <f t="shared" si="20"/>
        <v>0</v>
      </c>
      <c r="V25" s="228">
        <f t="shared" si="20"/>
        <v>0</v>
      </c>
      <c r="W25" s="228">
        <f t="shared" si="20"/>
        <v>0</v>
      </c>
      <c r="X25" s="228">
        <f t="shared" si="20"/>
        <v>0</v>
      </c>
      <c r="Y25" s="228">
        <f t="shared" si="20"/>
        <v>0</v>
      </c>
      <c r="Z25" s="228">
        <f t="shared" si="20"/>
        <v>0</v>
      </c>
      <c r="AA25" s="228">
        <f t="shared" si="20"/>
        <v>0</v>
      </c>
      <c r="AB25" s="228">
        <f t="shared" si="20"/>
        <v>0</v>
      </c>
      <c r="AC25" s="228">
        <f t="shared" si="20"/>
        <v>0</v>
      </c>
      <c r="AD25" s="228">
        <f t="shared" si="20"/>
        <v>0</v>
      </c>
      <c r="AE25" s="228">
        <f t="shared" si="20"/>
        <v>0</v>
      </c>
      <c r="AF25" s="228">
        <f t="shared" si="20"/>
        <v>0</v>
      </c>
      <c r="AG25" s="228">
        <f t="shared" si="20"/>
        <v>0</v>
      </c>
      <c r="AH25" s="228">
        <f t="shared" si="20"/>
        <v>0</v>
      </c>
      <c r="AI25" s="228">
        <f t="shared" si="20"/>
        <v>0</v>
      </c>
      <c r="AJ25" s="228">
        <f t="shared" si="20"/>
        <v>0</v>
      </c>
      <c r="AK25" s="228">
        <f t="shared" si="20"/>
        <v>0</v>
      </c>
    </row>
    <row r="26" spans="2:37">
      <c r="B26" s="220" t="str">
        <f>IBNR!F22</f>
        <v>2021Q4</v>
      </c>
      <c r="C26" s="221">
        <f t="shared" si="15"/>
        <v>39</v>
      </c>
      <c r="D26" s="222">
        <f>_xlfn.XLOOKUP($B$8,Paid_DFs!$G$5:$S$5,Paid_DFs!$G22:$S22)</f>
        <v>1</v>
      </c>
      <c r="E26" s="223">
        <f>PRODUCT($D$11:$D26)</f>
        <v>1</v>
      </c>
      <c r="F26" s="224">
        <f t="shared" si="10"/>
        <v>0</v>
      </c>
      <c r="G26" s="225">
        <f t="shared" si="16"/>
        <v>1</v>
      </c>
      <c r="H26" s="226">
        <f t="shared" si="18"/>
        <v>0</v>
      </c>
      <c r="I26" s="227">
        <f t="shared" si="11"/>
        <v>1</v>
      </c>
      <c r="J26" s="228">
        <f t="shared" si="12"/>
        <v>1</v>
      </c>
      <c r="K26" s="228">
        <f t="shared" si="20"/>
        <v>0</v>
      </c>
      <c r="L26" s="228">
        <f t="shared" si="20"/>
        <v>0</v>
      </c>
      <c r="M26" s="228">
        <f t="shared" si="20"/>
        <v>0</v>
      </c>
      <c r="N26" s="228">
        <f t="shared" si="20"/>
        <v>0</v>
      </c>
      <c r="O26" s="228">
        <f t="shared" si="20"/>
        <v>0</v>
      </c>
      <c r="P26" s="228">
        <f t="shared" si="20"/>
        <v>0</v>
      </c>
      <c r="Q26" s="228">
        <f t="shared" si="20"/>
        <v>0</v>
      </c>
      <c r="R26" s="228">
        <f t="shared" si="20"/>
        <v>0</v>
      </c>
      <c r="S26" s="228">
        <f t="shared" si="20"/>
        <v>0</v>
      </c>
      <c r="T26" s="228">
        <f t="shared" si="20"/>
        <v>0</v>
      </c>
      <c r="U26" s="228">
        <f t="shared" si="20"/>
        <v>0</v>
      </c>
      <c r="V26" s="228">
        <f t="shared" si="20"/>
        <v>0</v>
      </c>
      <c r="W26" s="228">
        <f t="shared" si="20"/>
        <v>0</v>
      </c>
      <c r="X26" s="228">
        <f t="shared" si="20"/>
        <v>0</v>
      </c>
      <c r="Y26" s="228">
        <f t="shared" si="20"/>
        <v>0</v>
      </c>
      <c r="Z26" s="228">
        <f t="shared" si="20"/>
        <v>0</v>
      </c>
      <c r="AA26" s="228">
        <f t="shared" si="20"/>
        <v>0</v>
      </c>
      <c r="AB26" s="228">
        <f t="shared" si="20"/>
        <v>0</v>
      </c>
      <c r="AC26" s="228">
        <f t="shared" si="20"/>
        <v>0</v>
      </c>
      <c r="AD26" s="228">
        <f t="shared" si="20"/>
        <v>0</v>
      </c>
      <c r="AE26" s="228">
        <f t="shared" si="20"/>
        <v>0</v>
      </c>
      <c r="AF26" s="228">
        <f t="shared" si="20"/>
        <v>0</v>
      </c>
      <c r="AG26" s="228">
        <f t="shared" si="20"/>
        <v>0</v>
      </c>
      <c r="AH26" s="228">
        <f t="shared" si="20"/>
        <v>0</v>
      </c>
      <c r="AI26" s="228">
        <f t="shared" si="20"/>
        <v>0</v>
      </c>
      <c r="AJ26" s="228">
        <f t="shared" si="20"/>
        <v>0</v>
      </c>
      <c r="AK26" s="228">
        <f t="shared" si="20"/>
        <v>0</v>
      </c>
    </row>
    <row r="27" spans="2:37">
      <c r="B27" s="220" t="str">
        <f>IBNR!F23</f>
        <v>2022Q1</v>
      </c>
      <c r="C27" s="221">
        <f t="shared" si="15"/>
        <v>36</v>
      </c>
      <c r="D27" s="222">
        <f>_xlfn.XLOOKUP($B$8,Paid_DFs!$G$5:$S$5,Paid_DFs!$G23:$S23)</f>
        <v>1</v>
      </c>
      <c r="E27" s="223">
        <f>PRODUCT($D$11:$D27)</f>
        <v>1</v>
      </c>
      <c r="F27" s="224">
        <f t="shared" si="10"/>
        <v>0</v>
      </c>
      <c r="G27" s="225">
        <f t="shared" si="16"/>
        <v>1</v>
      </c>
      <c r="H27" s="226">
        <f t="shared" si="18"/>
        <v>0</v>
      </c>
      <c r="I27" s="227">
        <f t="shared" si="11"/>
        <v>1</v>
      </c>
      <c r="J27" s="228">
        <f t="shared" si="12"/>
        <v>1</v>
      </c>
      <c r="K27" s="228">
        <f t="shared" si="20"/>
        <v>0</v>
      </c>
      <c r="L27" s="228">
        <f t="shared" si="20"/>
        <v>0</v>
      </c>
      <c r="M27" s="228">
        <f t="shared" si="20"/>
        <v>0</v>
      </c>
      <c r="N27" s="228">
        <f t="shared" si="20"/>
        <v>0</v>
      </c>
      <c r="O27" s="228">
        <f t="shared" si="20"/>
        <v>0</v>
      </c>
      <c r="P27" s="228">
        <f t="shared" si="20"/>
        <v>0</v>
      </c>
      <c r="Q27" s="228">
        <f t="shared" si="20"/>
        <v>0</v>
      </c>
      <c r="R27" s="228">
        <f t="shared" si="20"/>
        <v>0</v>
      </c>
      <c r="S27" s="228">
        <f t="shared" si="20"/>
        <v>0</v>
      </c>
      <c r="T27" s="228">
        <f t="shared" si="20"/>
        <v>0</v>
      </c>
      <c r="U27" s="228">
        <f t="shared" si="20"/>
        <v>0</v>
      </c>
      <c r="V27" s="228">
        <f t="shared" si="20"/>
        <v>0</v>
      </c>
      <c r="W27" s="228">
        <f t="shared" si="20"/>
        <v>0</v>
      </c>
      <c r="X27" s="228">
        <f t="shared" si="20"/>
        <v>0</v>
      </c>
      <c r="Y27" s="228">
        <f t="shared" si="20"/>
        <v>0</v>
      </c>
      <c r="Z27" s="228">
        <f t="shared" si="20"/>
        <v>0</v>
      </c>
      <c r="AA27" s="228">
        <f t="shared" si="20"/>
        <v>0</v>
      </c>
      <c r="AB27" s="228">
        <f t="shared" si="20"/>
        <v>0</v>
      </c>
      <c r="AC27" s="228">
        <f t="shared" si="20"/>
        <v>0</v>
      </c>
      <c r="AD27" s="228">
        <f t="shared" si="20"/>
        <v>0</v>
      </c>
      <c r="AE27" s="228">
        <f t="shared" si="20"/>
        <v>0</v>
      </c>
      <c r="AF27" s="228">
        <f t="shared" si="20"/>
        <v>0</v>
      </c>
      <c r="AG27" s="228">
        <f t="shared" si="20"/>
        <v>0</v>
      </c>
      <c r="AH27" s="228">
        <f t="shared" si="20"/>
        <v>0</v>
      </c>
      <c r="AI27" s="228">
        <f t="shared" si="20"/>
        <v>0</v>
      </c>
      <c r="AJ27" s="228">
        <f t="shared" si="20"/>
        <v>0</v>
      </c>
      <c r="AK27" s="228">
        <f t="shared" si="20"/>
        <v>0</v>
      </c>
    </row>
    <row r="28" spans="2:37">
      <c r="B28" s="220" t="str">
        <f>IBNR!F24</f>
        <v>2022Q2</v>
      </c>
      <c r="C28" s="221">
        <f t="shared" si="15"/>
        <v>33</v>
      </c>
      <c r="D28" s="222">
        <f>_xlfn.XLOOKUP($B$8,Paid_DFs!$G$5:$S$5,Paid_DFs!$G24:$S24)</f>
        <v>1</v>
      </c>
      <c r="E28" s="223">
        <f>PRODUCT($D$11:$D28)</f>
        <v>1</v>
      </c>
      <c r="F28" s="224">
        <f t="shared" si="10"/>
        <v>0</v>
      </c>
      <c r="G28" s="225">
        <f t="shared" si="16"/>
        <v>1</v>
      </c>
      <c r="H28" s="226">
        <f t="shared" si="18"/>
        <v>0</v>
      </c>
      <c r="I28" s="227">
        <f t="shared" si="11"/>
        <v>1</v>
      </c>
      <c r="J28" s="228">
        <f t="shared" si="12"/>
        <v>1</v>
      </c>
      <c r="K28" s="228">
        <f t="shared" si="20"/>
        <v>0</v>
      </c>
      <c r="L28" s="228">
        <f t="shared" si="20"/>
        <v>0</v>
      </c>
      <c r="M28" s="228">
        <f t="shared" si="20"/>
        <v>0</v>
      </c>
      <c r="N28" s="228">
        <f t="shared" si="20"/>
        <v>0</v>
      </c>
      <c r="O28" s="228">
        <f t="shared" si="20"/>
        <v>0</v>
      </c>
      <c r="P28" s="228">
        <f t="shared" si="20"/>
        <v>0</v>
      </c>
      <c r="Q28" s="228">
        <f t="shared" si="20"/>
        <v>0</v>
      </c>
      <c r="R28" s="228">
        <f t="shared" si="20"/>
        <v>0</v>
      </c>
      <c r="S28" s="228">
        <f t="shared" si="20"/>
        <v>0</v>
      </c>
      <c r="T28" s="228">
        <f t="shared" si="20"/>
        <v>0</v>
      </c>
      <c r="U28" s="228">
        <f t="shared" si="20"/>
        <v>0</v>
      </c>
      <c r="V28" s="228">
        <f t="shared" si="20"/>
        <v>0</v>
      </c>
      <c r="W28" s="228">
        <f t="shared" si="20"/>
        <v>0</v>
      </c>
      <c r="X28" s="228">
        <f t="shared" si="20"/>
        <v>0</v>
      </c>
      <c r="Y28" s="228">
        <f t="shared" si="20"/>
        <v>0</v>
      </c>
      <c r="Z28" s="228">
        <f t="shared" si="20"/>
        <v>0</v>
      </c>
      <c r="AA28" s="228">
        <f t="shared" si="20"/>
        <v>0</v>
      </c>
      <c r="AB28" s="228">
        <f t="shared" si="20"/>
        <v>0</v>
      </c>
      <c r="AC28" s="228">
        <f t="shared" si="20"/>
        <v>0</v>
      </c>
      <c r="AD28" s="228">
        <f t="shared" si="20"/>
        <v>0</v>
      </c>
      <c r="AE28" s="228">
        <f t="shared" si="20"/>
        <v>0</v>
      </c>
      <c r="AF28" s="228">
        <f t="shared" si="20"/>
        <v>0</v>
      </c>
      <c r="AG28" s="228">
        <f t="shared" si="20"/>
        <v>0</v>
      </c>
      <c r="AH28" s="228">
        <f t="shared" si="20"/>
        <v>0</v>
      </c>
      <c r="AI28" s="228">
        <f t="shared" si="20"/>
        <v>0</v>
      </c>
      <c r="AJ28" s="228">
        <f t="shared" si="20"/>
        <v>0</v>
      </c>
      <c r="AK28" s="228">
        <f t="shared" si="20"/>
        <v>0</v>
      </c>
    </row>
    <row r="29" spans="2:37">
      <c r="B29" s="220" t="str">
        <f>IBNR!F25</f>
        <v>2022Q3</v>
      </c>
      <c r="C29" s="221">
        <f t="shared" si="15"/>
        <v>30</v>
      </c>
      <c r="D29" s="222">
        <f>_xlfn.XLOOKUP($B$8,Paid_DFs!$G$5:$S$5,Paid_DFs!$G25:$S25)</f>
        <v>1</v>
      </c>
      <c r="E29" s="223">
        <f>PRODUCT($D$11:$D29)</f>
        <v>1</v>
      </c>
      <c r="F29" s="224">
        <f t="shared" si="10"/>
        <v>0</v>
      </c>
      <c r="G29" s="225">
        <f t="shared" si="16"/>
        <v>1</v>
      </c>
      <c r="H29" s="226">
        <f t="shared" si="18"/>
        <v>0</v>
      </c>
      <c r="I29" s="227">
        <f t="shared" si="11"/>
        <v>1</v>
      </c>
      <c r="J29" s="228">
        <f t="shared" si="12"/>
        <v>1</v>
      </c>
      <c r="K29" s="228">
        <f t="shared" si="20"/>
        <v>0</v>
      </c>
      <c r="L29" s="228">
        <f t="shared" si="20"/>
        <v>0</v>
      </c>
      <c r="M29" s="228">
        <f t="shared" si="20"/>
        <v>0</v>
      </c>
      <c r="N29" s="228">
        <f t="shared" si="20"/>
        <v>0</v>
      </c>
      <c r="O29" s="228">
        <f t="shared" si="20"/>
        <v>0</v>
      </c>
      <c r="P29" s="228">
        <f t="shared" si="20"/>
        <v>0</v>
      </c>
      <c r="Q29" s="228">
        <f t="shared" si="20"/>
        <v>0</v>
      </c>
      <c r="R29" s="228">
        <f t="shared" si="20"/>
        <v>0</v>
      </c>
      <c r="S29" s="228">
        <f t="shared" si="20"/>
        <v>0</v>
      </c>
      <c r="T29" s="228">
        <f t="shared" si="20"/>
        <v>0</v>
      </c>
      <c r="U29" s="228">
        <f t="shared" si="20"/>
        <v>0</v>
      </c>
      <c r="V29" s="228">
        <f t="shared" si="20"/>
        <v>0</v>
      </c>
      <c r="W29" s="228">
        <f t="shared" si="20"/>
        <v>0</v>
      </c>
      <c r="X29" s="228">
        <f t="shared" si="20"/>
        <v>0</v>
      </c>
      <c r="Y29" s="228">
        <f t="shared" si="20"/>
        <v>0</v>
      </c>
      <c r="Z29" s="228">
        <f t="shared" si="20"/>
        <v>0</v>
      </c>
      <c r="AA29" s="228">
        <f t="shared" si="20"/>
        <v>0</v>
      </c>
      <c r="AB29" s="228">
        <f t="shared" si="20"/>
        <v>0</v>
      </c>
      <c r="AC29" s="228">
        <f t="shared" si="20"/>
        <v>0</v>
      </c>
      <c r="AD29" s="228">
        <f t="shared" si="20"/>
        <v>0</v>
      </c>
      <c r="AE29" s="228">
        <f t="shared" si="20"/>
        <v>0</v>
      </c>
      <c r="AF29" s="228">
        <f t="shared" si="20"/>
        <v>0</v>
      </c>
      <c r="AG29" s="228">
        <f t="shared" si="20"/>
        <v>0</v>
      </c>
      <c r="AH29" s="228">
        <f t="shared" si="20"/>
        <v>0</v>
      </c>
      <c r="AI29" s="228">
        <f t="shared" si="20"/>
        <v>0</v>
      </c>
      <c r="AJ29" s="228">
        <f t="shared" si="20"/>
        <v>0</v>
      </c>
      <c r="AK29" s="228">
        <f t="shared" si="20"/>
        <v>0</v>
      </c>
    </row>
    <row r="30" spans="2:37">
      <c r="B30" s="220" t="str">
        <f>IBNR!F26</f>
        <v>2022Q4</v>
      </c>
      <c r="C30" s="221">
        <f t="shared" si="15"/>
        <v>27</v>
      </c>
      <c r="D30" s="222">
        <f>_xlfn.XLOOKUP($B$8,Paid_DFs!$G$5:$S$5,Paid_DFs!$G26:$S26)</f>
        <v>1</v>
      </c>
      <c r="E30" s="223">
        <f>PRODUCT($D$11:$D30)</f>
        <v>1</v>
      </c>
      <c r="F30" s="224">
        <f t="shared" si="10"/>
        <v>0</v>
      </c>
      <c r="G30" s="225">
        <f t="shared" si="16"/>
        <v>1</v>
      </c>
      <c r="H30" s="226">
        <f t="shared" si="18"/>
        <v>0</v>
      </c>
      <c r="I30" s="227">
        <f t="shared" si="11"/>
        <v>1</v>
      </c>
      <c r="J30" s="228">
        <f t="shared" si="12"/>
        <v>1</v>
      </c>
      <c r="K30" s="228">
        <f t="shared" si="20"/>
        <v>0</v>
      </c>
      <c r="L30" s="228">
        <f t="shared" si="20"/>
        <v>0</v>
      </c>
      <c r="M30" s="228">
        <f t="shared" si="20"/>
        <v>0</v>
      </c>
      <c r="N30" s="228">
        <f t="shared" si="20"/>
        <v>0</v>
      </c>
      <c r="O30" s="228">
        <f t="shared" si="20"/>
        <v>0</v>
      </c>
      <c r="P30" s="228">
        <f t="shared" si="20"/>
        <v>0</v>
      </c>
      <c r="Q30" s="228">
        <f t="shared" si="20"/>
        <v>0</v>
      </c>
      <c r="R30" s="228">
        <f t="shared" si="20"/>
        <v>0</v>
      </c>
      <c r="S30" s="228">
        <f t="shared" si="20"/>
        <v>0</v>
      </c>
      <c r="T30" s="228">
        <f t="shared" si="20"/>
        <v>0</v>
      </c>
      <c r="U30" s="228">
        <f t="shared" si="20"/>
        <v>0</v>
      </c>
      <c r="V30" s="228">
        <f t="shared" si="20"/>
        <v>0</v>
      </c>
      <c r="W30" s="228">
        <f t="shared" si="20"/>
        <v>0</v>
      </c>
      <c r="X30" s="228">
        <f t="shared" si="20"/>
        <v>0</v>
      </c>
      <c r="Y30" s="228">
        <f t="shared" si="20"/>
        <v>0</v>
      </c>
      <c r="Z30" s="228">
        <f t="shared" si="20"/>
        <v>0</v>
      </c>
      <c r="AA30" s="228">
        <f t="shared" si="20"/>
        <v>0</v>
      </c>
      <c r="AB30" s="228">
        <f t="shared" si="20"/>
        <v>0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 t="shared" si="20"/>
        <v>0</v>
      </c>
      <c r="AI30" s="228">
        <f t="shared" si="20"/>
        <v>0</v>
      </c>
      <c r="AJ30" s="228">
        <f t="shared" si="20"/>
        <v>0</v>
      </c>
      <c r="AK30" s="228">
        <f t="shared" si="20"/>
        <v>0</v>
      </c>
    </row>
    <row r="31" spans="2:37">
      <c r="B31" s="220" t="s">
        <v>122</v>
      </c>
      <c r="C31" s="221">
        <f t="shared" si="15"/>
        <v>24</v>
      </c>
      <c r="D31" s="222">
        <f>_xlfn.XLOOKUP($B$8,Paid_DFs!$G$5:$S$5,Paid_DFs!$G27:$S27)</f>
        <v>1</v>
      </c>
      <c r="E31" s="223">
        <f>PRODUCT($D$11:$D31)</f>
        <v>1</v>
      </c>
      <c r="F31" s="224">
        <f t="shared" si="10"/>
        <v>0</v>
      </c>
      <c r="G31" s="225">
        <f t="shared" si="16"/>
        <v>1</v>
      </c>
      <c r="H31" s="226">
        <f t="shared" si="18"/>
        <v>0</v>
      </c>
      <c r="I31" s="227">
        <f t="shared" si="11"/>
        <v>1</v>
      </c>
      <c r="J31" s="228">
        <f t="shared" si="12"/>
        <v>1</v>
      </c>
      <c r="K31" s="228">
        <f t="shared" si="20"/>
        <v>0</v>
      </c>
      <c r="L31" s="228">
        <f t="shared" si="20"/>
        <v>0</v>
      </c>
      <c r="M31" s="228">
        <f t="shared" si="20"/>
        <v>0</v>
      </c>
      <c r="N31" s="228">
        <f t="shared" si="20"/>
        <v>0</v>
      </c>
      <c r="O31" s="228">
        <f t="shared" si="20"/>
        <v>0</v>
      </c>
      <c r="P31" s="228">
        <f t="shared" si="20"/>
        <v>0</v>
      </c>
      <c r="Q31" s="228">
        <f t="shared" si="20"/>
        <v>0</v>
      </c>
      <c r="R31" s="228">
        <f t="shared" si="20"/>
        <v>0</v>
      </c>
      <c r="S31" s="228">
        <f t="shared" si="20"/>
        <v>0</v>
      </c>
      <c r="T31" s="228">
        <f t="shared" si="20"/>
        <v>0</v>
      </c>
      <c r="U31" s="228">
        <f t="shared" si="20"/>
        <v>0</v>
      </c>
      <c r="V31" s="228">
        <f t="shared" si="20"/>
        <v>0</v>
      </c>
      <c r="W31" s="228">
        <f t="shared" ref="W31:AK31" si="21">IFERROR(VLOOKUP($C31+W$6,$C$11:$AK$38,4,FALSE)/$H31,0)</f>
        <v>0</v>
      </c>
      <c r="X31" s="228">
        <f t="shared" si="21"/>
        <v>0</v>
      </c>
      <c r="Y31" s="228">
        <f t="shared" si="21"/>
        <v>0</v>
      </c>
      <c r="Z31" s="228">
        <f t="shared" si="21"/>
        <v>0</v>
      </c>
      <c r="AA31" s="228">
        <f t="shared" si="21"/>
        <v>0</v>
      </c>
      <c r="AB31" s="228">
        <f t="shared" si="21"/>
        <v>0</v>
      </c>
      <c r="AC31" s="228">
        <f t="shared" si="21"/>
        <v>0</v>
      </c>
      <c r="AD31" s="228">
        <f t="shared" si="21"/>
        <v>0</v>
      </c>
      <c r="AE31" s="228">
        <f t="shared" si="21"/>
        <v>0</v>
      </c>
      <c r="AF31" s="228">
        <f t="shared" si="21"/>
        <v>0</v>
      </c>
      <c r="AG31" s="228">
        <f t="shared" si="21"/>
        <v>0</v>
      </c>
      <c r="AH31" s="228">
        <f t="shared" si="21"/>
        <v>0</v>
      </c>
      <c r="AI31" s="228">
        <f t="shared" si="21"/>
        <v>0</v>
      </c>
      <c r="AJ31" s="228">
        <f t="shared" si="21"/>
        <v>0</v>
      </c>
      <c r="AK31" s="228">
        <f t="shared" si="21"/>
        <v>0</v>
      </c>
    </row>
    <row r="32" spans="2:37">
      <c r="B32" s="220" t="s">
        <v>123</v>
      </c>
      <c r="C32" s="221">
        <f t="shared" si="15"/>
        <v>21</v>
      </c>
      <c r="D32" s="222">
        <f>_xlfn.XLOOKUP($B$8,Paid_DFs!$G$5:$S$5,Paid_DFs!$G28:$S28)</f>
        <v>1</v>
      </c>
      <c r="E32" s="223">
        <f>PRODUCT($D$11:$D32)</f>
        <v>1</v>
      </c>
      <c r="F32" s="224">
        <f t="shared" si="10"/>
        <v>0</v>
      </c>
      <c r="G32" s="225">
        <f t="shared" si="16"/>
        <v>1</v>
      </c>
      <c r="H32" s="226">
        <f t="shared" si="18"/>
        <v>0</v>
      </c>
      <c r="I32" s="227">
        <f t="shared" si="11"/>
        <v>1</v>
      </c>
      <c r="J32" s="228">
        <f t="shared" si="12"/>
        <v>1</v>
      </c>
      <c r="K32" s="228">
        <f t="shared" ref="K32:AK38" si="22">IFERROR(VLOOKUP($C32+K$6,$C$11:$AK$38,4,FALSE)/$H32,0)</f>
        <v>0</v>
      </c>
      <c r="L32" s="228">
        <f t="shared" si="22"/>
        <v>0</v>
      </c>
      <c r="M32" s="228">
        <f t="shared" si="22"/>
        <v>0</v>
      </c>
      <c r="N32" s="228">
        <f t="shared" si="22"/>
        <v>0</v>
      </c>
      <c r="O32" s="228">
        <f t="shared" si="22"/>
        <v>0</v>
      </c>
      <c r="P32" s="228">
        <f t="shared" si="22"/>
        <v>0</v>
      </c>
      <c r="Q32" s="228">
        <f t="shared" si="22"/>
        <v>0</v>
      </c>
      <c r="R32" s="228">
        <f t="shared" si="22"/>
        <v>0</v>
      </c>
      <c r="S32" s="228">
        <f t="shared" si="22"/>
        <v>0</v>
      </c>
      <c r="T32" s="228">
        <f t="shared" si="22"/>
        <v>0</v>
      </c>
      <c r="U32" s="228">
        <f t="shared" si="22"/>
        <v>0</v>
      </c>
      <c r="V32" s="228">
        <f t="shared" si="22"/>
        <v>0</v>
      </c>
      <c r="W32" s="228">
        <f t="shared" si="22"/>
        <v>0</v>
      </c>
      <c r="X32" s="228">
        <f t="shared" si="22"/>
        <v>0</v>
      </c>
      <c r="Y32" s="228">
        <f t="shared" si="22"/>
        <v>0</v>
      </c>
      <c r="Z32" s="228">
        <f t="shared" si="22"/>
        <v>0</v>
      </c>
      <c r="AA32" s="228">
        <f t="shared" si="22"/>
        <v>0</v>
      </c>
      <c r="AB32" s="228">
        <f t="shared" si="22"/>
        <v>0</v>
      </c>
      <c r="AC32" s="228">
        <f t="shared" si="22"/>
        <v>0</v>
      </c>
      <c r="AD32" s="228">
        <f t="shared" si="22"/>
        <v>0</v>
      </c>
      <c r="AE32" s="228">
        <f t="shared" si="22"/>
        <v>0</v>
      </c>
      <c r="AF32" s="228">
        <f t="shared" si="22"/>
        <v>0</v>
      </c>
      <c r="AG32" s="228">
        <f t="shared" si="22"/>
        <v>0</v>
      </c>
      <c r="AH32" s="228">
        <f t="shared" si="22"/>
        <v>0</v>
      </c>
      <c r="AI32" s="228">
        <f t="shared" si="22"/>
        <v>0</v>
      </c>
      <c r="AJ32" s="228">
        <f t="shared" si="22"/>
        <v>0</v>
      </c>
      <c r="AK32" s="228">
        <f t="shared" si="22"/>
        <v>0</v>
      </c>
    </row>
    <row r="33" spans="2:37">
      <c r="B33" s="220" t="s">
        <v>124</v>
      </c>
      <c r="C33" s="221">
        <f t="shared" si="15"/>
        <v>18</v>
      </c>
      <c r="D33" s="222">
        <f>_xlfn.XLOOKUP($B$8,Paid_DFs!$G$5:$S$5,Paid_DFs!$G29:$S29)</f>
        <v>1</v>
      </c>
      <c r="E33" s="223">
        <f>PRODUCT($D$11:$D33)</f>
        <v>1</v>
      </c>
      <c r="F33" s="224">
        <f t="shared" si="10"/>
        <v>0</v>
      </c>
      <c r="G33" s="225">
        <f t="shared" si="16"/>
        <v>1</v>
      </c>
      <c r="H33" s="226">
        <f t="shared" si="18"/>
        <v>0</v>
      </c>
      <c r="I33" s="227">
        <f t="shared" si="11"/>
        <v>1</v>
      </c>
      <c r="J33" s="228">
        <f t="shared" si="12"/>
        <v>1</v>
      </c>
      <c r="K33" s="228">
        <f t="shared" si="22"/>
        <v>0</v>
      </c>
      <c r="L33" s="228">
        <f t="shared" si="22"/>
        <v>0</v>
      </c>
      <c r="M33" s="228">
        <f t="shared" si="22"/>
        <v>0</v>
      </c>
      <c r="N33" s="228">
        <f t="shared" si="22"/>
        <v>0</v>
      </c>
      <c r="O33" s="228">
        <f t="shared" si="22"/>
        <v>0</v>
      </c>
      <c r="P33" s="228">
        <f t="shared" si="22"/>
        <v>0</v>
      </c>
      <c r="Q33" s="228">
        <f t="shared" si="22"/>
        <v>0</v>
      </c>
      <c r="R33" s="228">
        <f t="shared" si="22"/>
        <v>0</v>
      </c>
      <c r="S33" s="228">
        <f t="shared" si="22"/>
        <v>0</v>
      </c>
      <c r="T33" s="228">
        <f t="shared" si="22"/>
        <v>0</v>
      </c>
      <c r="U33" s="228">
        <f t="shared" si="22"/>
        <v>0</v>
      </c>
      <c r="V33" s="228">
        <f t="shared" si="22"/>
        <v>0</v>
      </c>
      <c r="W33" s="228">
        <f t="shared" si="22"/>
        <v>0</v>
      </c>
      <c r="X33" s="228">
        <f t="shared" si="22"/>
        <v>0</v>
      </c>
      <c r="Y33" s="228">
        <f t="shared" si="22"/>
        <v>0</v>
      </c>
      <c r="Z33" s="228">
        <f t="shared" si="22"/>
        <v>0</v>
      </c>
      <c r="AA33" s="228">
        <f t="shared" si="22"/>
        <v>0</v>
      </c>
      <c r="AB33" s="228">
        <f t="shared" si="22"/>
        <v>0</v>
      </c>
      <c r="AC33" s="228">
        <f t="shared" si="22"/>
        <v>0</v>
      </c>
      <c r="AD33" s="228">
        <f t="shared" si="22"/>
        <v>0</v>
      </c>
      <c r="AE33" s="228">
        <f t="shared" si="22"/>
        <v>0</v>
      </c>
      <c r="AF33" s="228">
        <f t="shared" si="22"/>
        <v>0</v>
      </c>
      <c r="AG33" s="228">
        <f t="shared" si="22"/>
        <v>0</v>
      </c>
      <c r="AH33" s="228">
        <f t="shared" si="22"/>
        <v>0</v>
      </c>
      <c r="AI33" s="228">
        <f t="shared" si="22"/>
        <v>0</v>
      </c>
      <c r="AJ33" s="228">
        <f t="shared" si="22"/>
        <v>0</v>
      </c>
      <c r="AK33" s="228">
        <f t="shared" si="22"/>
        <v>0</v>
      </c>
    </row>
    <row r="34" spans="2:37">
      <c r="B34" s="220" t="s">
        <v>125</v>
      </c>
      <c r="C34" s="221">
        <f t="shared" si="15"/>
        <v>15</v>
      </c>
      <c r="D34" s="222">
        <f>_xlfn.XLOOKUP($B$8,Paid_DFs!$G$5:$S$5,Paid_DFs!$G30:$S30)</f>
        <v>1</v>
      </c>
      <c r="E34" s="223">
        <f>PRODUCT($D$11:$D34)</f>
        <v>1</v>
      </c>
      <c r="F34" s="224">
        <f t="shared" si="10"/>
        <v>0</v>
      </c>
      <c r="G34" s="225">
        <f t="shared" si="16"/>
        <v>1</v>
      </c>
      <c r="H34" s="226">
        <f t="shared" si="18"/>
        <v>0</v>
      </c>
      <c r="I34" s="227">
        <f t="shared" si="11"/>
        <v>1</v>
      </c>
      <c r="J34" s="228">
        <f t="shared" si="12"/>
        <v>1</v>
      </c>
      <c r="K34" s="228">
        <f t="shared" si="22"/>
        <v>0</v>
      </c>
      <c r="L34" s="228">
        <f t="shared" si="22"/>
        <v>0</v>
      </c>
      <c r="M34" s="228">
        <f t="shared" si="22"/>
        <v>0</v>
      </c>
      <c r="N34" s="228">
        <f t="shared" si="22"/>
        <v>0</v>
      </c>
      <c r="O34" s="228">
        <f t="shared" si="22"/>
        <v>0</v>
      </c>
      <c r="P34" s="228">
        <f t="shared" si="22"/>
        <v>0</v>
      </c>
      <c r="Q34" s="228">
        <f t="shared" si="22"/>
        <v>0</v>
      </c>
      <c r="R34" s="228">
        <f t="shared" si="22"/>
        <v>0</v>
      </c>
      <c r="S34" s="228">
        <f t="shared" si="22"/>
        <v>0</v>
      </c>
      <c r="T34" s="228">
        <f t="shared" si="22"/>
        <v>0</v>
      </c>
      <c r="U34" s="228">
        <f t="shared" si="22"/>
        <v>0</v>
      </c>
      <c r="V34" s="228">
        <f t="shared" si="22"/>
        <v>0</v>
      </c>
      <c r="W34" s="228">
        <f t="shared" si="22"/>
        <v>0</v>
      </c>
      <c r="X34" s="228">
        <f t="shared" si="22"/>
        <v>0</v>
      </c>
      <c r="Y34" s="228">
        <f t="shared" si="22"/>
        <v>0</v>
      </c>
      <c r="Z34" s="228">
        <f t="shared" si="22"/>
        <v>0</v>
      </c>
      <c r="AA34" s="228">
        <f t="shared" si="22"/>
        <v>0</v>
      </c>
      <c r="AB34" s="228">
        <f t="shared" si="22"/>
        <v>0</v>
      </c>
      <c r="AC34" s="228">
        <f t="shared" si="22"/>
        <v>0</v>
      </c>
      <c r="AD34" s="228">
        <f t="shared" si="22"/>
        <v>0</v>
      </c>
      <c r="AE34" s="228">
        <f t="shared" si="22"/>
        <v>0</v>
      </c>
      <c r="AF34" s="228">
        <f t="shared" si="22"/>
        <v>0</v>
      </c>
      <c r="AG34" s="228">
        <f t="shared" si="22"/>
        <v>0</v>
      </c>
      <c r="AH34" s="228">
        <f t="shared" si="22"/>
        <v>0</v>
      </c>
      <c r="AI34" s="228">
        <f t="shared" si="22"/>
        <v>0</v>
      </c>
      <c r="AJ34" s="228">
        <f t="shared" si="22"/>
        <v>0</v>
      </c>
      <c r="AK34" s="228">
        <f t="shared" si="22"/>
        <v>0</v>
      </c>
    </row>
    <row r="35" spans="2:37">
      <c r="B35" s="220" t="s">
        <v>126</v>
      </c>
      <c r="C35" s="221">
        <f t="shared" si="15"/>
        <v>12</v>
      </c>
      <c r="D35" s="222">
        <f>_xlfn.XLOOKUP($B$8,Paid_DFs!$G$5:$S$5,Paid_DFs!$G31:$S31)</f>
        <v>1</v>
      </c>
      <c r="E35" s="223">
        <f>PRODUCT($D$11:$D35)</f>
        <v>1</v>
      </c>
      <c r="F35" s="224">
        <f t="shared" si="10"/>
        <v>5.9117405489002905E-2</v>
      </c>
      <c r="G35" s="225">
        <f>1/E35</f>
        <v>1</v>
      </c>
      <c r="H35" s="226">
        <f t="shared" si="18"/>
        <v>0</v>
      </c>
      <c r="I35" s="227">
        <f t="shared" si="11"/>
        <v>1</v>
      </c>
      <c r="J35" s="228">
        <f t="shared" si="12"/>
        <v>1</v>
      </c>
      <c r="K35" s="228">
        <f t="shared" si="22"/>
        <v>0</v>
      </c>
      <c r="L35" s="228">
        <f t="shared" si="22"/>
        <v>0</v>
      </c>
      <c r="M35" s="228">
        <f t="shared" si="22"/>
        <v>0</v>
      </c>
      <c r="N35" s="228">
        <f t="shared" si="22"/>
        <v>0</v>
      </c>
      <c r="O35" s="228">
        <f t="shared" si="22"/>
        <v>0</v>
      </c>
      <c r="P35" s="228">
        <f t="shared" si="22"/>
        <v>0</v>
      </c>
      <c r="Q35" s="228">
        <f t="shared" si="22"/>
        <v>0</v>
      </c>
      <c r="R35" s="228">
        <f t="shared" si="22"/>
        <v>0</v>
      </c>
      <c r="S35" s="228">
        <f t="shared" si="22"/>
        <v>0</v>
      </c>
      <c r="T35" s="228">
        <f t="shared" si="22"/>
        <v>0</v>
      </c>
      <c r="U35" s="228">
        <f t="shared" si="22"/>
        <v>0</v>
      </c>
      <c r="V35" s="228">
        <f t="shared" si="22"/>
        <v>0</v>
      </c>
      <c r="W35" s="228">
        <f t="shared" si="22"/>
        <v>0</v>
      </c>
      <c r="X35" s="228">
        <f t="shared" si="22"/>
        <v>0</v>
      </c>
      <c r="Y35" s="228">
        <f t="shared" si="22"/>
        <v>0</v>
      </c>
      <c r="Z35" s="228">
        <f t="shared" si="22"/>
        <v>0</v>
      </c>
      <c r="AA35" s="228">
        <f t="shared" si="22"/>
        <v>0</v>
      </c>
      <c r="AB35" s="228">
        <f t="shared" si="22"/>
        <v>0</v>
      </c>
      <c r="AC35" s="228">
        <f t="shared" si="22"/>
        <v>0</v>
      </c>
      <c r="AD35" s="228">
        <f t="shared" si="22"/>
        <v>0</v>
      </c>
      <c r="AE35" s="228">
        <f t="shared" si="22"/>
        <v>0</v>
      </c>
      <c r="AF35" s="228">
        <f t="shared" si="22"/>
        <v>0</v>
      </c>
      <c r="AG35" s="228">
        <f t="shared" si="22"/>
        <v>0</v>
      </c>
      <c r="AH35" s="228">
        <f t="shared" si="22"/>
        <v>0</v>
      </c>
      <c r="AI35" s="228">
        <f t="shared" si="22"/>
        <v>0</v>
      </c>
      <c r="AJ35" s="228">
        <f t="shared" si="22"/>
        <v>0</v>
      </c>
      <c r="AK35" s="228">
        <f t="shared" si="22"/>
        <v>0</v>
      </c>
    </row>
    <row r="36" spans="2:37">
      <c r="B36" s="220" t="s">
        <v>127</v>
      </c>
      <c r="C36" s="221">
        <f t="shared" si="15"/>
        <v>9</v>
      </c>
      <c r="D36" s="222">
        <f>_xlfn.XLOOKUP($B$8,Paid_DFs!$G$5:$S$5,Paid_DFs!$G32:$S32)</f>
        <v>1.0628318621620669</v>
      </c>
      <c r="E36" s="223">
        <f>PRODUCT($D$11:$D36)</f>
        <v>1.0628318621620669</v>
      </c>
      <c r="F36" s="224">
        <f t="shared" si="10"/>
        <v>0.21259960386429377</v>
      </c>
      <c r="G36" s="225">
        <f t="shared" si="16"/>
        <v>0.94088259451099709</v>
      </c>
      <c r="H36" s="226">
        <f t="shared" si="18"/>
        <v>5.9117405489002905E-2</v>
      </c>
      <c r="I36" s="227">
        <f t="shared" si="11"/>
        <v>1</v>
      </c>
      <c r="J36" s="228">
        <f t="shared" si="12"/>
        <v>1</v>
      </c>
      <c r="K36" s="228">
        <f t="shared" si="22"/>
        <v>0</v>
      </c>
      <c r="L36" s="228">
        <f t="shared" si="22"/>
        <v>0</v>
      </c>
      <c r="M36" s="228">
        <f t="shared" si="22"/>
        <v>0</v>
      </c>
      <c r="N36" s="228">
        <f t="shared" si="22"/>
        <v>0</v>
      </c>
      <c r="O36" s="228">
        <f t="shared" si="22"/>
        <v>0</v>
      </c>
      <c r="P36" s="228">
        <f t="shared" si="22"/>
        <v>0</v>
      </c>
      <c r="Q36" s="228">
        <f t="shared" si="22"/>
        <v>0</v>
      </c>
      <c r="R36" s="228">
        <f t="shared" si="22"/>
        <v>0</v>
      </c>
      <c r="S36" s="228">
        <f t="shared" si="22"/>
        <v>0</v>
      </c>
      <c r="T36" s="228">
        <f t="shared" si="22"/>
        <v>0</v>
      </c>
      <c r="U36" s="228">
        <f t="shared" si="22"/>
        <v>0</v>
      </c>
      <c r="V36" s="228">
        <f t="shared" si="22"/>
        <v>0</v>
      </c>
      <c r="W36" s="228">
        <f t="shared" si="22"/>
        <v>0</v>
      </c>
      <c r="X36" s="228">
        <f t="shared" si="22"/>
        <v>0</v>
      </c>
      <c r="Y36" s="228">
        <f t="shared" si="22"/>
        <v>0</v>
      </c>
      <c r="Z36" s="228">
        <f t="shared" si="22"/>
        <v>0</v>
      </c>
      <c r="AA36" s="228">
        <f t="shared" si="22"/>
        <v>0</v>
      </c>
      <c r="AB36" s="228">
        <f t="shared" si="22"/>
        <v>0</v>
      </c>
      <c r="AC36" s="228">
        <f t="shared" si="22"/>
        <v>0</v>
      </c>
      <c r="AD36" s="228">
        <f t="shared" si="22"/>
        <v>0</v>
      </c>
      <c r="AE36" s="228">
        <f t="shared" si="22"/>
        <v>0</v>
      </c>
      <c r="AF36" s="228">
        <f t="shared" si="22"/>
        <v>0</v>
      </c>
      <c r="AG36" s="228">
        <f t="shared" si="22"/>
        <v>0</v>
      </c>
      <c r="AH36" s="228">
        <f t="shared" si="22"/>
        <v>0</v>
      </c>
      <c r="AI36" s="228">
        <f t="shared" si="22"/>
        <v>0</v>
      </c>
      <c r="AJ36" s="228">
        <f t="shared" si="22"/>
        <v>0</v>
      </c>
      <c r="AK36" s="228">
        <f t="shared" si="22"/>
        <v>0</v>
      </c>
    </row>
    <row r="37" spans="2:37">
      <c r="B37" s="220" t="s">
        <v>128</v>
      </c>
      <c r="C37" s="221">
        <f t="shared" si="15"/>
        <v>6</v>
      </c>
      <c r="D37" s="222">
        <f>_xlfn.XLOOKUP($B$8,Paid_DFs!$G$5:$S$5,Paid_DFs!$G33:$S33)</f>
        <v>1.2919189471602364</v>
      </c>
      <c r="E37" s="223">
        <f>PRODUCT($D$11:$D37)</f>
        <v>1.3730926203727709</v>
      </c>
      <c r="F37" s="224">
        <f t="shared" si="10"/>
        <v>0.12737756974199055</v>
      </c>
      <c r="G37" s="225">
        <f t="shared" si="16"/>
        <v>0.72828299064670332</v>
      </c>
      <c r="H37" s="226">
        <f t="shared" si="18"/>
        <v>0.27171700935329668</v>
      </c>
      <c r="I37" s="227">
        <f t="shared" si="11"/>
        <v>1</v>
      </c>
      <c r="J37" s="228">
        <f t="shared" si="12"/>
        <v>0.78243023640770226</v>
      </c>
      <c r="K37" s="228">
        <f t="shared" si="22"/>
        <v>0.21756976359229771</v>
      </c>
      <c r="L37" s="228">
        <f t="shared" si="22"/>
        <v>0</v>
      </c>
      <c r="M37" s="228">
        <f t="shared" si="22"/>
        <v>0</v>
      </c>
      <c r="N37" s="228">
        <f t="shared" si="22"/>
        <v>0</v>
      </c>
      <c r="O37" s="228">
        <f t="shared" si="22"/>
        <v>0</v>
      </c>
      <c r="P37" s="228">
        <f t="shared" si="22"/>
        <v>0</v>
      </c>
      <c r="Q37" s="228">
        <f t="shared" si="22"/>
        <v>0</v>
      </c>
      <c r="R37" s="228">
        <f t="shared" si="22"/>
        <v>0</v>
      </c>
      <c r="S37" s="228">
        <f t="shared" si="22"/>
        <v>0</v>
      </c>
      <c r="T37" s="228">
        <f t="shared" si="22"/>
        <v>0</v>
      </c>
      <c r="U37" s="228">
        <f t="shared" si="22"/>
        <v>0</v>
      </c>
      <c r="V37" s="228">
        <f t="shared" si="22"/>
        <v>0</v>
      </c>
      <c r="W37" s="228">
        <f t="shared" si="22"/>
        <v>0</v>
      </c>
      <c r="X37" s="228">
        <f t="shared" si="22"/>
        <v>0</v>
      </c>
      <c r="Y37" s="228">
        <f t="shared" si="22"/>
        <v>0</v>
      </c>
      <c r="Z37" s="228">
        <f t="shared" si="22"/>
        <v>0</v>
      </c>
      <c r="AA37" s="228">
        <f t="shared" si="22"/>
        <v>0</v>
      </c>
      <c r="AB37" s="228">
        <f t="shared" si="22"/>
        <v>0</v>
      </c>
      <c r="AC37" s="228">
        <f t="shared" si="22"/>
        <v>0</v>
      </c>
      <c r="AD37" s="228">
        <f t="shared" si="22"/>
        <v>0</v>
      </c>
      <c r="AE37" s="228">
        <f t="shared" si="22"/>
        <v>0</v>
      </c>
      <c r="AF37" s="228">
        <f t="shared" si="22"/>
        <v>0</v>
      </c>
      <c r="AG37" s="228">
        <f t="shared" si="22"/>
        <v>0</v>
      </c>
      <c r="AH37" s="228">
        <f t="shared" si="22"/>
        <v>0</v>
      </c>
      <c r="AI37" s="228">
        <f t="shared" si="22"/>
        <v>0</v>
      </c>
      <c r="AJ37" s="228">
        <f t="shared" si="22"/>
        <v>0</v>
      </c>
      <c r="AK37" s="228">
        <f t="shared" si="22"/>
        <v>0</v>
      </c>
    </row>
    <row r="38" spans="2:37" ht="14.1" thickBot="1">
      <c r="B38" s="220" t="s">
        <v>129</v>
      </c>
      <c r="C38" s="221">
        <f t="shared" si="15"/>
        <v>3</v>
      </c>
      <c r="D38" s="222">
        <f>_xlfn.XLOOKUP($B$8,Paid_DFs!$G$5:$S$5,Paid_DFs!$G34:$S34)</f>
        <v>1.2119760702944118</v>
      </c>
      <c r="E38" s="223">
        <f>PRODUCT($D$11:$D38)</f>
        <v>1.6641553981896475</v>
      </c>
      <c r="F38" s="224">
        <f t="shared" si="10"/>
        <v>0.60090542090471277</v>
      </c>
      <c r="G38" s="225">
        <f t="shared" si="16"/>
        <v>0.60090542090471277</v>
      </c>
      <c r="H38" s="226">
        <f t="shared" si="18"/>
        <v>0.39909457909528723</v>
      </c>
      <c r="I38" s="227">
        <f t="shared" si="11"/>
        <v>1</v>
      </c>
      <c r="J38" s="228">
        <f t="shared" si="12"/>
        <v>0.31916637412300725</v>
      </c>
      <c r="K38" s="228">
        <f t="shared" si="22"/>
        <v>0.53270481484924859</v>
      </c>
      <c r="L38" s="228">
        <f t="shared" si="22"/>
        <v>0.14812881102774419</v>
      </c>
      <c r="M38" s="228">
        <f t="shared" si="22"/>
        <v>0</v>
      </c>
      <c r="N38" s="228">
        <f t="shared" si="22"/>
        <v>0</v>
      </c>
      <c r="O38" s="228">
        <f t="shared" si="22"/>
        <v>0</v>
      </c>
      <c r="P38" s="228">
        <f t="shared" si="22"/>
        <v>0</v>
      </c>
      <c r="Q38" s="228">
        <f t="shared" si="22"/>
        <v>0</v>
      </c>
      <c r="R38" s="228">
        <f t="shared" si="22"/>
        <v>0</v>
      </c>
      <c r="S38" s="228">
        <f t="shared" si="22"/>
        <v>0</v>
      </c>
      <c r="T38" s="228">
        <f t="shared" si="22"/>
        <v>0</v>
      </c>
      <c r="U38" s="228">
        <f t="shared" si="22"/>
        <v>0</v>
      </c>
      <c r="V38" s="228">
        <f t="shared" si="22"/>
        <v>0</v>
      </c>
      <c r="W38" s="228">
        <f t="shared" si="22"/>
        <v>0</v>
      </c>
      <c r="X38" s="228">
        <f t="shared" si="22"/>
        <v>0</v>
      </c>
      <c r="Y38" s="228">
        <f t="shared" si="22"/>
        <v>0</v>
      </c>
      <c r="Z38" s="228">
        <f t="shared" si="22"/>
        <v>0</v>
      </c>
      <c r="AA38" s="228">
        <f t="shared" si="22"/>
        <v>0</v>
      </c>
      <c r="AB38" s="228">
        <f t="shared" si="22"/>
        <v>0</v>
      </c>
      <c r="AC38" s="228">
        <f t="shared" si="22"/>
        <v>0</v>
      </c>
      <c r="AD38" s="228">
        <f t="shared" si="22"/>
        <v>0</v>
      </c>
      <c r="AE38" s="228">
        <f t="shared" si="22"/>
        <v>0</v>
      </c>
      <c r="AF38" s="228">
        <f t="shared" si="22"/>
        <v>0</v>
      </c>
      <c r="AG38" s="228">
        <f t="shared" si="22"/>
        <v>0</v>
      </c>
      <c r="AH38" s="228">
        <f t="shared" si="22"/>
        <v>0</v>
      </c>
      <c r="AI38" s="228">
        <f t="shared" si="22"/>
        <v>0</v>
      </c>
      <c r="AJ38" s="228">
        <f t="shared" si="22"/>
        <v>0</v>
      </c>
      <c r="AK38" s="228">
        <f t="shared" si="22"/>
        <v>0</v>
      </c>
    </row>
    <row r="39" spans="2:37" ht="14.1" thickBot="1">
      <c r="B39" s="229" t="s">
        <v>166</v>
      </c>
      <c r="C39" s="230"/>
      <c r="D39" s="231"/>
      <c r="E39" s="231"/>
      <c r="F39" s="231"/>
      <c r="G39" s="231"/>
      <c r="H39" s="232">
        <f t="shared" ref="H39:AK39" si="23">SUM(H11:H38)</f>
        <v>0.72992899393758681</v>
      </c>
      <c r="I39" s="233"/>
      <c r="J39" s="234">
        <f t="shared" si="23"/>
        <v>27.101596610530709</v>
      </c>
      <c r="K39" s="235">
        <f t="shared" si="23"/>
        <v>0.75027457844154632</v>
      </c>
      <c r="L39" s="235">
        <f t="shared" si="23"/>
        <v>0.14812881102774419</v>
      </c>
      <c r="M39" s="235">
        <f t="shared" si="23"/>
        <v>0</v>
      </c>
      <c r="N39" s="235">
        <f t="shared" si="23"/>
        <v>0</v>
      </c>
      <c r="O39" s="235">
        <f t="shared" si="23"/>
        <v>0</v>
      </c>
      <c r="P39" s="235">
        <f t="shared" si="23"/>
        <v>0</v>
      </c>
      <c r="Q39" s="235">
        <f t="shared" si="23"/>
        <v>0</v>
      </c>
      <c r="R39" s="235">
        <f t="shared" si="23"/>
        <v>0</v>
      </c>
      <c r="S39" s="235">
        <f t="shared" si="23"/>
        <v>0</v>
      </c>
      <c r="T39" s="235">
        <f t="shared" si="23"/>
        <v>0</v>
      </c>
      <c r="U39" s="235">
        <f t="shared" si="23"/>
        <v>0</v>
      </c>
      <c r="V39" s="235">
        <f t="shared" si="23"/>
        <v>0</v>
      </c>
      <c r="W39" s="235">
        <f t="shared" si="23"/>
        <v>0</v>
      </c>
      <c r="X39" s="235">
        <f t="shared" si="23"/>
        <v>0</v>
      </c>
      <c r="Y39" s="235">
        <f t="shared" si="23"/>
        <v>0</v>
      </c>
      <c r="Z39" s="235">
        <f t="shared" si="23"/>
        <v>0</v>
      </c>
      <c r="AA39" s="235">
        <f t="shared" si="23"/>
        <v>0</v>
      </c>
      <c r="AB39" s="235">
        <f t="shared" si="23"/>
        <v>0</v>
      </c>
      <c r="AC39" s="235">
        <f t="shared" si="23"/>
        <v>0</v>
      </c>
      <c r="AD39" s="235">
        <f t="shared" si="23"/>
        <v>0</v>
      </c>
      <c r="AE39" s="235">
        <f t="shared" si="23"/>
        <v>0</v>
      </c>
      <c r="AF39" s="235">
        <f t="shared" si="23"/>
        <v>0</v>
      </c>
      <c r="AG39" s="235">
        <f t="shared" si="23"/>
        <v>0</v>
      </c>
      <c r="AH39" s="235">
        <f t="shared" si="23"/>
        <v>0</v>
      </c>
      <c r="AI39" s="235">
        <f t="shared" si="23"/>
        <v>0</v>
      </c>
      <c r="AJ39" s="235">
        <f t="shared" si="23"/>
        <v>0</v>
      </c>
      <c r="AK39" s="235">
        <f t="shared" si="23"/>
        <v>0</v>
      </c>
    </row>
    <row r="40" spans="2:37">
      <c r="H40" s="236"/>
      <c r="I40" s="236"/>
    </row>
    <row r="41" spans="2:37">
      <c r="H41" s="237"/>
      <c r="I41" s="238">
        <f>1-I38</f>
        <v>0</v>
      </c>
      <c r="K41" s="239">
        <f>F33/H38</f>
        <v>0</v>
      </c>
    </row>
    <row r="42" spans="2:37">
      <c r="H42" s="240">
        <f>H39-H40</f>
        <v>0.72992899393758681</v>
      </c>
      <c r="I42" s="240">
        <f>1-I38</f>
        <v>0</v>
      </c>
    </row>
    <row r="43" spans="2:37">
      <c r="I43" s="154">
        <v>1.7272933897711784E-2</v>
      </c>
    </row>
    <row r="45" spans="2:37" ht="14.1" thickBot="1">
      <c r="B45" s="211" t="str">
        <f>B8</f>
        <v>Miscellaneous</v>
      </c>
    </row>
    <row r="46" spans="2:37" ht="14.1" thickBot="1">
      <c r="J46" s="212" t="s">
        <v>157</v>
      </c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</row>
    <row r="47" spans="2:37" ht="14.1" thickBot="1">
      <c r="E47" s="242" t="s">
        <v>158</v>
      </c>
      <c r="F47" s="243" t="s">
        <v>167</v>
      </c>
      <c r="G47" s="244" t="s">
        <v>168</v>
      </c>
      <c r="H47" s="244" t="s">
        <v>169</v>
      </c>
      <c r="I47" s="217" t="s">
        <v>165</v>
      </c>
      <c r="J47" s="245">
        <f t="shared" ref="J47:AD47" si="24">J10</f>
        <v>0.12</v>
      </c>
      <c r="K47" s="245">
        <f t="shared" si="24"/>
        <v>0.38</v>
      </c>
      <c r="L47" s="245">
        <f t="shared" si="24"/>
        <v>0.62</v>
      </c>
      <c r="M47" s="245">
        <f t="shared" si="24"/>
        <v>0.88</v>
      </c>
      <c r="N47" s="245">
        <f t="shared" si="24"/>
        <v>1.1200000000000001</v>
      </c>
      <c r="O47" s="245">
        <f t="shared" si="24"/>
        <v>1.38</v>
      </c>
      <c r="P47" s="245">
        <f t="shared" si="24"/>
        <v>1.62</v>
      </c>
      <c r="Q47" s="245">
        <f t="shared" si="24"/>
        <v>1.88</v>
      </c>
      <c r="R47" s="245">
        <f t="shared" si="24"/>
        <v>2.12</v>
      </c>
      <c r="S47" s="245">
        <f t="shared" si="24"/>
        <v>2.38</v>
      </c>
      <c r="T47" s="245">
        <f t="shared" si="24"/>
        <v>2.62</v>
      </c>
      <c r="U47" s="245">
        <f t="shared" si="24"/>
        <v>2.88</v>
      </c>
      <c r="V47" s="245">
        <f t="shared" si="24"/>
        <v>3.12</v>
      </c>
      <c r="W47" s="245">
        <f t="shared" si="24"/>
        <v>3.38</v>
      </c>
      <c r="X47" s="245">
        <f t="shared" si="24"/>
        <v>3.62</v>
      </c>
      <c r="Y47" s="245">
        <f t="shared" si="24"/>
        <v>3.88</v>
      </c>
      <c r="Z47" s="245">
        <f t="shared" si="24"/>
        <v>4.12</v>
      </c>
      <c r="AA47" s="245">
        <f t="shared" si="24"/>
        <v>4.38</v>
      </c>
      <c r="AB47" s="245">
        <f t="shared" si="24"/>
        <v>4.62</v>
      </c>
      <c r="AC47" s="245">
        <f t="shared" si="24"/>
        <v>4.88</v>
      </c>
      <c r="AD47" s="245">
        <f t="shared" si="24"/>
        <v>5.12</v>
      </c>
      <c r="AE47" s="245">
        <v>5.38</v>
      </c>
      <c r="AF47" s="245">
        <v>5.62</v>
      </c>
      <c r="AG47" s="245">
        <v>5.88</v>
      </c>
      <c r="AH47" s="245">
        <v>6.12</v>
      </c>
      <c r="AI47" s="245">
        <v>6.38</v>
      </c>
      <c r="AJ47" s="245">
        <v>6.62</v>
      </c>
      <c r="AK47" s="245">
        <v>6.88</v>
      </c>
    </row>
    <row r="48" spans="2:37">
      <c r="E48" s="220" t="str">
        <f t="shared" ref="E48:E67" si="25">B11</f>
        <v>2018Q1</v>
      </c>
      <c r="F48" s="221">
        <f>_xlfn.XLOOKUP($B$8,OCR!$D$2:$P$2,OCR!$D4:$P4)</f>
        <v>78925</v>
      </c>
      <c r="G48" s="246">
        <f>_xlfn.XLOOKUP($B$8,IBNR!$G$5:$S$5,IBNR!$G7:$S7)</f>
        <v>0</v>
      </c>
      <c r="H48" s="247">
        <f t="shared" ref="H48:H76" si="26">SUM(F48:G48)</f>
        <v>78925</v>
      </c>
      <c r="I48" s="248">
        <f>SUM(J48:AK48)</f>
        <v>78925</v>
      </c>
      <c r="J48" s="249">
        <f t="shared" ref="J48:Z48" si="27">$H48*J11</f>
        <v>78925</v>
      </c>
      <c r="K48" s="249">
        <f t="shared" si="27"/>
        <v>0</v>
      </c>
      <c r="L48" s="249">
        <f t="shared" si="27"/>
        <v>0</v>
      </c>
      <c r="M48" s="249">
        <f t="shared" si="27"/>
        <v>0</v>
      </c>
      <c r="N48" s="249">
        <f t="shared" si="27"/>
        <v>0</v>
      </c>
      <c r="O48" s="249">
        <f t="shared" si="27"/>
        <v>0</v>
      </c>
      <c r="P48" s="249">
        <f t="shared" si="27"/>
        <v>0</v>
      </c>
      <c r="Q48" s="249">
        <f t="shared" si="27"/>
        <v>0</v>
      </c>
      <c r="R48" s="249">
        <f t="shared" si="27"/>
        <v>0</v>
      </c>
      <c r="S48" s="249">
        <f t="shared" si="27"/>
        <v>0</v>
      </c>
      <c r="T48" s="249">
        <f t="shared" si="27"/>
        <v>0</v>
      </c>
      <c r="U48" s="249">
        <f t="shared" si="27"/>
        <v>0</v>
      </c>
      <c r="V48" s="249">
        <f t="shared" si="27"/>
        <v>0</v>
      </c>
      <c r="W48" s="249">
        <f t="shared" si="27"/>
        <v>0</v>
      </c>
      <c r="X48" s="249">
        <f t="shared" si="27"/>
        <v>0</v>
      </c>
      <c r="Y48" s="249">
        <f t="shared" si="27"/>
        <v>0</v>
      </c>
      <c r="Z48" s="249">
        <f t="shared" si="27"/>
        <v>0</v>
      </c>
      <c r="AA48" s="249">
        <f t="shared" ref="AA48:AF48" si="28">$H48*AA11</f>
        <v>0</v>
      </c>
      <c r="AB48" s="249">
        <f t="shared" si="28"/>
        <v>0</v>
      </c>
      <c r="AC48" s="249">
        <f t="shared" si="28"/>
        <v>0</v>
      </c>
      <c r="AD48" s="249">
        <f t="shared" si="28"/>
        <v>0</v>
      </c>
      <c r="AE48" s="249">
        <f t="shared" si="28"/>
        <v>0</v>
      </c>
      <c r="AF48" s="249">
        <f t="shared" si="28"/>
        <v>0</v>
      </c>
      <c r="AG48" s="249">
        <f t="shared" ref="AG48:AK57" si="29">$H48*AG11</f>
        <v>0</v>
      </c>
      <c r="AH48" s="249">
        <f t="shared" si="29"/>
        <v>0</v>
      </c>
      <c r="AI48" s="249">
        <f t="shared" si="29"/>
        <v>0</v>
      </c>
      <c r="AJ48" s="249">
        <f t="shared" si="29"/>
        <v>0</v>
      </c>
      <c r="AK48" s="249">
        <f t="shared" si="29"/>
        <v>0</v>
      </c>
    </row>
    <row r="49" spans="5:37">
      <c r="E49" s="220" t="str">
        <f t="shared" si="25"/>
        <v>2018Q2</v>
      </c>
      <c r="F49" s="221">
        <f>_xlfn.XLOOKUP($B$8,OCR!$D$2:$P$2,OCR!$D5:$P5)</f>
        <v>0</v>
      </c>
      <c r="G49" s="246">
        <f>_xlfn.XLOOKUP($B$8,IBNR!$G$5:$S$5,IBNR!$G8:$S8)</f>
        <v>0</v>
      </c>
      <c r="H49" s="247">
        <f t="shared" si="26"/>
        <v>0</v>
      </c>
      <c r="I49" s="248">
        <f t="shared" ref="I49:I70" si="30">SUM(J49:AK49)</f>
        <v>0</v>
      </c>
      <c r="J49" s="249">
        <f t="shared" ref="J49:Z49" si="31">$H49*J12</f>
        <v>0</v>
      </c>
      <c r="K49" s="249">
        <f t="shared" si="31"/>
        <v>0</v>
      </c>
      <c r="L49" s="249">
        <f t="shared" si="31"/>
        <v>0</v>
      </c>
      <c r="M49" s="249">
        <f t="shared" si="31"/>
        <v>0</v>
      </c>
      <c r="N49" s="249">
        <f t="shared" si="31"/>
        <v>0</v>
      </c>
      <c r="O49" s="249">
        <f t="shared" si="31"/>
        <v>0</v>
      </c>
      <c r="P49" s="249">
        <f t="shared" si="31"/>
        <v>0</v>
      </c>
      <c r="Q49" s="249">
        <f t="shared" si="31"/>
        <v>0</v>
      </c>
      <c r="R49" s="249">
        <f t="shared" si="31"/>
        <v>0</v>
      </c>
      <c r="S49" s="249">
        <f t="shared" si="31"/>
        <v>0</v>
      </c>
      <c r="T49" s="249">
        <f t="shared" si="31"/>
        <v>0</v>
      </c>
      <c r="U49" s="249">
        <f t="shared" si="31"/>
        <v>0</v>
      </c>
      <c r="V49" s="249">
        <f t="shared" si="31"/>
        <v>0</v>
      </c>
      <c r="W49" s="249">
        <f t="shared" si="31"/>
        <v>0</v>
      </c>
      <c r="X49" s="249">
        <f t="shared" si="31"/>
        <v>0</v>
      </c>
      <c r="Y49" s="249">
        <f t="shared" si="31"/>
        <v>0</v>
      </c>
      <c r="Z49" s="249">
        <f t="shared" si="31"/>
        <v>0</v>
      </c>
      <c r="AA49" s="249">
        <f t="shared" ref="AA49:AF49" si="32">$H49*AA12</f>
        <v>0</v>
      </c>
      <c r="AB49" s="249">
        <f t="shared" si="32"/>
        <v>0</v>
      </c>
      <c r="AC49" s="249">
        <f t="shared" si="32"/>
        <v>0</v>
      </c>
      <c r="AD49" s="249">
        <f t="shared" si="32"/>
        <v>0</v>
      </c>
      <c r="AE49" s="249">
        <f t="shared" si="32"/>
        <v>0</v>
      </c>
      <c r="AF49" s="249">
        <f t="shared" si="32"/>
        <v>0</v>
      </c>
      <c r="AG49" s="249">
        <f t="shared" si="29"/>
        <v>0</v>
      </c>
      <c r="AH49" s="249">
        <f t="shared" si="29"/>
        <v>0</v>
      </c>
      <c r="AI49" s="249">
        <f t="shared" si="29"/>
        <v>0</v>
      </c>
      <c r="AJ49" s="249">
        <f t="shared" si="29"/>
        <v>0</v>
      </c>
      <c r="AK49" s="249">
        <f t="shared" si="29"/>
        <v>0</v>
      </c>
    </row>
    <row r="50" spans="5:37">
      <c r="E50" s="220" t="str">
        <f t="shared" si="25"/>
        <v>2018Q3</v>
      </c>
      <c r="F50" s="221">
        <f>_xlfn.XLOOKUP($B$8,OCR!$D$2:$P$2,OCR!$D6:$P6)</f>
        <v>0</v>
      </c>
      <c r="G50" s="246">
        <f>_xlfn.XLOOKUP($B$8,IBNR!$G$5:$S$5,IBNR!$G9:$S9)</f>
        <v>0</v>
      </c>
      <c r="H50" s="247">
        <f t="shared" si="26"/>
        <v>0</v>
      </c>
      <c r="I50" s="248">
        <f t="shared" si="30"/>
        <v>0</v>
      </c>
      <c r="J50" s="249">
        <f t="shared" ref="J50:Z50" si="33">$H50*J13</f>
        <v>0</v>
      </c>
      <c r="K50" s="249">
        <f t="shared" si="33"/>
        <v>0</v>
      </c>
      <c r="L50" s="249">
        <f t="shared" si="33"/>
        <v>0</v>
      </c>
      <c r="M50" s="249">
        <f t="shared" si="33"/>
        <v>0</v>
      </c>
      <c r="N50" s="249">
        <f t="shared" si="33"/>
        <v>0</v>
      </c>
      <c r="O50" s="249">
        <f t="shared" si="33"/>
        <v>0</v>
      </c>
      <c r="P50" s="249">
        <f t="shared" si="33"/>
        <v>0</v>
      </c>
      <c r="Q50" s="249">
        <f t="shared" si="33"/>
        <v>0</v>
      </c>
      <c r="R50" s="249">
        <f t="shared" si="33"/>
        <v>0</v>
      </c>
      <c r="S50" s="249">
        <f t="shared" si="33"/>
        <v>0</v>
      </c>
      <c r="T50" s="249">
        <f t="shared" si="33"/>
        <v>0</v>
      </c>
      <c r="U50" s="249">
        <f t="shared" si="33"/>
        <v>0</v>
      </c>
      <c r="V50" s="249">
        <f t="shared" si="33"/>
        <v>0</v>
      </c>
      <c r="W50" s="249">
        <f t="shared" si="33"/>
        <v>0</v>
      </c>
      <c r="X50" s="249">
        <f t="shared" si="33"/>
        <v>0</v>
      </c>
      <c r="Y50" s="249">
        <f t="shared" si="33"/>
        <v>0</v>
      </c>
      <c r="Z50" s="249">
        <f t="shared" si="33"/>
        <v>0</v>
      </c>
      <c r="AA50" s="249">
        <f t="shared" ref="AA50:AF50" si="34">$H50*AA13</f>
        <v>0</v>
      </c>
      <c r="AB50" s="249">
        <f t="shared" si="34"/>
        <v>0</v>
      </c>
      <c r="AC50" s="249">
        <f t="shared" si="34"/>
        <v>0</v>
      </c>
      <c r="AD50" s="249">
        <f t="shared" si="34"/>
        <v>0</v>
      </c>
      <c r="AE50" s="249">
        <f t="shared" si="34"/>
        <v>0</v>
      </c>
      <c r="AF50" s="249">
        <f t="shared" si="34"/>
        <v>0</v>
      </c>
      <c r="AG50" s="249">
        <f t="shared" si="29"/>
        <v>0</v>
      </c>
      <c r="AH50" s="249">
        <f t="shared" si="29"/>
        <v>0</v>
      </c>
      <c r="AI50" s="249">
        <f t="shared" si="29"/>
        <v>0</v>
      </c>
      <c r="AJ50" s="249">
        <f t="shared" si="29"/>
        <v>0</v>
      </c>
      <c r="AK50" s="249">
        <f t="shared" si="29"/>
        <v>0</v>
      </c>
    </row>
    <row r="51" spans="5:37">
      <c r="E51" s="220" t="str">
        <f t="shared" si="25"/>
        <v>2018Q4</v>
      </c>
      <c r="F51" s="221">
        <f>_xlfn.XLOOKUP($B$8,OCR!$D$2:$P$2,OCR!$D7:$P7)</f>
        <v>0</v>
      </c>
      <c r="G51" s="246">
        <f>_xlfn.XLOOKUP($B$8,IBNR!$G$5:$S$5,IBNR!$G10:$S10)</f>
        <v>0</v>
      </c>
      <c r="H51" s="247">
        <f t="shared" si="26"/>
        <v>0</v>
      </c>
      <c r="I51" s="248">
        <f t="shared" si="30"/>
        <v>0</v>
      </c>
      <c r="J51" s="249">
        <f t="shared" ref="J51:Z51" si="35">$H51*J14</f>
        <v>0</v>
      </c>
      <c r="K51" s="249">
        <f t="shared" si="35"/>
        <v>0</v>
      </c>
      <c r="L51" s="249">
        <f t="shared" si="35"/>
        <v>0</v>
      </c>
      <c r="M51" s="249">
        <f t="shared" si="35"/>
        <v>0</v>
      </c>
      <c r="N51" s="249">
        <f t="shared" si="35"/>
        <v>0</v>
      </c>
      <c r="O51" s="249">
        <f t="shared" si="35"/>
        <v>0</v>
      </c>
      <c r="P51" s="249">
        <f t="shared" si="35"/>
        <v>0</v>
      </c>
      <c r="Q51" s="249">
        <f t="shared" si="35"/>
        <v>0</v>
      </c>
      <c r="R51" s="249">
        <f t="shared" si="35"/>
        <v>0</v>
      </c>
      <c r="S51" s="249">
        <f t="shared" si="35"/>
        <v>0</v>
      </c>
      <c r="T51" s="249">
        <f t="shared" si="35"/>
        <v>0</v>
      </c>
      <c r="U51" s="249">
        <f t="shared" si="35"/>
        <v>0</v>
      </c>
      <c r="V51" s="249">
        <f t="shared" si="35"/>
        <v>0</v>
      </c>
      <c r="W51" s="249">
        <f t="shared" si="35"/>
        <v>0</v>
      </c>
      <c r="X51" s="249">
        <f t="shared" si="35"/>
        <v>0</v>
      </c>
      <c r="Y51" s="249">
        <f t="shared" si="35"/>
        <v>0</v>
      </c>
      <c r="Z51" s="249">
        <f t="shared" si="35"/>
        <v>0</v>
      </c>
      <c r="AA51" s="249">
        <f t="shared" ref="AA51:AF51" si="36">$H51*AA14</f>
        <v>0</v>
      </c>
      <c r="AB51" s="249">
        <f t="shared" si="36"/>
        <v>0</v>
      </c>
      <c r="AC51" s="249">
        <f t="shared" si="36"/>
        <v>0</v>
      </c>
      <c r="AD51" s="249">
        <f t="shared" si="36"/>
        <v>0</v>
      </c>
      <c r="AE51" s="249">
        <f t="shared" si="36"/>
        <v>0</v>
      </c>
      <c r="AF51" s="249">
        <f t="shared" si="36"/>
        <v>0</v>
      </c>
      <c r="AG51" s="249">
        <f t="shared" si="29"/>
        <v>0</v>
      </c>
      <c r="AH51" s="249">
        <f t="shared" si="29"/>
        <v>0</v>
      </c>
      <c r="AI51" s="249">
        <f t="shared" si="29"/>
        <v>0</v>
      </c>
      <c r="AJ51" s="249">
        <f t="shared" si="29"/>
        <v>0</v>
      </c>
      <c r="AK51" s="249">
        <f t="shared" si="29"/>
        <v>0</v>
      </c>
    </row>
    <row r="52" spans="5:37">
      <c r="E52" s="220" t="str">
        <f t="shared" si="25"/>
        <v>2019Q1</v>
      </c>
      <c r="F52" s="221">
        <f>_xlfn.XLOOKUP($B$8,OCR!$D$2:$P$2,OCR!$D8:$P8)</f>
        <v>0</v>
      </c>
      <c r="G52" s="246">
        <f>_xlfn.XLOOKUP($B$8,IBNR!$G$5:$S$5,IBNR!$G11:$S11)</f>
        <v>0</v>
      </c>
      <c r="H52" s="247">
        <f t="shared" si="26"/>
        <v>0</v>
      </c>
      <c r="I52" s="248">
        <f t="shared" si="30"/>
        <v>0</v>
      </c>
      <c r="J52" s="249">
        <f t="shared" ref="J52:Z52" si="37">$H52*J15</f>
        <v>0</v>
      </c>
      <c r="K52" s="249">
        <f t="shared" si="37"/>
        <v>0</v>
      </c>
      <c r="L52" s="249">
        <f t="shared" si="37"/>
        <v>0</v>
      </c>
      <c r="M52" s="249">
        <f t="shared" si="37"/>
        <v>0</v>
      </c>
      <c r="N52" s="249">
        <f t="shared" si="37"/>
        <v>0</v>
      </c>
      <c r="O52" s="249">
        <f t="shared" si="37"/>
        <v>0</v>
      </c>
      <c r="P52" s="249">
        <f t="shared" si="37"/>
        <v>0</v>
      </c>
      <c r="Q52" s="249">
        <f t="shared" si="37"/>
        <v>0</v>
      </c>
      <c r="R52" s="249">
        <f t="shared" si="37"/>
        <v>0</v>
      </c>
      <c r="S52" s="249">
        <f t="shared" si="37"/>
        <v>0</v>
      </c>
      <c r="T52" s="249">
        <f t="shared" si="37"/>
        <v>0</v>
      </c>
      <c r="U52" s="249">
        <f t="shared" si="37"/>
        <v>0</v>
      </c>
      <c r="V52" s="249">
        <f t="shared" si="37"/>
        <v>0</v>
      </c>
      <c r="W52" s="249">
        <f t="shared" si="37"/>
        <v>0</v>
      </c>
      <c r="X52" s="249">
        <f t="shared" si="37"/>
        <v>0</v>
      </c>
      <c r="Y52" s="249">
        <f t="shared" si="37"/>
        <v>0</v>
      </c>
      <c r="Z52" s="249">
        <f t="shared" si="37"/>
        <v>0</v>
      </c>
      <c r="AA52" s="249">
        <f t="shared" ref="AA52:AF52" si="38">$H52*AA15</f>
        <v>0</v>
      </c>
      <c r="AB52" s="249">
        <f t="shared" si="38"/>
        <v>0</v>
      </c>
      <c r="AC52" s="249">
        <f t="shared" si="38"/>
        <v>0</v>
      </c>
      <c r="AD52" s="249">
        <f t="shared" si="38"/>
        <v>0</v>
      </c>
      <c r="AE52" s="249">
        <f t="shared" si="38"/>
        <v>0</v>
      </c>
      <c r="AF52" s="249">
        <f t="shared" si="38"/>
        <v>0</v>
      </c>
      <c r="AG52" s="249">
        <f t="shared" si="29"/>
        <v>0</v>
      </c>
      <c r="AH52" s="249">
        <f t="shared" si="29"/>
        <v>0</v>
      </c>
      <c r="AI52" s="249">
        <f t="shared" si="29"/>
        <v>0</v>
      </c>
      <c r="AJ52" s="249">
        <f t="shared" si="29"/>
        <v>0</v>
      </c>
      <c r="AK52" s="249">
        <f t="shared" si="29"/>
        <v>0</v>
      </c>
    </row>
    <row r="53" spans="5:37">
      <c r="E53" s="220" t="str">
        <f t="shared" si="25"/>
        <v>2019Q2</v>
      </c>
      <c r="F53" s="221">
        <f>_xlfn.XLOOKUP($B$8,OCR!$D$2:$P$2,OCR!$D9:$P9)</f>
        <v>0</v>
      </c>
      <c r="G53" s="246">
        <f>_xlfn.XLOOKUP($B$8,IBNR!$G$5:$S$5,IBNR!$G12:$S12)</f>
        <v>0</v>
      </c>
      <c r="H53" s="247">
        <f t="shared" si="26"/>
        <v>0</v>
      </c>
      <c r="I53" s="248">
        <f t="shared" si="30"/>
        <v>0</v>
      </c>
      <c r="J53" s="249">
        <f t="shared" ref="J53:Z53" si="39">$H53*J16</f>
        <v>0</v>
      </c>
      <c r="K53" s="249">
        <f t="shared" si="39"/>
        <v>0</v>
      </c>
      <c r="L53" s="249">
        <f t="shared" si="39"/>
        <v>0</v>
      </c>
      <c r="M53" s="249">
        <f t="shared" si="39"/>
        <v>0</v>
      </c>
      <c r="N53" s="249">
        <f t="shared" si="39"/>
        <v>0</v>
      </c>
      <c r="O53" s="249">
        <f t="shared" si="39"/>
        <v>0</v>
      </c>
      <c r="P53" s="249">
        <f t="shared" si="39"/>
        <v>0</v>
      </c>
      <c r="Q53" s="249">
        <f t="shared" si="39"/>
        <v>0</v>
      </c>
      <c r="R53" s="249">
        <f t="shared" si="39"/>
        <v>0</v>
      </c>
      <c r="S53" s="249">
        <f t="shared" si="39"/>
        <v>0</v>
      </c>
      <c r="T53" s="249">
        <f t="shared" si="39"/>
        <v>0</v>
      </c>
      <c r="U53" s="249">
        <f t="shared" si="39"/>
        <v>0</v>
      </c>
      <c r="V53" s="249">
        <f t="shared" si="39"/>
        <v>0</v>
      </c>
      <c r="W53" s="249">
        <f t="shared" si="39"/>
        <v>0</v>
      </c>
      <c r="X53" s="249">
        <f t="shared" si="39"/>
        <v>0</v>
      </c>
      <c r="Y53" s="249">
        <f t="shared" si="39"/>
        <v>0</v>
      </c>
      <c r="Z53" s="249">
        <f t="shared" si="39"/>
        <v>0</v>
      </c>
      <c r="AA53" s="249">
        <f t="shared" ref="AA53:AF53" si="40">$H53*AA16</f>
        <v>0</v>
      </c>
      <c r="AB53" s="249">
        <f t="shared" si="40"/>
        <v>0</v>
      </c>
      <c r="AC53" s="249">
        <f t="shared" si="40"/>
        <v>0</v>
      </c>
      <c r="AD53" s="249">
        <f t="shared" si="40"/>
        <v>0</v>
      </c>
      <c r="AE53" s="249">
        <f t="shared" si="40"/>
        <v>0</v>
      </c>
      <c r="AF53" s="249">
        <f t="shared" si="40"/>
        <v>0</v>
      </c>
      <c r="AG53" s="249">
        <f t="shared" si="29"/>
        <v>0</v>
      </c>
      <c r="AH53" s="249">
        <f t="shared" si="29"/>
        <v>0</v>
      </c>
      <c r="AI53" s="249">
        <f t="shared" si="29"/>
        <v>0</v>
      </c>
      <c r="AJ53" s="249">
        <f t="shared" si="29"/>
        <v>0</v>
      </c>
      <c r="AK53" s="249">
        <f t="shared" si="29"/>
        <v>0</v>
      </c>
    </row>
    <row r="54" spans="5:37">
      <c r="E54" s="220" t="str">
        <f t="shared" si="25"/>
        <v>2019Q3</v>
      </c>
      <c r="F54" s="221">
        <f>_xlfn.XLOOKUP($B$8,OCR!$D$2:$P$2,OCR!$D10:$P10)</f>
        <v>0</v>
      </c>
      <c r="G54" s="246">
        <f>_xlfn.XLOOKUP($B$8,IBNR!$G$5:$S$5,IBNR!$G13:$S13)</f>
        <v>0</v>
      </c>
      <c r="H54" s="247">
        <f t="shared" si="26"/>
        <v>0</v>
      </c>
      <c r="I54" s="248">
        <f t="shared" si="30"/>
        <v>0</v>
      </c>
      <c r="J54" s="249">
        <f t="shared" ref="J54:Z54" si="41">$H54*J17</f>
        <v>0</v>
      </c>
      <c r="K54" s="249">
        <f t="shared" si="41"/>
        <v>0</v>
      </c>
      <c r="L54" s="249">
        <f t="shared" si="41"/>
        <v>0</v>
      </c>
      <c r="M54" s="249">
        <f t="shared" si="41"/>
        <v>0</v>
      </c>
      <c r="N54" s="249">
        <f t="shared" si="41"/>
        <v>0</v>
      </c>
      <c r="O54" s="249">
        <f t="shared" si="41"/>
        <v>0</v>
      </c>
      <c r="P54" s="249">
        <f t="shared" si="41"/>
        <v>0</v>
      </c>
      <c r="Q54" s="249">
        <f t="shared" si="41"/>
        <v>0</v>
      </c>
      <c r="R54" s="249">
        <f t="shared" si="41"/>
        <v>0</v>
      </c>
      <c r="S54" s="249">
        <f t="shared" si="41"/>
        <v>0</v>
      </c>
      <c r="T54" s="249">
        <f t="shared" si="41"/>
        <v>0</v>
      </c>
      <c r="U54" s="249">
        <f t="shared" si="41"/>
        <v>0</v>
      </c>
      <c r="V54" s="249">
        <f t="shared" si="41"/>
        <v>0</v>
      </c>
      <c r="W54" s="249">
        <f t="shared" si="41"/>
        <v>0</v>
      </c>
      <c r="X54" s="249">
        <f t="shared" si="41"/>
        <v>0</v>
      </c>
      <c r="Y54" s="249">
        <f t="shared" si="41"/>
        <v>0</v>
      </c>
      <c r="Z54" s="249">
        <f t="shared" si="41"/>
        <v>0</v>
      </c>
      <c r="AA54" s="249">
        <f t="shared" ref="AA54:AF54" si="42">$H54*AA17</f>
        <v>0</v>
      </c>
      <c r="AB54" s="249">
        <f t="shared" si="42"/>
        <v>0</v>
      </c>
      <c r="AC54" s="249">
        <f t="shared" si="42"/>
        <v>0</v>
      </c>
      <c r="AD54" s="249">
        <f t="shared" si="42"/>
        <v>0</v>
      </c>
      <c r="AE54" s="249">
        <f t="shared" si="42"/>
        <v>0</v>
      </c>
      <c r="AF54" s="249">
        <f t="shared" si="42"/>
        <v>0</v>
      </c>
      <c r="AG54" s="249">
        <f t="shared" si="29"/>
        <v>0</v>
      </c>
      <c r="AH54" s="249">
        <f t="shared" si="29"/>
        <v>0</v>
      </c>
      <c r="AI54" s="249">
        <f t="shared" si="29"/>
        <v>0</v>
      </c>
      <c r="AJ54" s="249">
        <f t="shared" si="29"/>
        <v>0</v>
      </c>
      <c r="AK54" s="249">
        <f t="shared" si="29"/>
        <v>0</v>
      </c>
    </row>
    <row r="55" spans="5:37">
      <c r="E55" s="220" t="str">
        <f t="shared" si="25"/>
        <v>2019Q4</v>
      </c>
      <c r="F55" s="221">
        <f>_xlfn.XLOOKUP($B$8,OCR!$D$2:$P$2,OCR!$D11:$P11)</f>
        <v>0</v>
      </c>
      <c r="G55" s="246">
        <f>_xlfn.XLOOKUP($B$8,IBNR!$G$5:$S$5,IBNR!$G14:$S14)</f>
        <v>0</v>
      </c>
      <c r="H55" s="247">
        <f t="shared" si="26"/>
        <v>0</v>
      </c>
      <c r="I55" s="248">
        <f t="shared" si="30"/>
        <v>0</v>
      </c>
      <c r="J55" s="249">
        <f t="shared" ref="J55:Z55" si="43">$H55*J18</f>
        <v>0</v>
      </c>
      <c r="K55" s="249">
        <f t="shared" si="43"/>
        <v>0</v>
      </c>
      <c r="L55" s="249">
        <f t="shared" si="43"/>
        <v>0</v>
      </c>
      <c r="M55" s="249">
        <f t="shared" si="43"/>
        <v>0</v>
      </c>
      <c r="N55" s="249">
        <f t="shared" si="43"/>
        <v>0</v>
      </c>
      <c r="O55" s="249">
        <f t="shared" si="43"/>
        <v>0</v>
      </c>
      <c r="P55" s="249">
        <f t="shared" si="43"/>
        <v>0</v>
      </c>
      <c r="Q55" s="249">
        <f t="shared" si="43"/>
        <v>0</v>
      </c>
      <c r="R55" s="249">
        <f t="shared" si="43"/>
        <v>0</v>
      </c>
      <c r="S55" s="249">
        <f t="shared" si="43"/>
        <v>0</v>
      </c>
      <c r="T55" s="249">
        <f t="shared" si="43"/>
        <v>0</v>
      </c>
      <c r="U55" s="249">
        <f t="shared" si="43"/>
        <v>0</v>
      </c>
      <c r="V55" s="249">
        <f t="shared" si="43"/>
        <v>0</v>
      </c>
      <c r="W55" s="249">
        <f t="shared" si="43"/>
        <v>0</v>
      </c>
      <c r="X55" s="249">
        <f t="shared" si="43"/>
        <v>0</v>
      </c>
      <c r="Y55" s="249">
        <f t="shared" si="43"/>
        <v>0</v>
      </c>
      <c r="Z55" s="249">
        <f t="shared" si="43"/>
        <v>0</v>
      </c>
      <c r="AA55" s="249">
        <f t="shared" ref="AA55:AF55" si="44">$H55*AA18</f>
        <v>0</v>
      </c>
      <c r="AB55" s="249">
        <f t="shared" si="44"/>
        <v>0</v>
      </c>
      <c r="AC55" s="249">
        <f t="shared" si="44"/>
        <v>0</v>
      </c>
      <c r="AD55" s="249">
        <f t="shared" si="44"/>
        <v>0</v>
      </c>
      <c r="AE55" s="249">
        <f t="shared" si="44"/>
        <v>0</v>
      </c>
      <c r="AF55" s="249">
        <f t="shared" si="44"/>
        <v>0</v>
      </c>
      <c r="AG55" s="249">
        <f t="shared" si="29"/>
        <v>0</v>
      </c>
      <c r="AH55" s="249">
        <f t="shared" si="29"/>
        <v>0</v>
      </c>
      <c r="AI55" s="249">
        <f t="shared" si="29"/>
        <v>0</v>
      </c>
      <c r="AJ55" s="249">
        <f t="shared" si="29"/>
        <v>0</v>
      </c>
      <c r="AK55" s="249">
        <f t="shared" si="29"/>
        <v>0</v>
      </c>
    </row>
    <row r="56" spans="5:37">
      <c r="E56" s="220" t="str">
        <f t="shared" si="25"/>
        <v>2020Q1</v>
      </c>
      <c r="F56" s="221">
        <f>_xlfn.XLOOKUP($B$8,OCR!$D$2:$P$2,OCR!$D12:$P12)</f>
        <v>0</v>
      </c>
      <c r="G56" s="246">
        <f>_xlfn.XLOOKUP($B$8,IBNR!$G$5:$S$5,IBNR!$G15:$S15)</f>
        <v>0</v>
      </c>
      <c r="H56" s="247">
        <f t="shared" si="26"/>
        <v>0</v>
      </c>
      <c r="I56" s="248">
        <f t="shared" si="30"/>
        <v>0</v>
      </c>
      <c r="J56" s="249">
        <f t="shared" ref="J56:Z56" si="45">$H56*J19</f>
        <v>0</v>
      </c>
      <c r="K56" s="249">
        <f t="shared" si="45"/>
        <v>0</v>
      </c>
      <c r="L56" s="249">
        <f t="shared" si="45"/>
        <v>0</v>
      </c>
      <c r="M56" s="249">
        <f t="shared" si="45"/>
        <v>0</v>
      </c>
      <c r="N56" s="249">
        <f t="shared" si="45"/>
        <v>0</v>
      </c>
      <c r="O56" s="249">
        <f t="shared" si="45"/>
        <v>0</v>
      </c>
      <c r="P56" s="249">
        <f t="shared" si="45"/>
        <v>0</v>
      </c>
      <c r="Q56" s="249">
        <f t="shared" si="45"/>
        <v>0</v>
      </c>
      <c r="R56" s="249">
        <f t="shared" si="45"/>
        <v>0</v>
      </c>
      <c r="S56" s="249">
        <f t="shared" si="45"/>
        <v>0</v>
      </c>
      <c r="T56" s="249">
        <f t="shared" si="45"/>
        <v>0</v>
      </c>
      <c r="U56" s="249">
        <f t="shared" si="45"/>
        <v>0</v>
      </c>
      <c r="V56" s="249">
        <f t="shared" si="45"/>
        <v>0</v>
      </c>
      <c r="W56" s="249">
        <f t="shared" si="45"/>
        <v>0</v>
      </c>
      <c r="X56" s="249">
        <f t="shared" si="45"/>
        <v>0</v>
      </c>
      <c r="Y56" s="249">
        <f t="shared" si="45"/>
        <v>0</v>
      </c>
      <c r="Z56" s="249">
        <f t="shared" si="45"/>
        <v>0</v>
      </c>
      <c r="AA56" s="249">
        <f t="shared" ref="AA56:AF56" si="46">$H56*AA19</f>
        <v>0</v>
      </c>
      <c r="AB56" s="249">
        <f t="shared" si="46"/>
        <v>0</v>
      </c>
      <c r="AC56" s="249">
        <f t="shared" si="46"/>
        <v>0</v>
      </c>
      <c r="AD56" s="249">
        <f t="shared" si="46"/>
        <v>0</v>
      </c>
      <c r="AE56" s="249">
        <f t="shared" si="46"/>
        <v>0</v>
      </c>
      <c r="AF56" s="249">
        <f t="shared" si="46"/>
        <v>0</v>
      </c>
      <c r="AG56" s="249">
        <f t="shared" si="29"/>
        <v>0</v>
      </c>
      <c r="AH56" s="249">
        <f t="shared" si="29"/>
        <v>0</v>
      </c>
      <c r="AI56" s="249">
        <f t="shared" si="29"/>
        <v>0</v>
      </c>
      <c r="AJ56" s="249">
        <f t="shared" si="29"/>
        <v>0</v>
      </c>
      <c r="AK56" s="249">
        <f t="shared" si="29"/>
        <v>0</v>
      </c>
    </row>
    <row r="57" spans="5:37">
      <c r="E57" s="220" t="str">
        <f t="shared" si="25"/>
        <v>2020Q2</v>
      </c>
      <c r="F57" s="221">
        <f>_xlfn.XLOOKUP($B$8,OCR!$D$2:$P$2,OCR!$D13:$P13)</f>
        <v>0</v>
      </c>
      <c r="G57" s="246">
        <f>_xlfn.XLOOKUP($B$8,IBNR!$G$5:$S$5,IBNR!$G16:$S16)</f>
        <v>0</v>
      </c>
      <c r="H57" s="247">
        <f t="shared" si="26"/>
        <v>0</v>
      </c>
      <c r="I57" s="248">
        <f t="shared" si="30"/>
        <v>0</v>
      </c>
      <c r="J57" s="249">
        <f t="shared" ref="J57:Z57" si="47">$H57*J20</f>
        <v>0</v>
      </c>
      <c r="K57" s="249">
        <f t="shared" si="47"/>
        <v>0</v>
      </c>
      <c r="L57" s="249">
        <f t="shared" si="47"/>
        <v>0</v>
      </c>
      <c r="M57" s="249">
        <f t="shared" si="47"/>
        <v>0</v>
      </c>
      <c r="N57" s="249">
        <f t="shared" si="47"/>
        <v>0</v>
      </c>
      <c r="O57" s="249">
        <f t="shared" si="47"/>
        <v>0</v>
      </c>
      <c r="P57" s="249">
        <f t="shared" si="47"/>
        <v>0</v>
      </c>
      <c r="Q57" s="249">
        <f t="shared" si="47"/>
        <v>0</v>
      </c>
      <c r="R57" s="249">
        <f t="shared" si="47"/>
        <v>0</v>
      </c>
      <c r="S57" s="249">
        <f t="shared" si="47"/>
        <v>0</v>
      </c>
      <c r="T57" s="249">
        <f t="shared" si="47"/>
        <v>0</v>
      </c>
      <c r="U57" s="249">
        <f t="shared" si="47"/>
        <v>0</v>
      </c>
      <c r="V57" s="249">
        <f t="shared" si="47"/>
        <v>0</v>
      </c>
      <c r="W57" s="249">
        <f t="shared" si="47"/>
        <v>0</v>
      </c>
      <c r="X57" s="249">
        <f t="shared" si="47"/>
        <v>0</v>
      </c>
      <c r="Y57" s="249">
        <f t="shared" si="47"/>
        <v>0</v>
      </c>
      <c r="Z57" s="249">
        <f t="shared" si="47"/>
        <v>0</v>
      </c>
      <c r="AA57" s="249">
        <f t="shared" ref="AA57:AF57" si="48">$H57*AA20</f>
        <v>0</v>
      </c>
      <c r="AB57" s="249">
        <f t="shared" si="48"/>
        <v>0</v>
      </c>
      <c r="AC57" s="249">
        <f t="shared" si="48"/>
        <v>0</v>
      </c>
      <c r="AD57" s="249">
        <f t="shared" si="48"/>
        <v>0</v>
      </c>
      <c r="AE57" s="249">
        <f t="shared" si="48"/>
        <v>0</v>
      </c>
      <c r="AF57" s="249">
        <f t="shared" si="48"/>
        <v>0</v>
      </c>
      <c r="AG57" s="249">
        <f t="shared" si="29"/>
        <v>0</v>
      </c>
      <c r="AH57" s="249">
        <f t="shared" si="29"/>
        <v>0</v>
      </c>
      <c r="AI57" s="249">
        <f t="shared" si="29"/>
        <v>0</v>
      </c>
      <c r="AJ57" s="249">
        <f t="shared" si="29"/>
        <v>0</v>
      </c>
      <c r="AK57" s="249">
        <f t="shared" si="29"/>
        <v>0</v>
      </c>
    </row>
    <row r="58" spans="5:37">
      <c r="E58" s="220" t="str">
        <f t="shared" si="25"/>
        <v>2020Q3</v>
      </c>
      <c r="F58" s="221">
        <f>_xlfn.XLOOKUP($B$8,OCR!$D$2:$P$2,OCR!$D14:$P14)</f>
        <v>1100000</v>
      </c>
      <c r="G58" s="246">
        <f>_xlfn.XLOOKUP($B$8,IBNR!$G$5:$S$5,IBNR!$G17:$S17)</f>
        <v>0</v>
      </c>
      <c r="H58" s="247">
        <f t="shared" si="26"/>
        <v>1100000</v>
      </c>
      <c r="I58" s="248">
        <f t="shared" si="30"/>
        <v>1100000</v>
      </c>
      <c r="J58" s="249">
        <f t="shared" ref="J58:Z58" si="49">$H58*J21</f>
        <v>1100000</v>
      </c>
      <c r="K58" s="249">
        <f t="shared" si="49"/>
        <v>0</v>
      </c>
      <c r="L58" s="249">
        <f t="shared" si="49"/>
        <v>0</v>
      </c>
      <c r="M58" s="249">
        <f t="shared" si="49"/>
        <v>0</v>
      </c>
      <c r="N58" s="249">
        <f t="shared" si="49"/>
        <v>0</v>
      </c>
      <c r="O58" s="249">
        <f t="shared" si="49"/>
        <v>0</v>
      </c>
      <c r="P58" s="249">
        <f t="shared" si="49"/>
        <v>0</v>
      </c>
      <c r="Q58" s="249">
        <f t="shared" si="49"/>
        <v>0</v>
      </c>
      <c r="R58" s="249">
        <f t="shared" si="49"/>
        <v>0</v>
      </c>
      <c r="S58" s="249">
        <f t="shared" si="49"/>
        <v>0</v>
      </c>
      <c r="T58" s="249">
        <f t="shared" si="49"/>
        <v>0</v>
      </c>
      <c r="U58" s="249">
        <f t="shared" si="49"/>
        <v>0</v>
      </c>
      <c r="V58" s="249">
        <f t="shared" si="49"/>
        <v>0</v>
      </c>
      <c r="W58" s="249">
        <f t="shared" si="49"/>
        <v>0</v>
      </c>
      <c r="X58" s="249">
        <f t="shared" si="49"/>
        <v>0</v>
      </c>
      <c r="Y58" s="249">
        <f t="shared" si="49"/>
        <v>0</v>
      </c>
      <c r="Z58" s="249">
        <f t="shared" si="49"/>
        <v>0</v>
      </c>
      <c r="AA58" s="249">
        <f t="shared" ref="AA58:AF58" si="50">$H58*AA21</f>
        <v>0</v>
      </c>
      <c r="AB58" s="249">
        <f t="shared" si="50"/>
        <v>0</v>
      </c>
      <c r="AC58" s="249">
        <f t="shared" si="50"/>
        <v>0</v>
      </c>
      <c r="AD58" s="249">
        <f t="shared" si="50"/>
        <v>0</v>
      </c>
      <c r="AE58" s="249">
        <f t="shared" si="50"/>
        <v>0</v>
      </c>
      <c r="AF58" s="249">
        <f t="shared" si="50"/>
        <v>0</v>
      </c>
      <c r="AG58" s="249">
        <f t="shared" ref="AG58:AK67" si="51">$H58*AG21</f>
        <v>0</v>
      </c>
      <c r="AH58" s="249">
        <f t="shared" si="51"/>
        <v>0</v>
      </c>
      <c r="AI58" s="249">
        <f t="shared" si="51"/>
        <v>0</v>
      </c>
      <c r="AJ58" s="249">
        <f t="shared" si="51"/>
        <v>0</v>
      </c>
      <c r="AK58" s="249">
        <f t="shared" si="51"/>
        <v>0</v>
      </c>
    </row>
    <row r="59" spans="5:37">
      <c r="E59" s="220" t="str">
        <f t="shared" si="25"/>
        <v>2020Q4</v>
      </c>
      <c r="F59" s="221">
        <f>_xlfn.XLOOKUP($B$8,OCR!$D$2:$P$2,OCR!$D15:$P15)</f>
        <v>0</v>
      </c>
      <c r="G59" s="246">
        <f>_xlfn.XLOOKUP($B$8,IBNR!$G$5:$S$5,IBNR!$G18:$S18)</f>
        <v>0</v>
      </c>
      <c r="H59" s="247">
        <f t="shared" si="26"/>
        <v>0</v>
      </c>
      <c r="I59" s="248">
        <f t="shared" si="30"/>
        <v>0</v>
      </c>
      <c r="J59" s="249">
        <f t="shared" ref="J59:Z59" si="52">$H59*J22</f>
        <v>0</v>
      </c>
      <c r="K59" s="249">
        <f t="shared" si="52"/>
        <v>0</v>
      </c>
      <c r="L59" s="249">
        <f t="shared" si="52"/>
        <v>0</v>
      </c>
      <c r="M59" s="249">
        <f t="shared" si="52"/>
        <v>0</v>
      </c>
      <c r="N59" s="249">
        <f t="shared" si="52"/>
        <v>0</v>
      </c>
      <c r="O59" s="249">
        <f t="shared" si="52"/>
        <v>0</v>
      </c>
      <c r="P59" s="249">
        <f t="shared" si="52"/>
        <v>0</v>
      </c>
      <c r="Q59" s="249">
        <f t="shared" si="52"/>
        <v>0</v>
      </c>
      <c r="R59" s="249">
        <f t="shared" si="52"/>
        <v>0</v>
      </c>
      <c r="S59" s="249">
        <f t="shared" si="52"/>
        <v>0</v>
      </c>
      <c r="T59" s="249">
        <f t="shared" si="52"/>
        <v>0</v>
      </c>
      <c r="U59" s="249">
        <f t="shared" si="52"/>
        <v>0</v>
      </c>
      <c r="V59" s="249">
        <f t="shared" si="52"/>
        <v>0</v>
      </c>
      <c r="W59" s="249">
        <f t="shared" si="52"/>
        <v>0</v>
      </c>
      <c r="X59" s="249">
        <f t="shared" si="52"/>
        <v>0</v>
      </c>
      <c r="Y59" s="249">
        <f t="shared" si="52"/>
        <v>0</v>
      </c>
      <c r="Z59" s="249">
        <f t="shared" si="52"/>
        <v>0</v>
      </c>
      <c r="AA59" s="249">
        <f t="shared" ref="AA59:AF59" si="53">$H59*AA22</f>
        <v>0</v>
      </c>
      <c r="AB59" s="249">
        <f t="shared" si="53"/>
        <v>0</v>
      </c>
      <c r="AC59" s="249">
        <f t="shared" si="53"/>
        <v>0</v>
      </c>
      <c r="AD59" s="249">
        <f t="shared" si="53"/>
        <v>0</v>
      </c>
      <c r="AE59" s="249">
        <f t="shared" si="53"/>
        <v>0</v>
      </c>
      <c r="AF59" s="249">
        <f t="shared" si="53"/>
        <v>0</v>
      </c>
      <c r="AG59" s="249">
        <f t="shared" si="51"/>
        <v>0</v>
      </c>
      <c r="AH59" s="249">
        <f t="shared" si="51"/>
        <v>0</v>
      </c>
      <c r="AI59" s="249">
        <f t="shared" si="51"/>
        <v>0</v>
      </c>
      <c r="AJ59" s="249">
        <f t="shared" si="51"/>
        <v>0</v>
      </c>
      <c r="AK59" s="249">
        <f t="shared" si="51"/>
        <v>0</v>
      </c>
    </row>
    <row r="60" spans="5:37">
      <c r="E60" s="220" t="str">
        <f t="shared" si="25"/>
        <v>2021Q1</v>
      </c>
      <c r="F60" s="221">
        <f>_xlfn.XLOOKUP($B$8,OCR!$D$2:$P$2,OCR!$D16:$P16)</f>
        <v>0</v>
      </c>
      <c r="G60" s="246">
        <f>_xlfn.XLOOKUP($B$8,IBNR!$G$5:$S$5,IBNR!$G19:$S19)</f>
        <v>0</v>
      </c>
      <c r="H60" s="247">
        <f t="shared" si="26"/>
        <v>0</v>
      </c>
      <c r="I60" s="248">
        <f t="shared" si="30"/>
        <v>0</v>
      </c>
      <c r="J60" s="249">
        <f t="shared" ref="J60:Z60" si="54">$H60*J23</f>
        <v>0</v>
      </c>
      <c r="K60" s="249">
        <f t="shared" si="54"/>
        <v>0</v>
      </c>
      <c r="L60" s="249">
        <f t="shared" si="54"/>
        <v>0</v>
      </c>
      <c r="M60" s="249">
        <f t="shared" si="54"/>
        <v>0</v>
      </c>
      <c r="N60" s="249">
        <f t="shared" si="54"/>
        <v>0</v>
      </c>
      <c r="O60" s="249">
        <f t="shared" si="54"/>
        <v>0</v>
      </c>
      <c r="P60" s="249">
        <f t="shared" si="54"/>
        <v>0</v>
      </c>
      <c r="Q60" s="249">
        <f t="shared" si="54"/>
        <v>0</v>
      </c>
      <c r="R60" s="249">
        <f t="shared" si="54"/>
        <v>0</v>
      </c>
      <c r="S60" s="249">
        <f t="shared" si="54"/>
        <v>0</v>
      </c>
      <c r="T60" s="249">
        <f t="shared" si="54"/>
        <v>0</v>
      </c>
      <c r="U60" s="249">
        <f t="shared" si="54"/>
        <v>0</v>
      </c>
      <c r="V60" s="249">
        <f t="shared" si="54"/>
        <v>0</v>
      </c>
      <c r="W60" s="249">
        <f t="shared" si="54"/>
        <v>0</v>
      </c>
      <c r="X60" s="249">
        <f t="shared" si="54"/>
        <v>0</v>
      </c>
      <c r="Y60" s="249">
        <f t="shared" si="54"/>
        <v>0</v>
      </c>
      <c r="Z60" s="249">
        <f t="shared" si="54"/>
        <v>0</v>
      </c>
      <c r="AA60" s="249">
        <f t="shared" ref="AA60:AF60" si="55">$H60*AA23</f>
        <v>0</v>
      </c>
      <c r="AB60" s="249">
        <f t="shared" si="55"/>
        <v>0</v>
      </c>
      <c r="AC60" s="249">
        <f t="shared" si="55"/>
        <v>0</v>
      </c>
      <c r="AD60" s="249">
        <f t="shared" si="55"/>
        <v>0</v>
      </c>
      <c r="AE60" s="249">
        <f t="shared" si="55"/>
        <v>0</v>
      </c>
      <c r="AF60" s="249">
        <f t="shared" si="55"/>
        <v>0</v>
      </c>
      <c r="AG60" s="249">
        <f t="shared" si="51"/>
        <v>0</v>
      </c>
      <c r="AH60" s="249">
        <f t="shared" si="51"/>
        <v>0</v>
      </c>
      <c r="AI60" s="249">
        <f t="shared" si="51"/>
        <v>0</v>
      </c>
      <c r="AJ60" s="249">
        <f t="shared" si="51"/>
        <v>0</v>
      </c>
      <c r="AK60" s="249">
        <f t="shared" si="51"/>
        <v>0</v>
      </c>
    </row>
    <row r="61" spans="5:37">
      <c r="E61" s="220" t="str">
        <f t="shared" si="25"/>
        <v>2021Q2</v>
      </c>
      <c r="F61" s="221">
        <f>_xlfn.XLOOKUP($B$8,OCR!$D$2:$P$2,OCR!$D17:$P17)</f>
        <v>0</v>
      </c>
      <c r="G61" s="246">
        <f>_xlfn.XLOOKUP($B$8,IBNR!$G$5:$S$5,IBNR!$G20:$S20)</f>
        <v>0</v>
      </c>
      <c r="H61" s="247">
        <f t="shared" si="26"/>
        <v>0</v>
      </c>
      <c r="I61" s="248">
        <f t="shared" si="30"/>
        <v>0</v>
      </c>
      <c r="J61" s="249">
        <f t="shared" ref="J61:Z61" si="56">$H61*J24</f>
        <v>0</v>
      </c>
      <c r="K61" s="249">
        <f t="shared" si="56"/>
        <v>0</v>
      </c>
      <c r="L61" s="249">
        <f t="shared" si="56"/>
        <v>0</v>
      </c>
      <c r="M61" s="249">
        <f t="shared" si="56"/>
        <v>0</v>
      </c>
      <c r="N61" s="249">
        <f t="shared" si="56"/>
        <v>0</v>
      </c>
      <c r="O61" s="249">
        <f t="shared" si="56"/>
        <v>0</v>
      </c>
      <c r="P61" s="249">
        <f t="shared" si="56"/>
        <v>0</v>
      </c>
      <c r="Q61" s="249">
        <f t="shared" si="56"/>
        <v>0</v>
      </c>
      <c r="R61" s="249">
        <f t="shared" si="56"/>
        <v>0</v>
      </c>
      <c r="S61" s="249">
        <f t="shared" si="56"/>
        <v>0</v>
      </c>
      <c r="T61" s="249">
        <f t="shared" si="56"/>
        <v>0</v>
      </c>
      <c r="U61" s="249">
        <f t="shared" si="56"/>
        <v>0</v>
      </c>
      <c r="V61" s="249">
        <f t="shared" si="56"/>
        <v>0</v>
      </c>
      <c r="W61" s="249">
        <f t="shared" si="56"/>
        <v>0</v>
      </c>
      <c r="X61" s="249">
        <f t="shared" si="56"/>
        <v>0</v>
      </c>
      <c r="Y61" s="249">
        <f t="shared" si="56"/>
        <v>0</v>
      </c>
      <c r="Z61" s="249">
        <f t="shared" si="56"/>
        <v>0</v>
      </c>
      <c r="AA61" s="249">
        <f t="shared" ref="AA61:AF61" si="57">$H61*AA24</f>
        <v>0</v>
      </c>
      <c r="AB61" s="249">
        <f t="shared" si="57"/>
        <v>0</v>
      </c>
      <c r="AC61" s="249">
        <f t="shared" si="57"/>
        <v>0</v>
      </c>
      <c r="AD61" s="249">
        <f t="shared" si="57"/>
        <v>0</v>
      </c>
      <c r="AE61" s="249">
        <f t="shared" si="57"/>
        <v>0</v>
      </c>
      <c r="AF61" s="249">
        <f t="shared" si="57"/>
        <v>0</v>
      </c>
      <c r="AG61" s="249">
        <f t="shared" si="51"/>
        <v>0</v>
      </c>
      <c r="AH61" s="249">
        <f t="shared" si="51"/>
        <v>0</v>
      </c>
      <c r="AI61" s="249">
        <f t="shared" si="51"/>
        <v>0</v>
      </c>
      <c r="AJ61" s="249">
        <f t="shared" si="51"/>
        <v>0</v>
      </c>
      <c r="AK61" s="249">
        <f t="shared" si="51"/>
        <v>0</v>
      </c>
    </row>
    <row r="62" spans="5:37">
      <c r="E62" s="220" t="str">
        <f t="shared" si="25"/>
        <v>2021Q3</v>
      </c>
      <c r="F62" s="221">
        <f>_xlfn.XLOOKUP($B$8,OCR!$D$2:$P$2,OCR!$D18:$P18)</f>
        <v>0</v>
      </c>
      <c r="G62" s="246">
        <f>_xlfn.XLOOKUP($B$8,IBNR!$G$5:$S$5,IBNR!$G21:$S21)</f>
        <v>0</v>
      </c>
      <c r="H62" s="247">
        <f t="shared" si="26"/>
        <v>0</v>
      </c>
      <c r="I62" s="248">
        <f t="shared" si="30"/>
        <v>0</v>
      </c>
      <c r="J62" s="249">
        <f t="shared" ref="J62:Z62" si="58">$H62*J25</f>
        <v>0</v>
      </c>
      <c r="K62" s="249">
        <f t="shared" si="58"/>
        <v>0</v>
      </c>
      <c r="L62" s="249">
        <f t="shared" si="58"/>
        <v>0</v>
      </c>
      <c r="M62" s="249">
        <f t="shared" si="58"/>
        <v>0</v>
      </c>
      <c r="N62" s="249">
        <f t="shared" si="58"/>
        <v>0</v>
      </c>
      <c r="O62" s="249">
        <f t="shared" si="58"/>
        <v>0</v>
      </c>
      <c r="P62" s="249">
        <f t="shared" si="58"/>
        <v>0</v>
      </c>
      <c r="Q62" s="249">
        <f t="shared" si="58"/>
        <v>0</v>
      </c>
      <c r="R62" s="249">
        <f t="shared" si="58"/>
        <v>0</v>
      </c>
      <c r="S62" s="249">
        <f t="shared" si="58"/>
        <v>0</v>
      </c>
      <c r="T62" s="249">
        <f t="shared" si="58"/>
        <v>0</v>
      </c>
      <c r="U62" s="249">
        <f t="shared" si="58"/>
        <v>0</v>
      </c>
      <c r="V62" s="249">
        <f t="shared" si="58"/>
        <v>0</v>
      </c>
      <c r="W62" s="249">
        <f t="shared" si="58"/>
        <v>0</v>
      </c>
      <c r="X62" s="249">
        <f t="shared" si="58"/>
        <v>0</v>
      </c>
      <c r="Y62" s="249">
        <f t="shared" si="58"/>
        <v>0</v>
      </c>
      <c r="Z62" s="249">
        <f t="shared" si="58"/>
        <v>0</v>
      </c>
      <c r="AA62" s="249">
        <f t="shared" ref="AA62:AF62" si="59">$H62*AA25</f>
        <v>0</v>
      </c>
      <c r="AB62" s="249">
        <f t="shared" si="59"/>
        <v>0</v>
      </c>
      <c r="AC62" s="249">
        <f t="shared" si="59"/>
        <v>0</v>
      </c>
      <c r="AD62" s="249">
        <f t="shared" si="59"/>
        <v>0</v>
      </c>
      <c r="AE62" s="249">
        <f t="shared" si="59"/>
        <v>0</v>
      </c>
      <c r="AF62" s="249">
        <f t="shared" si="59"/>
        <v>0</v>
      </c>
      <c r="AG62" s="249">
        <f t="shared" si="51"/>
        <v>0</v>
      </c>
      <c r="AH62" s="249">
        <f t="shared" si="51"/>
        <v>0</v>
      </c>
      <c r="AI62" s="249">
        <f t="shared" si="51"/>
        <v>0</v>
      </c>
      <c r="AJ62" s="249">
        <f t="shared" si="51"/>
        <v>0</v>
      </c>
      <c r="AK62" s="249">
        <f t="shared" si="51"/>
        <v>0</v>
      </c>
    </row>
    <row r="63" spans="5:37">
      <c r="E63" s="220" t="str">
        <f t="shared" si="25"/>
        <v>2021Q4</v>
      </c>
      <c r="F63" s="221">
        <f>_xlfn.XLOOKUP($B$8,OCR!$D$2:$P$2,OCR!$D19:$P19)</f>
        <v>55000.000000000007</v>
      </c>
      <c r="G63" s="246">
        <f>_xlfn.XLOOKUP($B$8,IBNR!$G$5:$S$5,IBNR!$G22:$S22)</f>
        <v>0</v>
      </c>
      <c r="H63" s="247">
        <f t="shared" si="26"/>
        <v>55000.000000000007</v>
      </c>
      <c r="I63" s="248">
        <f t="shared" si="30"/>
        <v>55000.000000000007</v>
      </c>
      <c r="J63" s="249">
        <f t="shared" ref="J63:Z63" si="60">$H63*J26</f>
        <v>55000.000000000007</v>
      </c>
      <c r="K63" s="249">
        <f t="shared" si="60"/>
        <v>0</v>
      </c>
      <c r="L63" s="249">
        <f t="shared" si="60"/>
        <v>0</v>
      </c>
      <c r="M63" s="249">
        <f t="shared" si="60"/>
        <v>0</v>
      </c>
      <c r="N63" s="249">
        <f t="shared" si="60"/>
        <v>0</v>
      </c>
      <c r="O63" s="249">
        <f t="shared" si="60"/>
        <v>0</v>
      </c>
      <c r="P63" s="249">
        <f t="shared" si="60"/>
        <v>0</v>
      </c>
      <c r="Q63" s="249">
        <f t="shared" si="60"/>
        <v>0</v>
      </c>
      <c r="R63" s="249">
        <f t="shared" si="60"/>
        <v>0</v>
      </c>
      <c r="S63" s="249">
        <f t="shared" si="60"/>
        <v>0</v>
      </c>
      <c r="T63" s="249">
        <f t="shared" si="60"/>
        <v>0</v>
      </c>
      <c r="U63" s="249">
        <f t="shared" si="60"/>
        <v>0</v>
      </c>
      <c r="V63" s="249">
        <f t="shared" si="60"/>
        <v>0</v>
      </c>
      <c r="W63" s="249">
        <f t="shared" si="60"/>
        <v>0</v>
      </c>
      <c r="X63" s="249">
        <f t="shared" si="60"/>
        <v>0</v>
      </c>
      <c r="Y63" s="249">
        <f t="shared" si="60"/>
        <v>0</v>
      </c>
      <c r="Z63" s="249">
        <f t="shared" si="60"/>
        <v>0</v>
      </c>
      <c r="AA63" s="249">
        <f t="shared" ref="AA63:AF63" si="61">$H63*AA26</f>
        <v>0</v>
      </c>
      <c r="AB63" s="249">
        <f t="shared" si="61"/>
        <v>0</v>
      </c>
      <c r="AC63" s="249">
        <f t="shared" si="61"/>
        <v>0</v>
      </c>
      <c r="AD63" s="249">
        <f t="shared" si="61"/>
        <v>0</v>
      </c>
      <c r="AE63" s="249">
        <f t="shared" si="61"/>
        <v>0</v>
      </c>
      <c r="AF63" s="249">
        <f t="shared" si="61"/>
        <v>0</v>
      </c>
      <c r="AG63" s="249">
        <f t="shared" si="51"/>
        <v>0</v>
      </c>
      <c r="AH63" s="249">
        <f t="shared" si="51"/>
        <v>0</v>
      </c>
      <c r="AI63" s="249">
        <f t="shared" si="51"/>
        <v>0</v>
      </c>
      <c r="AJ63" s="249">
        <f t="shared" si="51"/>
        <v>0</v>
      </c>
      <c r="AK63" s="249">
        <f t="shared" si="51"/>
        <v>0</v>
      </c>
    </row>
    <row r="64" spans="5:37">
      <c r="E64" s="220" t="str">
        <f t="shared" si="25"/>
        <v>2022Q1</v>
      </c>
      <c r="F64" s="221">
        <f>_xlfn.XLOOKUP($B$8,OCR!$D$2:$P$2,OCR!$D20:$P20)</f>
        <v>0</v>
      </c>
      <c r="G64" s="246">
        <f>_xlfn.XLOOKUP($B$8,IBNR!$G$5:$S$5,IBNR!$G23:$S23)</f>
        <v>1082553.7940097726</v>
      </c>
      <c r="H64" s="247">
        <f t="shared" si="26"/>
        <v>1082553.7940097726</v>
      </c>
      <c r="I64" s="248">
        <f t="shared" si="30"/>
        <v>1082553.7940097726</v>
      </c>
      <c r="J64" s="249">
        <f t="shared" ref="J64:Z64" si="62">$H64*J27</f>
        <v>1082553.7940097726</v>
      </c>
      <c r="K64" s="249">
        <f t="shared" si="62"/>
        <v>0</v>
      </c>
      <c r="L64" s="249">
        <f t="shared" si="62"/>
        <v>0</v>
      </c>
      <c r="M64" s="249">
        <f t="shared" si="62"/>
        <v>0</v>
      </c>
      <c r="N64" s="249">
        <f t="shared" si="62"/>
        <v>0</v>
      </c>
      <c r="O64" s="249">
        <f t="shared" si="62"/>
        <v>0</v>
      </c>
      <c r="P64" s="249">
        <f t="shared" si="62"/>
        <v>0</v>
      </c>
      <c r="Q64" s="249">
        <f t="shared" si="62"/>
        <v>0</v>
      </c>
      <c r="R64" s="249">
        <f t="shared" si="62"/>
        <v>0</v>
      </c>
      <c r="S64" s="249">
        <f t="shared" si="62"/>
        <v>0</v>
      </c>
      <c r="T64" s="249">
        <f t="shared" si="62"/>
        <v>0</v>
      </c>
      <c r="U64" s="249">
        <f t="shared" si="62"/>
        <v>0</v>
      </c>
      <c r="V64" s="249">
        <f t="shared" si="62"/>
        <v>0</v>
      </c>
      <c r="W64" s="249">
        <f t="shared" si="62"/>
        <v>0</v>
      </c>
      <c r="X64" s="249">
        <f t="shared" si="62"/>
        <v>0</v>
      </c>
      <c r="Y64" s="249">
        <f t="shared" si="62"/>
        <v>0</v>
      </c>
      <c r="Z64" s="249">
        <f t="shared" si="62"/>
        <v>0</v>
      </c>
      <c r="AA64" s="249">
        <f t="shared" ref="AA64:AF64" si="63">$H64*AA27</f>
        <v>0</v>
      </c>
      <c r="AB64" s="249">
        <f t="shared" si="63"/>
        <v>0</v>
      </c>
      <c r="AC64" s="249">
        <f t="shared" si="63"/>
        <v>0</v>
      </c>
      <c r="AD64" s="249">
        <f t="shared" si="63"/>
        <v>0</v>
      </c>
      <c r="AE64" s="249">
        <f t="shared" si="63"/>
        <v>0</v>
      </c>
      <c r="AF64" s="249">
        <f t="shared" si="63"/>
        <v>0</v>
      </c>
      <c r="AG64" s="249">
        <f t="shared" si="51"/>
        <v>0</v>
      </c>
      <c r="AH64" s="249">
        <f t="shared" si="51"/>
        <v>0</v>
      </c>
      <c r="AI64" s="249">
        <f t="shared" si="51"/>
        <v>0</v>
      </c>
      <c r="AJ64" s="249">
        <f t="shared" si="51"/>
        <v>0</v>
      </c>
      <c r="AK64" s="249">
        <f t="shared" si="51"/>
        <v>0</v>
      </c>
    </row>
    <row r="65" spans="5:37">
      <c r="E65" s="220" t="str">
        <f t="shared" si="25"/>
        <v>2022Q2</v>
      </c>
      <c r="F65" s="221">
        <f>_xlfn.XLOOKUP($B$8,OCR!$D$2:$P$2,OCR!$D21:$P21)</f>
        <v>0</v>
      </c>
      <c r="G65" s="246">
        <f>_xlfn.XLOOKUP($B$8,IBNR!$G$5:$S$5,IBNR!$G24:$S24)</f>
        <v>1082553.7940097726</v>
      </c>
      <c r="H65" s="247">
        <f t="shared" si="26"/>
        <v>1082553.7940097726</v>
      </c>
      <c r="I65" s="248">
        <f t="shared" si="30"/>
        <v>1082553.7940097726</v>
      </c>
      <c r="J65" s="249">
        <f t="shared" ref="J65:Z65" si="64">$H65*J28</f>
        <v>1082553.7940097726</v>
      </c>
      <c r="K65" s="249">
        <f t="shared" si="64"/>
        <v>0</v>
      </c>
      <c r="L65" s="249">
        <f t="shared" si="64"/>
        <v>0</v>
      </c>
      <c r="M65" s="249">
        <f t="shared" si="64"/>
        <v>0</v>
      </c>
      <c r="N65" s="249">
        <f t="shared" si="64"/>
        <v>0</v>
      </c>
      <c r="O65" s="249">
        <f t="shared" si="64"/>
        <v>0</v>
      </c>
      <c r="P65" s="249">
        <f t="shared" si="64"/>
        <v>0</v>
      </c>
      <c r="Q65" s="249">
        <f t="shared" si="64"/>
        <v>0</v>
      </c>
      <c r="R65" s="249">
        <f t="shared" si="64"/>
        <v>0</v>
      </c>
      <c r="S65" s="249">
        <f t="shared" si="64"/>
        <v>0</v>
      </c>
      <c r="T65" s="249">
        <f t="shared" si="64"/>
        <v>0</v>
      </c>
      <c r="U65" s="249">
        <f t="shared" si="64"/>
        <v>0</v>
      </c>
      <c r="V65" s="249">
        <f t="shared" si="64"/>
        <v>0</v>
      </c>
      <c r="W65" s="249">
        <f t="shared" si="64"/>
        <v>0</v>
      </c>
      <c r="X65" s="249">
        <f t="shared" si="64"/>
        <v>0</v>
      </c>
      <c r="Y65" s="249">
        <f t="shared" si="64"/>
        <v>0</v>
      </c>
      <c r="Z65" s="249">
        <f t="shared" si="64"/>
        <v>0</v>
      </c>
      <c r="AA65" s="249">
        <f t="shared" ref="AA65:AF65" si="65">$H65*AA28</f>
        <v>0</v>
      </c>
      <c r="AB65" s="249">
        <f t="shared" si="65"/>
        <v>0</v>
      </c>
      <c r="AC65" s="249">
        <f t="shared" si="65"/>
        <v>0</v>
      </c>
      <c r="AD65" s="249">
        <f t="shared" si="65"/>
        <v>0</v>
      </c>
      <c r="AE65" s="249">
        <f t="shared" si="65"/>
        <v>0</v>
      </c>
      <c r="AF65" s="249">
        <f t="shared" si="65"/>
        <v>0</v>
      </c>
      <c r="AG65" s="249">
        <f t="shared" si="51"/>
        <v>0</v>
      </c>
      <c r="AH65" s="249">
        <f t="shared" si="51"/>
        <v>0</v>
      </c>
      <c r="AI65" s="249">
        <f t="shared" si="51"/>
        <v>0</v>
      </c>
      <c r="AJ65" s="249">
        <f t="shared" si="51"/>
        <v>0</v>
      </c>
      <c r="AK65" s="249">
        <f t="shared" si="51"/>
        <v>0</v>
      </c>
    </row>
    <row r="66" spans="5:37">
      <c r="E66" s="220" t="str">
        <f t="shared" si="25"/>
        <v>2022Q3</v>
      </c>
      <c r="F66" s="221">
        <f>_xlfn.XLOOKUP($B$8,OCR!$D$2:$P$2,OCR!$D22:$P22)</f>
        <v>0</v>
      </c>
      <c r="G66" s="246">
        <f>_xlfn.XLOOKUP($B$8,IBNR!$G$5:$S$5,IBNR!$G25:$S25)</f>
        <v>1082553.7940097726</v>
      </c>
      <c r="H66" s="247">
        <f t="shared" si="26"/>
        <v>1082553.7940097726</v>
      </c>
      <c r="I66" s="248">
        <f t="shared" si="30"/>
        <v>1082553.7940097726</v>
      </c>
      <c r="J66" s="249">
        <f t="shared" ref="J66:Z66" si="66">$H66*J29</f>
        <v>1082553.7940097726</v>
      </c>
      <c r="K66" s="249">
        <f t="shared" si="66"/>
        <v>0</v>
      </c>
      <c r="L66" s="249">
        <f t="shared" si="66"/>
        <v>0</v>
      </c>
      <c r="M66" s="249">
        <f t="shared" si="66"/>
        <v>0</v>
      </c>
      <c r="N66" s="249">
        <f t="shared" si="66"/>
        <v>0</v>
      </c>
      <c r="O66" s="249">
        <f t="shared" si="66"/>
        <v>0</v>
      </c>
      <c r="P66" s="249">
        <f t="shared" si="66"/>
        <v>0</v>
      </c>
      <c r="Q66" s="249">
        <f t="shared" si="66"/>
        <v>0</v>
      </c>
      <c r="R66" s="249">
        <f t="shared" si="66"/>
        <v>0</v>
      </c>
      <c r="S66" s="249">
        <f t="shared" si="66"/>
        <v>0</v>
      </c>
      <c r="T66" s="249">
        <f t="shared" si="66"/>
        <v>0</v>
      </c>
      <c r="U66" s="249">
        <f t="shared" si="66"/>
        <v>0</v>
      </c>
      <c r="V66" s="249">
        <f t="shared" si="66"/>
        <v>0</v>
      </c>
      <c r="W66" s="249">
        <f t="shared" si="66"/>
        <v>0</v>
      </c>
      <c r="X66" s="249">
        <f t="shared" si="66"/>
        <v>0</v>
      </c>
      <c r="Y66" s="249">
        <f t="shared" si="66"/>
        <v>0</v>
      </c>
      <c r="Z66" s="249">
        <f t="shared" si="66"/>
        <v>0</v>
      </c>
      <c r="AA66" s="249">
        <f t="shared" ref="AA66:AF66" si="67">$H66*AA29</f>
        <v>0</v>
      </c>
      <c r="AB66" s="249">
        <f t="shared" si="67"/>
        <v>0</v>
      </c>
      <c r="AC66" s="249">
        <f t="shared" si="67"/>
        <v>0</v>
      </c>
      <c r="AD66" s="249">
        <f t="shared" si="67"/>
        <v>0</v>
      </c>
      <c r="AE66" s="249">
        <f t="shared" si="67"/>
        <v>0</v>
      </c>
      <c r="AF66" s="249">
        <f t="shared" si="67"/>
        <v>0</v>
      </c>
      <c r="AG66" s="249">
        <f t="shared" si="51"/>
        <v>0</v>
      </c>
      <c r="AH66" s="249">
        <f t="shared" si="51"/>
        <v>0</v>
      </c>
      <c r="AI66" s="249">
        <f t="shared" si="51"/>
        <v>0</v>
      </c>
      <c r="AJ66" s="249">
        <f t="shared" si="51"/>
        <v>0</v>
      </c>
      <c r="AK66" s="249">
        <f t="shared" si="51"/>
        <v>0</v>
      </c>
    </row>
    <row r="67" spans="5:37">
      <c r="E67" s="220" t="str">
        <f t="shared" si="25"/>
        <v>2022Q4</v>
      </c>
      <c r="F67" s="221">
        <f>_xlfn.XLOOKUP($B$8,OCR!$D$2:$P$2,OCR!$D23:$P23)</f>
        <v>0</v>
      </c>
      <c r="G67" s="246">
        <f>_xlfn.XLOOKUP($B$8,IBNR!$G$5:$S$5,IBNR!$G26:$S26)</f>
        <v>1082553.7940097726</v>
      </c>
      <c r="H67" s="247">
        <f t="shared" si="26"/>
        <v>1082553.7940097726</v>
      </c>
      <c r="I67" s="248">
        <f t="shared" si="30"/>
        <v>1082553.7940097726</v>
      </c>
      <c r="J67" s="249">
        <f t="shared" ref="J67:Z67" si="68">$H67*J30</f>
        <v>1082553.7940097726</v>
      </c>
      <c r="K67" s="249">
        <f t="shared" si="68"/>
        <v>0</v>
      </c>
      <c r="L67" s="249">
        <f t="shared" si="68"/>
        <v>0</v>
      </c>
      <c r="M67" s="249">
        <f t="shared" si="68"/>
        <v>0</v>
      </c>
      <c r="N67" s="249">
        <f t="shared" si="68"/>
        <v>0</v>
      </c>
      <c r="O67" s="249">
        <f t="shared" si="68"/>
        <v>0</v>
      </c>
      <c r="P67" s="249">
        <f t="shared" si="68"/>
        <v>0</v>
      </c>
      <c r="Q67" s="249">
        <f t="shared" si="68"/>
        <v>0</v>
      </c>
      <c r="R67" s="249">
        <f t="shared" si="68"/>
        <v>0</v>
      </c>
      <c r="S67" s="249">
        <f t="shared" si="68"/>
        <v>0</v>
      </c>
      <c r="T67" s="249">
        <f t="shared" si="68"/>
        <v>0</v>
      </c>
      <c r="U67" s="249">
        <f t="shared" si="68"/>
        <v>0</v>
      </c>
      <c r="V67" s="249">
        <f t="shared" si="68"/>
        <v>0</v>
      </c>
      <c r="W67" s="249">
        <f t="shared" si="68"/>
        <v>0</v>
      </c>
      <c r="X67" s="249">
        <f t="shared" si="68"/>
        <v>0</v>
      </c>
      <c r="Y67" s="249">
        <f t="shared" si="68"/>
        <v>0</v>
      </c>
      <c r="Z67" s="249">
        <f t="shared" si="68"/>
        <v>0</v>
      </c>
      <c r="AA67" s="249">
        <f t="shared" ref="AA67:AF67" si="69">$H67*AA30</f>
        <v>0</v>
      </c>
      <c r="AB67" s="249">
        <f t="shared" si="69"/>
        <v>0</v>
      </c>
      <c r="AC67" s="249">
        <f t="shared" si="69"/>
        <v>0</v>
      </c>
      <c r="AD67" s="249">
        <f t="shared" si="69"/>
        <v>0</v>
      </c>
      <c r="AE67" s="249">
        <f t="shared" si="69"/>
        <v>0</v>
      </c>
      <c r="AF67" s="249">
        <f t="shared" si="69"/>
        <v>0</v>
      </c>
      <c r="AG67" s="249">
        <f t="shared" si="51"/>
        <v>0</v>
      </c>
      <c r="AH67" s="249">
        <f t="shared" si="51"/>
        <v>0</v>
      </c>
      <c r="AI67" s="249">
        <f t="shared" si="51"/>
        <v>0</v>
      </c>
      <c r="AJ67" s="249">
        <f t="shared" si="51"/>
        <v>0</v>
      </c>
      <c r="AK67" s="249">
        <f t="shared" si="51"/>
        <v>0</v>
      </c>
    </row>
    <row r="68" spans="5:37">
      <c r="E68" s="220" t="s">
        <v>122</v>
      </c>
      <c r="F68" s="221">
        <f>_xlfn.XLOOKUP($B$8,OCR!$D$2:$P$2,OCR!$D24:$P24)</f>
        <v>0</v>
      </c>
      <c r="G68" s="246">
        <f>_xlfn.XLOOKUP($B$8,IBNR!$G$5:$S$5,IBNR!$G27:$S27)</f>
        <v>962488.76694081747</v>
      </c>
      <c r="H68" s="247">
        <f t="shared" si="26"/>
        <v>962488.76694081747</v>
      </c>
      <c r="I68" s="248">
        <f t="shared" si="30"/>
        <v>962488.76694081747</v>
      </c>
      <c r="J68" s="249">
        <f t="shared" ref="J68:Z68" si="70">$H68*J31</f>
        <v>962488.76694081747</v>
      </c>
      <c r="K68" s="249">
        <f t="shared" si="70"/>
        <v>0</v>
      </c>
      <c r="L68" s="249">
        <f t="shared" si="70"/>
        <v>0</v>
      </c>
      <c r="M68" s="249">
        <f t="shared" si="70"/>
        <v>0</v>
      </c>
      <c r="N68" s="249">
        <f t="shared" si="70"/>
        <v>0</v>
      </c>
      <c r="O68" s="249">
        <f t="shared" si="70"/>
        <v>0</v>
      </c>
      <c r="P68" s="249">
        <f t="shared" si="70"/>
        <v>0</v>
      </c>
      <c r="Q68" s="249">
        <f t="shared" si="70"/>
        <v>0</v>
      </c>
      <c r="R68" s="249">
        <f t="shared" si="70"/>
        <v>0</v>
      </c>
      <c r="S68" s="249">
        <f t="shared" si="70"/>
        <v>0</v>
      </c>
      <c r="T68" s="249">
        <f t="shared" si="70"/>
        <v>0</v>
      </c>
      <c r="U68" s="249">
        <f t="shared" si="70"/>
        <v>0</v>
      </c>
      <c r="V68" s="249">
        <f t="shared" si="70"/>
        <v>0</v>
      </c>
      <c r="W68" s="249">
        <f t="shared" si="70"/>
        <v>0</v>
      </c>
      <c r="X68" s="249">
        <f t="shared" si="70"/>
        <v>0</v>
      </c>
      <c r="Y68" s="249">
        <f t="shared" si="70"/>
        <v>0</v>
      </c>
      <c r="Z68" s="249">
        <f t="shared" si="70"/>
        <v>0</v>
      </c>
      <c r="AA68" s="249">
        <f t="shared" ref="AA68:AF68" si="71">$H68*AA31</f>
        <v>0</v>
      </c>
      <c r="AB68" s="249">
        <f t="shared" si="71"/>
        <v>0</v>
      </c>
      <c r="AC68" s="249">
        <f t="shared" si="71"/>
        <v>0</v>
      </c>
      <c r="AD68" s="249">
        <f t="shared" si="71"/>
        <v>0</v>
      </c>
      <c r="AE68" s="249">
        <f t="shared" si="71"/>
        <v>0</v>
      </c>
      <c r="AF68" s="249">
        <f t="shared" si="71"/>
        <v>0</v>
      </c>
      <c r="AG68" s="249">
        <f t="shared" ref="AG68:AK70" si="72">$H68*AG31</f>
        <v>0</v>
      </c>
      <c r="AH68" s="249">
        <f t="shared" si="72"/>
        <v>0</v>
      </c>
      <c r="AI68" s="249">
        <f t="shared" si="72"/>
        <v>0</v>
      </c>
      <c r="AJ68" s="249">
        <f t="shared" si="72"/>
        <v>0</v>
      </c>
      <c r="AK68" s="249">
        <f t="shared" si="72"/>
        <v>0</v>
      </c>
    </row>
    <row r="69" spans="5:37">
      <c r="E69" s="220" t="s">
        <v>123</v>
      </c>
      <c r="F69" s="221">
        <f>_xlfn.XLOOKUP($B$8,OCR!$D$2:$P$2,OCR!$D25:$P25)</f>
        <v>55000.000000000007</v>
      </c>
      <c r="G69" s="246">
        <f>_xlfn.XLOOKUP($B$8,IBNR!$G$5:$S$5,IBNR!$G28:$S28)</f>
        <v>962488.76694081747</v>
      </c>
      <c r="H69" s="247">
        <f t="shared" si="26"/>
        <v>1017488.7669408175</v>
      </c>
      <c r="I69" s="248">
        <f t="shared" si="30"/>
        <v>1017488.7669408175</v>
      </c>
      <c r="J69" s="249">
        <f t="shared" ref="J69:Z69" si="73">$H69*J32</f>
        <v>1017488.7669408175</v>
      </c>
      <c r="K69" s="249">
        <f t="shared" si="73"/>
        <v>0</v>
      </c>
      <c r="L69" s="249">
        <f t="shared" si="73"/>
        <v>0</v>
      </c>
      <c r="M69" s="249">
        <f t="shared" si="73"/>
        <v>0</v>
      </c>
      <c r="N69" s="249">
        <f t="shared" si="73"/>
        <v>0</v>
      </c>
      <c r="O69" s="249">
        <f t="shared" si="73"/>
        <v>0</v>
      </c>
      <c r="P69" s="249">
        <f t="shared" si="73"/>
        <v>0</v>
      </c>
      <c r="Q69" s="249">
        <f t="shared" si="73"/>
        <v>0</v>
      </c>
      <c r="R69" s="249">
        <f t="shared" si="73"/>
        <v>0</v>
      </c>
      <c r="S69" s="249">
        <f t="shared" si="73"/>
        <v>0</v>
      </c>
      <c r="T69" s="249">
        <f t="shared" si="73"/>
        <v>0</v>
      </c>
      <c r="U69" s="249">
        <f t="shared" si="73"/>
        <v>0</v>
      </c>
      <c r="V69" s="249">
        <f t="shared" si="73"/>
        <v>0</v>
      </c>
      <c r="W69" s="249">
        <f t="shared" si="73"/>
        <v>0</v>
      </c>
      <c r="X69" s="249">
        <f t="shared" si="73"/>
        <v>0</v>
      </c>
      <c r="Y69" s="249">
        <f t="shared" si="73"/>
        <v>0</v>
      </c>
      <c r="Z69" s="249">
        <f t="shared" si="73"/>
        <v>0</v>
      </c>
      <c r="AA69" s="249">
        <f t="shared" ref="AA69:AF69" si="74">$H69*AA32</f>
        <v>0</v>
      </c>
      <c r="AB69" s="249">
        <f t="shared" si="74"/>
        <v>0</v>
      </c>
      <c r="AC69" s="249">
        <f t="shared" si="74"/>
        <v>0</v>
      </c>
      <c r="AD69" s="249">
        <f t="shared" si="74"/>
        <v>0</v>
      </c>
      <c r="AE69" s="249">
        <f t="shared" si="74"/>
        <v>0</v>
      </c>
      <c r="AF69" s="249">
        <f t="shared" si="74"/>
        <v>0</v>
      </c>
      <c r="AG69" s="249">
        <f t="shared" si="72"/>
        <v>0</v>
      </c>
      <c r="AH69" s="249">
        <f t="shared" si="72"/>
        <v>0</v>
      </c>
      <c r="AI69" s="249">
        <f t="shared" si="72"/>
        <v>0</v>
      </c>
      <c r="AJ69" s="249">
        <f t="shared" si="72"/>
        <v>0</v>
      </c>
      <c r="AK69" s="249">
        <f t="shared" si="72"/>
        <v>0</v>
      </c>
    </row>
    <row r="70" spans="5:37">
      <c r="E70" s="220" t="s">
        <v>124</v>
      </c>
      <c r="F70" s="221">
        <f>_xlfn.XLOOKUP($B$8,OCR!$D$2:$P$2,OCR!$D26:$P26)</f>
        <v>0</v>
      </c>
      <c r="G70" s="246">
        <f>_xlfn.XLOOKUP($B$8,IBNR!$G$5:$S$5,IBNR!$G29:$S29)</f>
        <v>962488.76694081747</v>
      </c>
      <c r="H70" s="247">
        <f t="shared" si="26"/>
        <v>962488.76694081747</v>
      </c>
      <c r="I70" s="248">
        <f t="shared" si="30"/>
        <v>962488.76694081747</v>
      </c>
      <c r="J70" s="249">
        <f t="shared" ref="J70:Z70" si="75">$H70*J33</f>
        <v>962488.76694081747</v>
      </c>
      <c r="K70" s="249">
        <f t="shared" si="75"/>
        <v>0</v>
      </c>
      <c r="L70" s="249">
        <f t="shared" si="75"/>
        <v>0</v>
      </c>
      <c r="M70" s="249">
        <f t="shared" si="75"/>
        <v>0</v>
      </c>
      <c r="N70" s="249">
        <f t="shared" si="75"/>
        <v>0</v>
      </c>
      <c r="O70" s="249">
        <f t="shared" si="75"/>
        <v>0</v>
      </c>
      <c r="P70" s="249">
        <f t="shared" si="75"/>
        <v>0</v>
      </c>
      <c r="Q70" s="249">
        <f t="shared" si="75"/>
        <v>0</v>
      </c>
      <c r="R70" s="249">
        <f t="shared" si="75"/>
        <v>0</v>
      </c>
      <c r="S70" s="249">
        <f t="shared" si="75"/>
        <v>0</v>
      </c>
      <c r="T70" s="249">
        <f t="shared" si="75"/>
        <v>0</v>
      </c>
      <c r="U70" s="249">
        <f t="shared" si="75"/>
        <v>0</v>
      </c>
      <c r="V70" s="249">
        <f t="shared" si="75"/>
        <v>0</v>
      </c>
      <c r="W70" s="249">
        <f t="shared" si="75"/>
        <v>0</v>
      </c>
      <c r="X70" s="249">
        <f t="shared" si="75"/>
        <v>0</v>
      </c>
      <c r="Y70" s="249">
        <f t="shared" si="75"/>
        <v>0</v>
      </c>
      <c r="Z70" s="249">
        <f t="shared" si="75"/>
        <v>0</v>
      </c>
      <c r="AA70" s="249">
        <f t="shared" ref="AA70:AF70" si="76">$H70*AA33</f>
        <v>0</v>
      </c>
      <c r="AB70" s="249">
        <f t="shared" si="76"/>
        <v>0</v>
      </c>
      <c r="AC70" s="249">
        <f t="shared" si="76"/>
        <v>0</v>
      </c>
      <c r="AD70" s="249">
        <f t="shared" si="76"/>
        <v>0</v>
      </c>
      <c r="AE70" s="249">
        <f t="shared" si="76"/>
        <v>0</v>
      </c>
      <c r="AF70" s="249">
        <f t="shared" si="76"/>
        <v>0</v>
      </c>
      <c r="AG70" s="249">
        <f t="shared" si="72"/>
        <v>0</v>
      </c>
      <c r="AH70" s="249">
        <f t="shared" si="72"/>
        <v>0</v>
      </c>
      <c r="AI70" s="249">
        <f t="shared" si="72"/>
        <v>0</v>
      </c>
      <c r="AJ70" s="249">
        <f t="shared" si="72"/>
        <v>0</v>
      </c>
      <c r="AK70" s="249">
        <f t="shared" si="72"/>
        <v>0</v>
      </c>
    </row>
    <row r="71" spans="5:37">
      <c r="E71" s="220" t="s">
        <v>125</v>
      </c>
      <c r="F71" s="221">
        <f>_xlfn.XLOOKUP($B$8,OCR!$D$2:$P$2,OCR!$D27:$P27)</f>
        <v>66000</v>
      </c>
      <c r="G71" s="246">
        <f>_xlfn.XLOOKUP($B$8,IBNR!$G$5:$S$5,IBNR!$G30:$S30)</f>
        <v>962488.76694081747</v>
      </c>
      <c r="H71" s="247">
        <f t="shared" ref="H71:H75" si="77">SUM(F71:G71)</f>
        <v>1028488.7669408175</v>
      </c>
      <c r="I71" s="248">
        <f t="shared" ref="I71:I75" si="78">SUM(J71:AK71)</f>
        <v>1028488.7669408175</v>
      </c>
      <c r="J71" s="249">
        <f t="shared" ref="J71:AK71" si="79">$H71*J34</f>
        <v>1028488.7669408175</v>
      </c>
      <c r="K71" s="249">
        <f t="shared" si="79"/>
        <v>0</v>
      </c>
      <c r="L71" s="249">
        <f t="shared" si="79"/>
        <v>0</v>
      </c>
      <c r="M71" s="249">
        <f t="shared" si="79"/>
        <v>0</v>
      </c>
      <c r="N71" s="249">
        <f t="shared" si="79"/>
        <v>0</v>
      </c>
      <c r="O71" s="249">
        <f t="shared" si="79"/>
        <v>0</v>
      </c>
      <c r="P71" s="249">
        <f t="shared" si="79"/>
        <v>0</v>
      </c>
      <c r="Q71" s="249">
        <f t="shared" si="79"/>
        <v>0</v>
      </c>
      <c r="R71" s="249">
        <f t="shared" si="79"/>
        <v>0</v>
      </c>
      <c r="S71" s="249">
        <f t="shared" si="79"/>
        <v>0</v>
      </c>
      <c r="T71" s="249">
        <f t="shared" si="79"/>
        <v>0</v>
      </c>
      <c r="U71" s="249">
        <f t="shared" si="79"/>
        <v>0</v>
      </c>
      <c r="V71" s="249">
        <f t="shared" si="79"/>
        <v>0</v>
      </c>
      <c r="W71" s="249">
        <f t="shared" si="79"/>
        <v>0</v>
      </c>
      <c r="X71" s="249">
        <f t="shared" si="79"/>
        <v>0</v>
      </c>
      <c r="Y71" s="249">
        <f t="shared" si="79"/>
        <v>0</v>
      </c>
      <c r="Z71" s="249">
        <f t="shared" si="79"/>
        <v>0</v>
      </c>
      <c r="AA71" s="249">
        <f t="shared" si="79"/>
        <v>0</v>
      </c>
      <c r="AB71" s="249">
        <f t="shared" si="79"/>
        <v>0</v>
      </c>
      <c r="AC71" s="249">
        <f t="shared" si="79"/>
        <v>0</v>
      </c>
      <c r="AD71" s="249">
        <f t="shared" si="79"/>
        <v>0</v>
      </c>
      <c r="AE71" s="249">
        <f t="shared" si="79"/>
        <v>0</v>
      </c>
      <c r="AF71" s="249">
        <f t="shared" si="79"/>
        <v>0</v>
      </c>
      <c r="AG71" s="249">
        <f t="shared" si="79"/>
        <v>0</v>
      </c>
      <c r="AH71" s="249">
        <f t="shared" si="79"/>
        <v>0</v>
      </c>
      <c r="AI71" s="249">
        <f t="shared" si="79"/>
        <v>0</v>
      </c>
      <c r="AJ71" s="249">
        <f t="shared" si="79"/>
        <v>0</v>
      </c>
      <c r="AK71" s="249">
        <f t="shared" si="79"/>
        <v>0</v>
      </c>
    </row>
    <row r="72" spans="5:37">
      <c r="E72" s="220" t="s">
        <v>126</v>
      </c>
      <c r="F72" s="221">
        <f>_xlfn.XLOOKUP($B$8,OCR!$D$2:$P$2,OCR!$D28:$P28)</f>
        <v>0</v>
      </c>
      <c r="G72" s="246">
        <f>_xlfn.XLOOKUP($B$8,IBNR!$G$5:$S$5,IBNR!$G31:$S31)</f>
        <v>0</v>
      </c>
      <c r="H72" s="247">
        <f t="shared" si="77"/>
        <v>0</v>
      </c>
      <c r="I72" s="248">
        <f t="shared" si="78"/>
        <v>0</v>
      </c>
      <c r="J72" s="249">
        <f t="shared" ref="J72:AK72" si="80">$H72*J35</f>
        <v>0</v>
      </c>
      <c r="K72" s="249">
        <f t="shared" si="80"/>
        <v>0</v>
      </c>
      <c r="L72" s="249">
        <f t="shared" si="80"/>
        <v>0</v>
      </c>
      <c r="M72" s="249">
        <f t="shared" si="80"/>
        <v>0</v>
      </c>
      <c r="N72" s="249">
        <f t="shared" si="80"/>
        <v>0</v>
      </c>
      <c r="O72" s="249">
        <f t="shared" si="80"/>
        <v>0</v>
      </c>
      <c r="P72" s="249">
        <f t="shared" si="80"/>
        <v>0</v>
      </c>
      <c r="Q72" s="249">
        <f t="shared" si="80"/>
        <v>0</v>
      </c>
      <c r="R72" s="249">
        <f t="shared" si="80"/>
        <v>0</v>
      </c>
      <c r="S72" s="249">
        <f t="shared" si="80"/>
        <v>0</v>
      </c>
      <c r="T72" s="249">
        <f t="shared" si="80"/>
        <v>0</v>
      </c>
      <c r="U72" s="249">
        <f t="shared" si="80"/>
        <v>0</v>
      </c>
      <c r="V72" s="249">
        <f t="shared" si="80"/>
        <v>0</v>
      </c>
      <c r="W72" s="249">
        <f t="shared" si="80"/>
        <v>0</v>
      </c>
      <c r="X72" s="249">
        <f t="shared" si="80"/>
        <v>0</v>
      </c>
      <c r="Y72" s="249">
        <f t="shared" si="80"/>
        <v>0</v>
      </c>
      <c r="Z72" s="249">
        <f t="shared" si="80"/>
        <v>0</v>
      </c>
      <c r="AA72" s="249">
        <f t="shared" si="80"/>
        <v>0</v>
      </c>
      <c r="AB72" s="249">
        <f t="shared" si="80"/>
        <v>0</v>
      </c>
      <c r="AC72" s="249">
        <f t="shared" si="80"/>
        <v>0</v>
      </c>
      <c r="AD72" s="249">
        <f t="shared" si="80"/>
        <v>0</v>
      </c>
      <c r="AE72" s="249">
        <f t="shared" si="80"/>
        <v>0</v>
      </c>
      <c r="AF72" s="249">
        <f t="shared" si="80"/>
        <v>0</v>
      </c>
      <c r="AG72" s="249">
        <f t="shared" si="80"/>
        <v>0</v>
      </c>
      <c r="AH72" s="249">
        <f t="shared" si="80"/>
        <v>0</v>
      </c>
      <c r="AI72" s="249">
        <f t="shared" si="80"/>
        <v>0</v>
      </c>
      <c r="AJ72" s="249">
        <f t="shared" si="80"/>
        <v>0</v>
      </c>
      <c r="AK72" s="249">
        <f t="shared" si="80"/>
        <v>0</v>
      </c>
    </row>
    <row r="73" spans="5:37">
      <c r="E73" s="220" t="s">
        <v>127</v>
      </c>
      <c r="F73" s="221">
        <f>_xlfn.XLOOKUP($B$8,OCR!$D$2:$P$2,OCR!$D29:$P29)</f>
        <v>0</v>
      </c>
      <c r="G73" s="246">
        <f>_xlfn.XLOOKUP($B$8,IBNR!$G$5:$S$5,IBNR!$G32:$S32)</f>
        <v>0</v>
      </c>
      <c r="H73" s="247">
        <f t="shared" si="77"/>
        <v>0</v>
      </c>
      <c r="I73" s="248">
        <f t="shared" si="78"/>
        <v>0</v>
      </c>
      <c r="J73" s="249">
        <f t="shared" ref="J73:AK73" si="81">$H73*J36</f>
        <v>0</v>
      </c>
      <c r="K73" s="249">
        <f t="shared" si="81"/>
        <v>0</v>
      </c>
      <c r="L73" s="249">
        <f t="shared" si="81"/>
        <v>0</v>
      </c>
      <c r="M73" s="249">
        <f t="shared" si="81"/>
        <v>0</v>
      </c>
      <c r="N73" s="249">
        <f t="shared" si="81"/>
        <v>0</v>
      </c>
      <c r="O73" s="249">
        <f t="shared" si="81"/>
        <v>0</v>
      </c>
      <c r="P73" s="249">
        <f t="shared" si="81"/>
        <v>0</v>
      </c>
      <c r="Q73" s="249">
        <f t="shared" si="81"/>
        <v>0</v>
      </c>
      <c r="R73" s="249">
        <f t="shared" si="81"/>
        <v>0</v>
      </c>
      <c r="S73" s="249">
        <f t="shared" si="81"/>
        <v>0</v>
      </c>
      <c r="T73" s="249">
        <f t="shared" si="81"/>
        <v>0</v>
      </c>
      <c r="U73" s="249">
        <f t="shared" si="81"/>
        <v>0</v>
      </c>
      <c r="V73" s="249">
        <f t="shared" si="81"/>
        <v>0</v>
      </c>
      <c r="W73" s="249">
        <f t="shared" si="81"/>
        <v>0</v>
      </c>
      <c r="X73" s="249">
        <f t="shared" si="81"/>
        <v>0</v>
      </c>
      <c r="Y73" s="249">
        <f t="shared" si="81"/>
        <v>0</v>
      </c>
      <c r="Z73" s="249">
        <f t="shared" si="81"/>
        <v>0</v>
      </c>
      <c r="AA73" s="249">
        <f t="shared" si="81"/>
        <v>0</v>
      </c>
      <c r="AB73" s="249">
        <f t="shared" si="81"/>
        <v>0</v>
      </c>
      <c r="AC73" s="249">
        <f t="shared" si="81"/>
        <v>0</v>
      </c>
      <c r="AD73" s="249">
        <f t="shared" si="81"/>
        <v>0</v>
      </c>
      <c r="AE73" s="249">
        <f t="shared" si="81"/>
        <v>0</v>
      </c>
      <c r="AF73" s="249">
        <f t="shared" si="81"/>
        <v>0</v>
      </c>
      <c r="AG73" s="249">
        <f t="shared" si="81"/>
        <v>0</v>
      </c>
      <c r="AH73" s="249">
        <f t="shared" si="81"/>
        <v>0</v>
      </c>
      <c r="AI73" s="249">
        <f t="shared" si="81"/>
        <v>0</v>
      </c>
      <c r="AJ73" s="249">
        <f t="shared" si="81"/>
        <v>0</v>
      </c>
      <c r="AK73" s="249">
        <f t="shared" si="81"/>
        <v>0</v>
      </c>
    </row>
    <row r="74" spans="5:37">
      <c r="E74" s="220" t="s">
        <v>128</v>
      </c>
      <c r="F74" s="221">
        <f>_xlfn.XLOOKUP($B$8,OCR!$D$2:$P$2,OCR!$D30:$P30)</f>
        <v>15569950.000000002</v>
      </c>
      <c r="G74" s="246">
        <f>_xlfn.XLOOKUP($B$8,IBNR!$G$5:$S$5,IBNR!$G33:$S33)</f>
        <v>0</v>
      </c>
      <c r="H74" s="247">
        <f t="shared" si="77"/>
        <v>15569950.000000002</v>
      </c>
      <c r="I74" s="248">
        <f t="shared" si="78"/>
        <v>15569950.000000002</v>
      </c>
      <c r="J74" s="249">
        <f t="shared" ref="J74:AK74" si="82">$H74*J37</f>
        <v>12182399.659356106</v>
      </c>
      <c r="K74" s="249">
        <f t="shared" si="82"/>
        <v>3387550.3406438963</v>
      </c>
      <c r="L74" s="249">
        <f t="shared" si="82"/>
        <v>0</v>
      </c>
      <c r="M74" s="249">
        <f t="shared" si="82"/>
        <v>0</v>
      </c>
      <c r="N74" s="249">
        <f t="shared" si="82"/>
        <v>0</v>
      </c>
      <c r="O74" s="249">
        <f t="shared" si="82"/>
        <v>0</v>
      </c>
      <c r="P74" s="249">
        <f t="shared" si="82"/>
        <v>0</v>
      </c>
      <c r="Q74" s="249">
        <f t="shared" si="82"/>
        <v>0</v>
      </c>
      <c r="R74" s="249">
        <f t="shared" si="82"/>
        <v>0</v>
      </c>
      <c r="S74" s="249">
        <f t="shared" si="82"/>
        <v>0</v>
      </c>
      <c r="T74" s="249">
        <f t="shared" si="82"/>
        <v>0</v>
      </c>
      <c r="U74" s="249">
        <f t="shared" si="82"/>
        <v>0</v>
      </c>
      <c r="V74" s="249">
        <f t="shared" si="82"/>
        <v>0</v>
      </c>
      <c r="W74" s="249">
        <f t="shared" si="82"/>
        <v>0</v>
      </c>
      <c r="X74" s="249">
        <f t="shared" si="82"/>
        <v>0</v>
      </c>
      <c r="Y74" s="249">
        <f t="shared" si="82"/>
        <v>0</v>
      </c>
      <c r="Z74" s="249">
        <f t="shared" si="82"/>
        <v>0</v>
      </c>
      <c r="AA74" s="249">
        <f t="shared" si="82"/>
        <v>0</v>
      </c>
      <c r="AB74" s="249">
        <f t="shared" si="82"/>
        <v>0</v>
      </c>
      <c r="AC74" s="249">
        <f t="shared" si="82"/>
        <v>0</v>
      </c>
      <c r="AD74" s="249">
        <f t="shared" si="82"/>
        <v>0</v>
      </c>
      <c r="AE74" s="249">
        <f t="shared" si="82"/>
        <v>0</v>
      </c>
      <c r="AF74" s="249">
        <f t="shared" si="82"/>
        <v>0</v>
      </c>
      <c r="AG74" s="249">
        <f t="shared" si="82"/>
        <v>0</v>
      </c>
      <c r="AH74" s="249">
        <f t="shared" si="82"/>
        <v>0</v>
      </c>
      <c r="AI74" s="249">
        <f t="shared" si="82"/>
        <v>0</v>
      </c>
      <c r="AJ74" s="249">
        <f t="shared" si="82"/>
        <v>0</v>
      </c>
      <c r="AK74" s="249">
        <f t="shared" si="82"/>
        <v>0</v>
      </c>
    </row>
    <row r="75" spans="5:37" ht="14.1" thickBot="1">
      <c r="E75" s="220" t="s">
        <v>129</v>
      </c>
      <c r="F75" s="221">
        <f>_xlfn.XLOOKUP($B$8,OCR!$D$2:$P$2,OCR!$D31:$P31)</f>
        <v>99000.000000000015</v>
      </c>
      <c r="G75" s="246">
        <f>_xlfn.XLOOKUP($B$8,IBNR!$G$5:$S$5,IBNR!$G34:$S34)</f>
        <v>0</v>
      </c>
      <c r="H75" s="247">
        <f t="shared" si="77"/>
        <v>99000.000000000015</v>
      </c>
      <c r="I75" s="248">
        <f t="shared" si="78"/>
        <v>99000.000000000029</v>
      </c>
      <c r="J75" s="249">
        <f t="shared" ref="J75:AK75" si="83">$H75*J38</f>
        <v>31597.471038177722</v>
      </c>
      <c r="K75" s="249">
        <f t="shared" si="83"/>
        <v>52737.776670075618</v>
      </c>
      <c r="L75" s="249">
        <f t="shared" si="83"/>
        <v>14664.752291746678</v>
      </c>
      <c r="M75" s="249">
        <f t="shared" si="83"/>
        <v>0</v>
      </c>
      <c r="N75" s="249">
        <f t="shared" si="83"/>
        <v>0</v>
      </c>
      <c r="O75" s="249">
        <f t="shared" si="83"/>
        <v>0</v>
      </c>
      <c r="P75" s="249">
        <f t="shared" si="83"/>
        <v>0</v>
      </c>
      <c r="Q75" s="249">
        <f t="shared" si="83"/>
        <v>0</v>
      </c>
      <c r="R75" s="249">
        <f t="shared" si="83"/>
        <v>0</v>
      </c>
      <c r="S75" s="249">
        <f t="shared" si="83"/>
        <v>0</v>
      </c>
      <c r="T75" s="249">
        <f t="shared" si="83"/>
        <v>0</v>
      </c>
      <c r="U75" s="249">
        <f t="shared" si="83"/>
        <v>0</v>
      </c>
      <c r="V75" s="249">
        <f t="shared" si="83"/>
        <v>0</v>
      </c>
      <c r="W75" s="249">
        <f t="shared" si="83"/>
        <v>0</v>
      </c>
      <c r="X75" s="249">
        <f t="shared" si="83"/>
        <v>0</v>
      </c>
      <c r="Y75" s="249">
        <f t="shared" si="83"/>
        <v>0</v>
      </c>
      <c r="Z75" s="249">
        <f t="shared" si="83"/>
        <v>0</v>
      </c>
      <c r="AA75" s="249">
        <f t="shared" si="83"/>
        <v>0</v>
      </c>
      <c r="AB75" s="249">
        <f t="shared" si="83"/>
        <v>0</v>
      </c>
      <c r="AC75" s="249">
        <f t="shared" si="83"/>
        <v>0</v>
      </c>
      <c r="AD75" s="249">
        <f t="shared" si="83"/>
        <v>0</v>
      </c>
      <c r="AE75" s="249">
        <f t="shared" si="83"/>
        <v>0</v>
      </c>
      <c r="AF75" s="249">
        <f t="shared" si="83"/>
        <v>0</v>
      </c>
      <c r="AG75" s="249">
        <f t="shared" si="83"/>
        <v>0</v>
      </c>
      <c r="AH75" s="249">
        <f t="shared" si="83"/>
        <v>0</v>
      </c>
      <c r="AI75" s="249">
        <f t="shared" si="83"/>
        <v>0</v>
      </c>
      <c r="AJ75" s="249">
        <f t="shared" si="83"/>
        <v>0</v>
      </c>
      <c r="AK75" s="249">
        <f t="shared" si="83"/>
        <v>0</v>
      </c>
    </row>
    <row r="76" spans="5:37" ht="14.1" thickBot="1">
      <c r="E76" s="229" t="str">
        <f>B39</f>
        <v>Total</v>
      </c>
      <c r="F76" s="230">
        <f>SUM(F48:F75)</f>
        <v>17023875</v>
      </c>
      <c r="G76" s="231">
        <f>SUM(G48:G75)</f>
        <v>8180170.2438023593</v>
      </c>
      <c r="H76" s="247">
        <f t="shared" si="26"/>
        <v>25204045.243802361</v>
      </c>
      <c r="I76" s="248">
        <f>SUM(J76:AK76)</f>
        <v>25204045.243802361</v>
      </c>
      <c r="J76" s="250">
        <f>SUM(J48:J75)</f>
        <v>21749092.374196641</v>
      </c>
      <c r="K76" s="251">
        <f t="shared" ref="K76:AK76" si="84">SUM(K48:K75)</f>
        <v>3440288.1173139717</v>
      </c>
      <c r="L76" s="251">
        <f t="shared" si="84"/>
        <v>14664.752291746678</v>
      </c>
      <c r="M76" s="251">
        <f t="shared" si="84"/>
        <v>0</v>
      </c>
      <c r="N76" s="251">
        <f t="shared" si="84"/>
        <v>0</v>
      </c>
      <c r="O76" s="251">
        <f t="shared" si="84"/>
        <v>0</v>
      </c>
      <c r="P76" s="251">
        <f t="shared" si="84"/>
        <v>0</v>
      </c>
      <c r="Q76" s="251">
        <f t="shared" si="84"/>
        <v>0</v>
      </c>
      <c r="R76" s="251">
        <f t="shared" si="84"/>
        <v>0</v>
      </c>
      <c r="S76" s="251">
        <f t="shared" si="84"/>
        <v>0</v>
      </c>
      <c r="T76" s="251">
        <f t="shared" si="84"/>
        <v>0</v>
      </c>
      <c r="U76" s="251">
        <f t="shared" si="84"/>
        <v>0</v>
      </c>
      <c r="V76" s="251">
        <f t="shared" si="84"/>
        <v>0</v>
      </c>
      <c r="W76" s="251">
        <f t="shared" si="84"/>
        <v>0</v>
      </c>
      <c r="X76" s="251">
        <f t="shared" si="84"/>
        <v>0</v>
      </c>
      <c r="Y76" s="251">
        <f t="shared" si="84"/>
        <v>0</v>
      </c>
      <c r="Z76" s="251">
        <f t="shared" si="84"/>
        <v>0</v>
      </c>
      <c r="AA76" s="251">
        <f t="shared" si="84"/>
        <v>0</v>
      </c>
      <c r="AB76" s="251">
        <f t="shared" si="84"/>
        <v>0</v>
      </c>
      <c r="AC76" s="251">
        <f t="shared" si="84"/>
        <v>0</v>
      </c>
      <c r="AD76" s="251">
        <f t="shared" si="84"/>
        <v>0</v>
      </c>
      <c r="AE76" s="251">
        <f t="shared" si="84"/>
        <v>0</v>
      </c>
      <c r="AF76" s="251">
        <f t="shared" si="84"/>
        <v>0</v>
      </c>
      <c r="AG76" s="251">
        <f t="shared" si="84"/>
        <v>0</v>
      </c>
      <c r="AH76" s="251">
        <f t="shared" si="84"/>
        <v>0</v>
      </c>
      <c r="AI76" s="251">
        <f t="shared" si="84"/>
        <v>0</v>
      </c>
      <c r="AJ76" s="251">
        <f t="shared" si="84"/>
        <v>0</v>
      </c>
      <c r="AK76" s="251">
        <f t="shared" si="84"/>
        <v>0</v>
      </c>
    </row>
    <row r="77" spans="5:37">
      <c r="I77" s="154" t="b">
        <f>ROUNDDOWN(I76,0)=ROUNDDOWN(H76,0)</f>
        <v>1</v>
      </c>
    </row>
  </sheetData>
  <phoneticPr fontId="147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A065B7-4B3A-4159-8399-CFAF6C94E583}">
          <x14:formula1>
            <xm:f>Summary!$D$6:$D$18</xm:f>
          </x14:formula1>
          <xm:sqref>B8 B45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7788-820F-4F55-9EA8-F4CCCA9A70A1}">
  <sheetPr>
    <tabColor rgb="FF0137A6"/>
  </sheetPr>
  <dimension ref="B3:AK78"/>
  <sheetViews>
    <sheetView showGridLines="0" topLeftCell="A47" workbookViewId="0">
      <selection activeCell="J81" sqref="J81"/>
    </sheetView>
  </sheetViews>
  <sheetFormatPr defaultColWidth="9" defaultRowHeight="13.7"/>
  <cols>
    <col min="1" max="1" width="9" style="154"/>
    <col min="2" max="2" width="17" style="154" customWidth="1"/>
    <col min="3" max="3" width="15.28515625" style="154" bestFit="1" customWidth="1"/>
    <col min="4" max="4" width="15.140625" style="154" bestFit="1" customWidth="1"/>
    <col min="5" max="7" width="14.7109375" style="154" customWidth="1"/>
    <col min="8" max="8" width="16" style="154" bestFit="1" customWidth="1"/>
    <col min="9" max="9" width="16" style="154" customWidth="1"/>
    <col min="10" max="37" width="15.28515625" style="154" customWidth="1"/>
    <col min="38" max="16384" width="9" style="154"/>
  </cols>
  <sheetData>
    <row r="3" spans="2:37">
      <c r="J3" s="154">
        <v>2025</v>
      </c>
      <c r="K3" s="154">
        <v>2025</v>
      </c>
      <c r="L3" s="154">
        <v>2025</v>
      </c>
      <c r="M3" s="154">
        <v>2025</v>
      </c>
      <c r="N3" s="154">
        <f>J3+1</f>
        <v>2026</v>
      </c>
      <c r="O3" s="154">
        <f t="shared" ref="O3:Q3" si="0">K3+1</f>
        <v>2026</v>
      </c>
      <c r="P3" s="154">
        <f t="shared" si="0"/>
        <v>2026</v>
      </c>
      <c r="Q3" s="154">
        <f t="shared" si="0"/>
        <v>2026</v>
      </c>
      <c r="R3" s="154">
        <f t="shared" ref="R3:AB3" si="1">N3+1</f>
        <v>2027</v>
      </c>
      <c r="S3" s="154">
        <f t="shared" si="1"/>
        <v>2027</v>
      </c>
      <c r="T3" s="154">
        <f t="shared" si="1"/>
        <v>2027</v>
      </c>
      <c r="U3" s="154">
        <f t="shared" si="1"/>
        <v>2027</v>
      </c>
      <c r="V3" s="154">
        <f t="shared" si="1"/>
        <v>2028</v>
      </c>
      <c r="W3" s="154">
        <f t="shared" si="1"/>
        <v>2028</v>
      </c>
      <c r="X3" s="154">
        <f t="shared" si="1"/>
        <v>2028</v>
      </c>
      <c r="Y3" s="154">
        <f t="shared" si="1"/>
        <v>2028</v>
      </c>
      <c r="Z3" s="154">
        <f t="shared" si="1"/>
        <v>2029</v>
      </c>
      <c r="AA3" s="154">
        <f t="shared" si="1"/>
        <v>2029</v>
      </c>
      <c r="AB3" s="154">
        <f t="shared" si="1"/>
        <v>2029</v>
      </c>
      <c r="AC3" s="154">
        <f t="shared" ref="AC3:AH3" si="2">Y3+1</f>
        <v>2029</v>
      </c>
      <c r="AD3" s="154">
        <f t="shared" si="2"/>
        <v>2030</v>
      </c>
      <c r="AE3" s="154">
        <f t="shared" si="2"/>
        <v>2030</v>
      </c>
      <c r="AF3" s="154">
        <f t="shared" si="2"/>
        <v>2030</v>
      </c>
      <c r="AG3" s="154">
        <f t="shared" si="2"/>
        <v>2030</v>
      </c>
      <c r="AH3" s="154">
        <f t="shared" si="2"/>
        <v>2031</v>
      </c>
      <c r="AI3" s="154">
        <f t="shared" ref="AI3:AK3" si="3">AE3+1</f>
        <v>2031</v>
      </c>
      <c r="AJ3" s="154">
        <f t="shared" si="3"/>
        <v>2031</v>
      </c>
      <c r="AK3" s="154">
        <f t="shared" si="3"/>
        <v>2031</v>
      </c>
    </row>
    <row r="4" spans="2:37">
      <c r="J4" s="154" t="s">
        <v>152</v>
      </c>
      <c r="K4" s="154" t="s">
        <v>153</v>
      </c>
      <c r="L4" s="154" t="s">
        <v>154</v>
      </c>
      <c r="M4" s="154" t="s">
        <v>155</v>
      </c>
      <c r="N4" s="154" t="s">
        <v>152</v>
      </c>
      <c r="O4" s="154" t="s">
        <v>153</v>
      </c>
      <c r="P4" s="154" t="s">
        <v>154</v>
      </c>
      <c r="Q4" s="154" t="s">
        <v>155</v>
      </c>
      <c r="R4" s="154" t="s">
        <v>152</v>
      </c>
      <c r="S4" s="154" t="s">
        <v>153</v>
      </c>
      <c r="T4" s="154" t="s">
        <v>154</v>
      </c>
      <c r="U4" s="154" t="s">
        <v>155</v>
      </c>
      <c r="V4" s="154" t="s">
        <v>152</v>
      </c>
      <c r="W4" s="154" t="s">
        <v>153</v>
      </c>
      <c r="X4" s="154" t="s">
        <v>154</v>
      </c>
      <c r="Y4" s="154" t="s">
        <v>155</v>
      </c>
      <c r="Z4" s="154" t="s">
        <v>152</v>
      </c>
      <c r="AA4" s="154" t="s">
        <v>153</v>
      </c>
      <c r="AB4" s="154" t="s">
        <v>154</v>
      </c>
      <c r="AC4" s="154" t="s">
        <v>155</v>
      </c>
      <c r="AD4" s="154" t="s">
        <v>152</v>
      </c>
      <c r="AE4" s="154" t="s">
        <v>153</v>
      </c>
      <c r="AF4" s="154" t="s">
        <v>154</v>
      </c>
      <c r="AG4" s="154" t="s">
        <v>155</v>
      </c>
      <c r="AH4" s="154" t="s">
        <v>152</v>
      </c>
      <c r="AI4" s="154" t="s">
        <v>153</v>
      </c>
      <c r="AJ4" s="154" t="s">
        <v>154</v>
      </c>
      <c r="AK4" s="154" t="s">
        <v>155</v>
      </c>
    </row>
    <row r="5" spans="2:37">
      <c r="J5" s="154" t="str">
        <f>J4&amp;"-"&amp;J3</f>
        <v>Q1-2025</v>
      </c>
      <c r="K5" s="154" t="str">
        <f t="shared" ref="K5:AK5" si="4">K4&amp;"-"&amp;K3</f>
        <v>Q2-2025</v>
      </c>
      <c r="L5" s="154" t="str">
        <f t="shared" si="4"/>
        <v>Q3-2025</v>
      </c>
      <c r="M5" s="154" t="str">
        <f t="shared" si="4"/>
        <v>Q4-2025</v>
      </c>
      <c r="N5" s="154" t="str">
        <f t="shared" si="4"/>
        <v>Q1-2026</v>
      </c>
      <c r="O5" s="154" t="str">
        <f t="shared" si="4"/>
        <v>Q2-2026</v>
      </c>
      <c r="P5" s="154" t="str">
        <f t="shared" si="4"/>
        <v>Q3-2026</v>
      </c>
      <c r="Q5" s="154" t="str">
        <f t="shared" si="4"/>
        <v>Q4-2026</v>
      </c>
      <c r="R5" s="154" t="str">
        <f t="shared" si="4"/>
        <v>Q1-2027</v>
      </c>
      <c r="S5" s="154" t="str">
        <f t="shared" si="4"/>
        <v>Q2-2027</v>
      </c>
      <c r="T5" s="154" t="str">
        <f t="shared" si="4"/>
        <v>Q3-2027</v>
      </c>
      <c r="U5" s="154" t="str">
        <f t="shared" si="4"/>
        <v>Q4-2027</v>
      </c>
      <c r="V5" s="154" t="str">
        <f t="shared" si="4"/>
        <v>Q1-2028</v>
      </c>
      <c r="W5" s="154" t="str">
        <f t="shared" si="4"/>
        <v>Q2-2028</v>
      </c>
      <c r="X5" s="154" t="str">
        <f t="shared" si="4"/>
        <v>Q3-2028</v>
      </c>
      <c r="Y5" s="154" t="str">
        <f t="shared" si="4"/>
        <v>Q4-2028</v>
      </c>
      <c r="Z5" s="154" t="str">
        <f t="shared" si="4"/>
        <v>Q1-2029</v>
      </c>
      <c r="AA5" s="154" t="str">
        <f t="shared" si="4"/>
        <v>Q2-2029</v>
      </c>
      <c r="AB5" s="154" t="str">
        <f t="shared" si="4"/>
        <v>Q3-2029</v>
      </c>
      <c r="AC5" s="154" t="str">
        <f t="shared" si="4"/>
        <v>Q4-2029</v>
      </c>
      <c r="AD5" s="154" t="str">
        <f t="shared" si="4"/>
        <v>Q1-2030</v>
      </c>
      <c r="AE5" s="154" t="str">
        <f>AE4&amp;"-"&amp;AE3</f>
        <v>Q2-2030</v>
      </c>
      <c r="AF5" s="154" t="str">
        <f t="shared" si="4"/>
        <v>Q3-2030</v>
      </c>
      <c r="AG5" s="154" t="str">
        <f t="shared" si="4"/>
        <v>Q4-2030</v>
      </c>
      <c r="AH5" s="154" t="str">
        <f t="shared" si="4"/>
        <v>Q1-2031</v>
      </c>
      <c r="AI5" s="154" t="str">
        <f t="shared" si="4"/>
        <v>Q2-2031</v>
      </c>
      <c r="AJ5" s="154" t="str">
        <f t="shared" si="4"/>
        <v>Q3-2031</v>
      </c>
      <c r="AK5" s="154" t="str">
        <f t="shared" si="4"/>
        <v>Q4-2031</v>
      </c>
    </row>
    <row r="6" spans="2:37">
      <c r="H6" s="154" t="s">
        <v>156</v>
      </c>
      <c r="J6" s="154">
        <v>3</v>
      </c>
      <c r="K6" s="154">
        <f>J6+3</f>
        <v>6</v>
      </c>
      <c r="L6" s="154">
        <f t="shared" ref="L6:AD6" si="5">K6+3</f>
        <v>9</v>
      </c>
      <c r="M6" s="154">
        <f t="shared" si="5"/>
        <v>12</v>
      </c>
      <c r="N6" s="154">
        <f t="shared" si="5"/>
        <v>15</v>
      </c>
      <c r="O6" s="154">
        <f t="shared" si="5"/>
        <v>18</v>
      </c>
      <c r="P6" s="154">
        <f t="shared" si="5"/>
        <v>21</v>
      </c>
      <c r="Q6" s="154">
        <f t="shared" si="5"/>
        <v>24</v>
      </c>
      <c r="R6" s="154">
        <f t="shared" si="5"/>
        <v>27</v>
      </c>
      <c r="S6" s="154">
        <f t="shared" si="5"/>
        <v>30</v>
      </c>
      <c r="T6" s="154">
        <f t="shared" si="5"/>
        <v>33</v>
      </c>
      <c r="U6" s="154">
        <f t="shared" si="5"/>
        <v>36</v>
      </c>
      <c r="V6" s="154">
        <f t="shared" si="5"/>
        <v>39</v>
      </c>
      <c r="W6" s="154">
        <f t="shared" si="5"/>
        <v>42</v>
      </c>
      <c r="X6" s="154">
        <f t="shared" si="5"/>
        <v>45</v>
      </c>
      <c r="Y6" s="154">
        <f t="shared" si="5"/>
        <v>48</v>
      </c>
      <c r="Z6" s="154">
        <f t="shared" si="5"/>
        <v>51</v>
      </c>
      <c r="AA6" s="154">
        <f t="shared" si="5"/>
        <v>54</v>
      </c>
      <c r="AB6" s="154">
        <f t="shared" si="5"/>
        <v>57</v>
      </c>
      <c r="AC6" s="154">
        <f t="shared" si="5"/>
        <v>60</v>
      </c>
      <c r="AD6" s="154">
        <f t="shared" si="5"/>
        <v>63</v>
      </c>
      <c r="AE6" s="154">
        <f t="shared" ref="AE6" si="6">AD6+3</f>
        <v>66</v>
      </c>
      <c r="AF6" s="154">
        <f>AE6+3</f>
        <v>69</v>
      </c>
      <c r="AG6" s="154">
        <f t="shared" ref="AG6:AK6" si="7">AF6+3</f>
        <v>72</v>
      </c>
      <c r="AH6" s="154">
        <f t="shared" si="7"/>
        <v>75</v>
      </c>
      <c r="AI6" s="154">
        <f t="shared" si="7"/>
        <v>78</v>
      </c>
      <c r="AJ6" s="154">
        <f t="shared" si="7"/>
        <v>81</v>
      </c>
      <c r="AK6" s="154">
        <f t="shared" si="7"/>
        <v>84</v>
      </c>
    </row>
    <row r="7" spans="2:37">
      <c r="K7" s="373">
        <f>K10-J10</f>
        <v>0.26</v>
      </c>
      <c r="L7" s="373">
        <f t="shared" ref="L7:AK7" si="8">L10-K10</f>
        <v>0.24</v>
      </c>
      <c r="M7" s="373">
        <f t="shared" si="8"/>
        <v>0.26</v>
      </c>
      <c r="N7" s="373">
        <f t="shared" si="8"/>
        <v>0.2400000000000001</v>
      </c>
      <c r="O7" s="373">
        <f t="shared" si="8"/>
        <v>0.25999999999999979</v>
      </c>
      <c r="P7" s="373">
        <f t="shared" si="8"/>
        <v>0.24000000000000021</v>
      </c>
      <c r="Q7" s="373">
        <f t="shared" si="8"/>
        <v>0.25999999999999979</v>
      </c>
      <c r="R7" s="373">
        <f t="shared" si="8"/>
        <v>0.24000000000000021</v>
      </c>
      <c r="S7" s="373">
        <f t="shared" si="8"/>
        <v>0.25999999999999979</v>
      </c>
      <c r="T7" s="373">
        <f t="shared" si="8"/>
        <v>0.24000000000000021</v>
      </c>
      <c r="U7" s="373">
        <f t="shared" si="8"/>
        <v>0.25999999999999979</v>
      </c>
      <c r="V7" s="373">
        <f t="shared" si="8"/>
        <v>0.24000000000000021</v>
      </c>
      <c r="W7" s="373">
        <f t="shared" si="8"/>
        <v>0.25999999999999979</v>
      </c>
      <c r="X7" s="373">
        <f t="shared" si="8"/>
        <v>0.24000000000000021</v>
      </c>
      <c r="Y7" s="373">
        <f t="shared" si="8"/>
        <v>0.25999999999999979</v>
      </c>
      <c r="Z7" s="373">
        <f t="shared" si="8"/>
        <v>0.24000000000000021</v>
      </c>
      <c r="AA7" s="373">
        <f t="shared" si="8"/>
        <v>0.25999999999999979</v>
      </c>
      <c r="AB7" s="373">
        <f t="shared" si="8"/>
        <v>0.24000000000000021</v>
      </c>
      <c r="AC7" s="373">
        <f t="shared" si="8"/>
        <v>0.25999999999999979</v>
      </c>
      <c r="AD7" s="373">
        <f t="shared" si="8"/>
        <v>0.24000000000000021</v>
      </c>
      <c r="AE7" s="373">
        <f>AE10-AD10</f>
        <v>0.25999999999999979</v>
      </c>
      <c r="AF7" s="373">
        <f t="shared" si="8"/>
        <v>0.24000000000000021</v>
      </c>
      <c r="AG7" s="373">
        <f t="shared" si="8"/>
        <v>0.25999999999999979</v>
      </c>
      <c r="AH7" s="373">
        <f t="shared" si="8"/>
        <v>0.24000000000000021</v>
      </c>
      <c r="AI7" s="373">
        <f t="shared" si="8"/>
        <v>0.25999999999999979</v>
      </c>
      <c r="AJ7" s="373">
        <f t="shared" si="8"/>
        <v>0.24000000000000021</v>
      </c>
      <c r="AK7" s="373">
        <f t="shared" si="8"/>
        <v>0.25999999999999979</v>
      </c>
    </row>
    <row r="8" spans="2:37" ht="14.1" thickBot="1">
      <c r="B8" s="211" t="s">
        <v>171</v>
      </c>
      <c r="K8" s="373">
        <f>SUM(J10:K10)</f>
        <v>0.5</v>
      </c>
      <c r="L8" s="373">
        <f>SUM(K10:L10)</f>
        <v>1</v>
      </c>
      <c r="M8" s="373">
        <f t="shared" ref="M8:AK8" si="9">SUM(L10:M10)</f>
        <v>1.5</v>
      </c>
      <c r="N8" s="373">
        <f t="shared" si="9"/>
        <v>2</v>
      </c>
      <c r="O8" s="373">
        <f t="shared" si="9"/>
        <v>2.5</v>
      </c>
      <c r="P8" s="373">
        <f t="shared" si="9"/>
        <v>3</v>
      </c>
      <c r="Q8" s="373">
        <f t="shared" si="9"/>
        <v>3.5</v>
      </c>
      <c r="R8" s="373">
        <f t="shared" si="9"/>
        <v>4</v>
      </c>
      <c r="S8" s="373">
        <f t="shared" si="9"/>
        <v>4.5</v>
      </c>
      <c r="T8" s="373">
        <f t="shared" si="9"/>
        <v>5</v>
      </c>
      <c r="U8" s="373">
        <f t="shared" si="9"/>
        <v>5.5</v>
      </c>
      <c r="V8" s="373">
        <f t="shared" si="9"/>
        <v>6</v>
      </c>
      <c r="W8" s="373">
        <f t="shared" si="9"/>
        <v>6.5</v>
      </c>
      <c r="X8" s="373">
        <f t="shared" si="9"/>
        <v>7</v>
      </c>
      <c r="Y8" s="373">
        <f t="shared" si="9"/>
        <v>7.5</v>
      </c>
      <c r="Z8" s="373">
        <f t="shared" si="9"/>
        <v>8</v>
      </c>
      <c r="AA8" s="373">
        <f t="shared" si="9"/>
        <v>8.5</v>
      </c>
      <c r="AB8" s="373">
        <f t="shared" si="9"/>
        <v>9</v>
      </c>
      <c r="AC8" s="373">
        <f t="shared" si="9"/>
        <v>9.5</v>
      </c>
      <c r="AD8" s="373">
        <f t="shared" si="9"/>
        <v>10</v>
      </c>
      <c r="AE8" s="373">
        <f t="shared" si="9"/>
        <v>10.5</v>
      </c>
      <c r="AF8" s="373">
        <f t="shared" si="9"/>
        <v>11</v>
      </c>
      <c r="AG8" s="373">
        <f t="shared" si="9"/>
        <v>11.5</v>
      </c>
      <c r="AH8" s="373">
        <f t="shared" si="9"/>
        <v>12</v>
      </c>
      <c r="AI8" s="373">
        <f t="shared" si="9"/>
        <v>12.5</v>
      </c>
      <c r="AJ8" s="373">
        <f t="shared" si="9"/>
        <v>13</v>
      </c>
      <c r="AK8" s="373">
        <f t="shared" si="9"/>
        <v>13.5</v>
      </c>
    </row>
    <row r="9" spans="2:37" ht="15.75" customHeight="1" thickBot="1">
      <c r="J9" s="212" t="s">
        <v>157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spans="2:37" s="219" customFormat="1" ht="29.65" customHeight="1" thickBot="1">
      <c r="B10" s="214" t="s">
        <v>158</v>
      </c>
      <c r="C10" s="215" t="s">
        <v>159</v>
      </c>
      <c r="D10" s="216" t="s">
        <v>160</v>
      </c>
      <c r="E10" s="216" t="s">
        <v>161</v>
      </c>
      <c r="F10" s="216" t="s">
        <v>162</v>
      </c>
      <c r="G10" s="216" t="s">
        <v>163</v>
      </c>
      <c r="H10" s="216" t="s">
        <v>164</v>
      </c>
      <c r="I10" s="217" t="s">
        <v>165</v>
      </c>
      <c r="J10" s="218">
        <v>0.12</v>
      </c>
      <c r="K10" s="218">
        <v>0.38</v>
      </c>
      <c r="L10" s="218">
        <v>0.62</v>
      </c>
      <c r="M10" s="218">
        <v>0.88</v>
      </c>
      <c r="N10" s="218">
        <v>1.1200000000000001</v>
      </c>
      <c r="O10" s="218">
        <v>1.38</v>
      </c>
      <c r="P10" s="218">
        <v>1.62</v>
      </c>
      <c r="Q10" s="218">
        <v>1.88</v>
      </c>
      <c r="R10" s="218">
        <v>2.12</v>
      </c>
      <c r="S10" s="218">
        <v>2.38</v>
      </c>
      <c r="T10" s="218">
        <v>2.62</v>
      </c>
      <c r="U10" s="218">
        <v>2.88</v>
      </c>
      <c r="V10" s="218">
        <v>3.12</v>
      </c>
      <c r="W10" s="218">
        <v>3.38</v>
      </c>
      <c r="X10" s="218">
        <v>3.62</v>
      </c>
      <c r="Y10" s="218">
        <v>3.88</v>
      </c>
      <c r="Z10" s="218">
        <v>4.12</v>
      </c>
      <c r="AA10" s="218">
        <v>4.38</v>
      </c>
      <c r="AB10" s="218">
        <v>4.62</v>
      </c>
      <c r="AC10" s="218">
        <v>4.88</v>
      </c>
      <c r="AD10" s="218">
        <v>5.12</v>
      </c>
      <c r="AE10" s="218">
        <v>5.38</v>
      </c>
      <c r="AF10" s="218">
        <v>5.62</v>
      </c>
      <c r="AG10" s="218">
        <v>5.88</v>
      </c>
      <c r="AH10" s="218">
        <v>6.12</v>
      </c>
      <c r="AI10" s="218">
        <v>6.38</v>
      </c>
      <c r="AJ10" s="218">
        <v>6.62</v>
      </c>
      <c r="AK10" s="218">
        <v>6.88</v>
      </c>
    </row>
    <row r="11" spans="2:37">
      <c r="B11" s="220" t="str">
        <f>IBNR!F7</f>
        <v>2018Q1</v>
      </c>
      <c r="C11" s="221">
        <f>C12+3</f>
        <v>84</v>
      </c>
      <c r="D11" s="222">
        <f>_xlfn.XLOOKUP($B$8,Paid_DFs!$G$5:$S$5,Paid_DFs!$G7:$S7)</f>
        <v>1</v>
      </c>
      <c r="E11" s="223">
        <f>PRODUCT($D$11:$D11)</f>
        <v>1</v>
      </c>
      <c r="F11" s="224">
        <f t="shared" ref="F11:F38" si="10">G11-G12</f>
        <v>0</v>
      </c>
      <c r="G11" s="225">
        <f>1/E11</f>
        <v>1</v>
      </c>
      <c r="H11" s="226">
        <f>1-G11</f>
        <v>0</v>
      </c>
      <c r="I11" s="227">
        <f t="shared" ref="I11:I38" si="11">SUM(J11:AK11)</f>
        <v>1</v>
      </c>
      <c r="J11" s="228">
        <f t="shared" ref="J11:J38" si="12">IF($H11=0%,100%,IFERROR(VLOOKUP($C11+J$6,$C$11:$AK$38,4,FALSE)/$H11,0))</f>
        <v>1</v>
      </c>
      <c r="K11" s="228">
        <f t="shared" ref="K11:Z11" si="13">IFERROR(VLOOKUP($C11+K$6,$C$11:$AK$38,4,FALSE)/$H11,0)</f>
        <v>0</v>
      </c>
      <c r="L11" s="228">
        <f t="shared" si="13"/>
        <v>0</v>
      </c>
      <c r="M11" s="228">
        <f t="shared" si="13"/>
        <v>0</v>
      </c>
      <c r="N11" s="228">
        <f t="shared" si="13"/>
        <v>0</v>
      </c>
      <c r="O11" s="228">
        <f t="shared" si="13"/>
        <v>0</v>
      </c>
      <c r="P11" s="228">
        <f t="shared" si="13"/>
        <v>0</v>
      </c>
      <c r="Q11" s="228">
        <f t="shared" si="13"/>
        <v>0</v>
      </c>
      <c r="R11" s="228">
        <f t="shared" si="13"/>
        <v>0</v>
      </c>
      <c r="S11" s="228">
        <f t="shared" si="13"/>
        <v>0</v>
      </c>
      <c r="T11" s="228">
        <f t="shared" si="13"/>
        <v>0</v>
      </c>
      <c r="U11" s="228">
        <f t="shared" si="13"/>
        <v>0</v>
      </c>
      <c r="V11" s="228">
        <f t="shared" si="13"/>
        <v>0</v>
      </c>
      <c r="W11" s="228">
        <f t="shared" si="13"/>
        <v>0</v>
      </c>
      <c r="X11" s="228">
        <f t="shared" si="13"/>
        <v>0</v>
      </c>
      <c r="Y11" s="228">
        <f t="shared" si="13"/>
        <v>0</v>
      </c>
      <c r="Z11" s="228">
        <f t="shared" si="13"/>
        <v>0</v>
      </c>
      <c r="AA11" s="228">
        <f t="shared" ref="AA11:AK11" si="14">IFERROR(VLOOKUP($C11+AA$6,$C$11:$AK$38,4,FALSE)/$H11,0)</f>
        <v>0</v>
      </c>
      <c r="AB11" s="228">
        <f t="shared" si="14"/>
        <v>0</v>
      </c>
      <c r="AC11" s="228">
        <f t="shared" si="14"/>
        <v>0</v>
      </c>
      <c r="AD11" s="228">
        <f t="shared" si="14"/>
        <v>0</v>
      </c>
      <c r="AE11" s="228">
        <f t="shared" si="14"/>
        <v>0</v>
      </c>
      <c r="AF11" s="228">
        <f t="shared" si="14"/>
        <v>0</v>
      </c>
      <c r="AG11" s="228">
        <f t="shared" si="14"/>
        <v>0</v>
      </c>
      <c r="AH11" s="228">
        <f t="shared" si="14"/>
        <v>0</v>
      </c>
      <c r="AI11" s="228">
        <f t="shared" si="14"/>
        <v>0</v>
      </c>
      <c r="AJ11" s="228">
        <f t="shared" si="14"/>
        <v>0</v>
      </c>
      <c r="AK11" s="228">
        <f t="shared" si="14"/>
        <v>0</v>
      </c>
    </row>
    <row r="12" spans="2:37">
      <c r="B12" s="220" t="str">
        <f>IBNR!F8</f>
        <v>2018Q2</v>
      </c>
      <c r="C12" s="221">
        <f t="shared" ref="C12:C38" si="15">C13+3</f>
        <v>81</v>
      </c>
      <c r="D12" s="222">
        <f>_xlfn.XLOOKUP($B$8,Paid_DFs!$G$5:$S$5,Paid_DFs!$G8:$S8)</f>
        <v>1</v>
      </c>
      <c r="E12" s="223">
        <f>PRODUCT($D$11:$D12)</f>
        <v>1</v>
      </c>
      <c r="F12" s="224">
        <f t="shared" si="10"/>
        <v>0</v>
      </c>
      <c r="G12" s="225">
        <f t="shared" ref="G12:G38" si="16">1/E12</f>
        <v>1</v>
      </c>
      <c r="H12" s="226">
        <f>1-G12</f>
        <v>0</v>
      </c>
      <c r="I12" s="227">
        <f t="shared" si="11"/>
        <v>1</v>
      </c>
      <c r="J12" s="228">
        <f t="shared" si="12"/>
        <v>1</v>
      </c>
      <c r="K12" s="228">
        <f t="shared" ref="K12:AK21" si="17">IFERROR(VLOOKUP($C12+K$6,$C$11:$AK$38,4,FALSE)/$H12,0)</f>
        <v>0</v>
      </c>
      <c r="L12" s="228">
        <f t="shared" si="17"/>
        <v>0</v>
      </c>
      <c r="M12" s="228">
        <f t="shared" si="17"/>
        <v>0</v>
      </c>
      <c r="N12" s="228">
        <f t="shared" si="17"/>
        <v>0</v>
      </c>
      <c r="O12" s="228">
        <f t="shared" si="17"/>
        <v>0</v>
      </c>
      <c r="P12" s="228">
        <f t="shared" si="17"/>
        <v>0</v>
      </c>
      <c r="Q12" s="228">
        <f t="shared" si="17"/>
        <v>0</v>
      </c>
      <c r="R12" s="228">
        <f t="shared" si="17"/>
        <v>0</v>
      </c>
      <c r="S12" s="228">
        <f t="shared" si="17"/>
        <v>0</v>
      </c>
      <c r="T12" s="228">
        <f t="shared" si="17"/>
        <v>0</v>
      </c>
      <c r="U12" s="228">
        <f t="shared" si="17"/>
        <v>0</v>
      </c>
      <c r="V12" s="228">
        <f t="shared" si="17"/>
        <v>0</v>
      </c>
      <c r="W12" s="228">
        <f t="shared" si="17"/>
        <v>0</v>
      </c>
      <c r="X12" s="228">
        <f t="shared" si="17"/>
        <v>0</v>
      </c>
      <c r="Y12" s="228">
        <f t="shared" si="17"/>
        <v>0</v>
      </c>
      <c r="Z12" s="228">
        <f t="shared" si="17"/>
        <v>0</v>
      </c>
      <c r="AA12" s="228">
        <f t="shared" si="17"/>
        <v>0</v>
      </c>
      <c r="AB12" s="228">
        <f t="shared" si="17"/>
        <v>0</v>
      </c>
      <c r="AC12" s="228">
        <f t="shared" si="17"/>
        <v>0</v>
      </c>
      <c r="AD12" s="228">
        <f t="shared" si="17"/>
        <v>0</v>
      </c>
      <c r="AE12" s="228">
        <f t="shared" si="17"/>
        <v>0</v>
      </c>
      <c r="AF12" s="228">
        <f t="shared" si="17"/>
        <v>0</v>
      </c>
      <c r="AG12" s="228">
        <f t="shared" si="17"/>
        <v>0</v>
      </c>
      <c r="AH12" s="228">
        <f t="shared" si="17"/>
        <v>0</v>
      </c>
      <c r="AI12" s="228">
        <f t="shared" si="17"/>
        <v>0</v>
      </c>
      <c r="AJ12" s="228">
        <f t="shared" si="17"/>
        <v>0</v>
      </c>
      <c r="AK12" s="228">
        <f t="shared" si="17"/>
        <v>0</v>
      </c>
    </row>
    <row r="13" spans="2:37">
      <c r="B13" s="220" t="str">
        <f>IBNR!F9</f>
        <v>2018Q3</v>
      </c>
      <c r="C13" s="221">
        <f t="shared" si="15"/>
        <v>78</v>
      </c>
      <c r="D13" s="222">
        <f>_xlfn.XLOOKUP($B$8,Paid_DFs!$G$5:$S$5,Paid_DFs!$G9:$S9)</f>
        <v>1</v>
      </c>
      <c r="E13" s="223">
        <f>PRODUCT($D$11:$D13)</f>
        <v>1</v>
      </c>
      <c r="F13" s="224">
        <f t="shared" si="10"/>
        <v>0</v>
      </c>
      <c r="G13" s="225">
        <f t="shared" si="16"/>
        <v>1</v>
      </c>
      <c r="H13" s="226">
        <f>1-G13</f>
        <v>0</v>
      </c>
      <c r="I13" s="227">
        <f t="shared" si="11"/>
        <v>1</v>
      </c>
      <c r="J13" s="228">
        <f t="shared" si="12"/>
        <v>1</v>
      </c>
      <c r="K13" s="228">
        <f t="shared" si="17"/>
        <v>0</v>
      </c>
      <c r="L13" s="228">
        <f t="shared" si="17"/>
        <v>0</v>
      </c>
      <c r="M13" s="228">
        <f t="shared" si="17"/>
        <v>0</v>
      </c>
      <c r="N13" s="228">
        <f t="shared" si="17"/>
        <v>0</v>
      </c>
      <c r="O13" s="228">
        <f t="shared" si="17"/>
        <v>0</v>
      </c>
      <c r="P13" s="228">
        <f t="shared" si="17"/>
        <v>0</v>
      </c>
      <c r="Q13" s="228">
        <f t="shared" si="17"/>
        <v>0</v>
      </c>
      <c r="R13" s="228">
        <f t="shared" si="17"/>
        <v>0</v>
      </c>
      <c r="S13" s="228">
        <f t="shared" si="17"/>
        <v>0</v>
      </c>
      <c r="T13" s="228">
        <f t="shared" si="17"/>
        <v>0</v>
      </c>
      <c r="U13" s="228">
        <f t="shared" si="17"/>
        <v>0</v>
      </c>
      <c r="V13" s="228">
        <f t="shared" si="17"/>
        <v>0</v>
      </c>
      <c r="W13" s="228">
        <f t="shared" si="17"/>
        <v>0</v>
      </c>
      <c r="X13" s="228">
        <f t="shared" si="17"/>
        <v>0</v>
      </c>
      <c r="Y13" s="228">
        <f t="shared" si="17"/>
        <v>0</v>
      </c>
      <c r="Z13" s="228">
        <f t="shared" si="17"/>
        <v>0</v>
      </c>
      <c r="AA13" s="228">
        <f t="shared" si="17"/>
        <v>0</v>
      </c>
      <c r="AB13" s="228">
        <f t="shared" si="17"/>
        <v>0</v>
      </c>
      <c r="AC13" s="228">
        <f t="shared" si="17"/>
        <v>0</v>
      </c>
      <c r="AD13" s="228">
        <f t="shared" si="17"/>
        <v>0</v>
      </c>
      <c r="AE13" s="228">
        <f t="shared" si="17"/>
        <v>0</v>
      </c>
      <c r="AF13" s="228">
        <f t="shared" si="17"/>
        <v>0</v>
      </c>
      <c r="AG13" s="228">
        <f t="shared" si="17"/>
        <v>0</v>
      </c>
      <c r="AH13" s="228">
        <f t="shared" si="17"/>
        <v>0</v>
      </c>
      <c r="AI13" s="228">
        <f t="shared" si="17"/>
        <v>0</v>
      </c>
      <c r="AJ13" s="228">
        <f t="shared" si="17"/>
        <v>0</v>
      </c>
      <c r="AK13" s="228">
        <f t="shared" si="17"/>
        <v>0</v>
      </c>
    </row>
    <row r="14" spans="2:37">
      <c r="B14" s="220" t="str">
        <f>IBNR!F10</f>
        <v>2018Q4</v>
      </c>
      <c r="C14" s="221">
        <f t="shared" si="15"/>
        <v>75</v>
      </c>
      <c r="D14" s="222">
        <f>_xlfn.XLOOKUP($B$8,Paid_DFs!$G$5:$S$5,Paid_DFs!$G10:$S10)</f>
        <v>1</v>
      </c>
      <c r="E14" s="223">
        <f>PRODUCT($D$11:$D14)</f>
        <v>1</v>
      </c>
      <c r="F14" s="224">
        <f t="shared" si="10"/>
        <v>0</v>
      </c>
      <c r="G14" s="225">
        <f t="shared" si="16"/>
        <v>1</v>
      </c>
      <c r="H14" s="226">
        <f t="shared" ref="H14:H38" si="18">1-G14</f>
        <v>0</v>
      </c>
      <c r="I14" s="227">
        <f t="shared" si="11"/>
        <v>1</v>
      </c>
      <c r="J14" s="228">
        <f t="shared" si="12"/>
        <v>1</v>
      </c>
      <c r="K14" s="228">
        <f t="shared" si="17"/>
        <v>0</v>
      </c>
      <c r="L14" s="228">
        <f t="shared" si="17"/>
        <v>0</v>
      </c>
      <c r="M14" s="228">
        <f t="shared" si="17"/>
        <v>0</v>
      </c>
      <c r="N14" s="228">
        <f t="shared" si="17"/>
        <v>0</v>
      </c>
      <c r="O14" s="228">
        <f t="shared" si="17"/>
        <v>0</v>
      </c>
      <c r="P14" s="228">
        <f t="shared" si="17"/>
        <v>0</v>
      </c>
      <c r="Q14" s="228">
        <f t="shared" si="17"/>
        <v>0</v>
      </c>
      <c r="R14" s="228">
        <f t="shared" si="17"/>
        <v>0</v>
      </c>
      <c r="S14" s="228">
        <f t="shared" si="17"/>
        <v>0</v>
      </c>
      <c r="T14" s="228">
        <f t="shared" si="17"/>
        <v>0</v>
      </c>
      <c r="U14" s="228">
        <f t="shared" si="17"/>
        <v>0</v>
      </c>
      <c r="V14" s="228">
        <f t="shared" si="17"/>
        <v>0</v>
      </c>
      <c r="W14" s="228">
        <f t="shared" si="17"/>
        <v>0</v>
      </c>
      <c r="X14" s="228">
        <f t="shared" si="17"/>
        <v>0</v>
      </c>
      <c r="Y14" s="228">
        <f t="shared" si="17"/>
        <v>0</v>
      </c>
      <c r="Z14" s="228">
        <f t="shared" si="17"/>
        <v>0</v>
      </c>
      <c r="AA14" s="228">
        <f t="shared" si="17"/>
        <v>0</v>
      </c>
      <c r="AB14" s="228">
        <f t="shared" si="17"/>
        <v>0</v>
      </c>
      <c r="AC14" s="228">
        <f t="shared" si="17"/>
        <v>0</v>
      </c>
      <c r="AD14" s="228">
        <f t="shared" si="17"/>
        <v>0</v>
      </c>
      <c r="AE14" s="228">
        <f t="shared" si="17"/>
        <v>0</v>
      </c>
      <c r="AF14" s="228">
        <f t="shared" si="17"/>
        <v>0</v>
      </c>
      <c r="AG14" s="228">
        <f t="shared" si="17"/>
        <v>0</v>
      </c>
      <c r="AH14" s="228">
        <f t="shared" si="17"/>
        <v>0</v>
      </c>
      <c r="AI14" s="228">
        <f t="shared" si="17"/>
        <v>0</v>
      </c>
      <c r="AJ14" s="228">
        <f t="shared" si="17"/>
        <v>0</v>
      </c>
      <c r="AK14" s="228">
        <f t="shared" si="17"/>
        <v>0</v>
      </c>
    </row>
    <row r="15" spans="2:37">
      <c r="B15" s="220" t="str">
        <f>IBNR!F11</f>
        <v>2019Q1</v>
      </c>
      <c r="C15" s="221">
        <f t="shared" si="15"/>
        <v>72</v>
      </c>
      <c r="D15" s="222">
        <f>_xlfn.XLOOKUP($B$8,Paid_DFs!$G$5:$S$5,Paid_DFs!$G11:$S11)</f>
        <v>1</v>
      </c>
      <c r="E15" s="223">
        <f>PRODUCT($D$11:$D15)</f>
        <v>1</v>
      </c>
      <c r="F15" s="224">
        <f t="shared" si="10"/>
        <v>0</v>
      </c>
      <c r="G15" s="225">
        <f t="shared" si="16"/>
        <v>1</v>
      </c>
      <c r="H15" s="226">
        <f t="shared" si="18"/>
        <v>0</v>
      </c>
      <c r="I15" s="227">
        <f t="shared" si="11"/>
        <v>1</v>
      </c>
      <c r="J15" s="228">
        <f t="shared" si="12"/>
        <v>1</v>
      </c>
      <c r="K15" s="228">
        <f t="shared" si="17"/>
        <v>0</v>
      </c>
      <c r="L15" s="228">
        <f t="shared" si="17"/>
        <v>0</v>
      </c>
      <c r="M15" s="228">
        <f t="shared" si="17"/>
        <v>0</v>
      </c>
      <c r="N15" s="228">
        <f t="shared" si="17"/>
        <v>0</v>
      </c>
      <c r="O15" s="228">
        <f t="shared" si="17"/>
        <v>0</v>
      </c>
      <c r="P15" s="228">
        <f t="shared" si="17"/>
        <v>0</v>
      </c>
      <c r="Q15" s="228">
        <f t="shared" si="17"/>
        <v>0</v>
      </c>
      <c r="R15" s="228">
        <f t="shared" si="17"/>
        <v>0</v>
      </c>
      <c r="S15" s="228">
        <f t="shared" si="17"/>
        <v>0</v>
      </c>
      <c r="T15" s="228">
        <f t="shared" si="17"/>
        <v>0</v>
      </c>
      <c r="U15" s="228">
        <f t="shared" si="17"/>
        <v>0</v>
      </c>
      <c r="V15" s="228">
        <f t="shared" si="17"/>
        <v>0</v>
      </c>
      <c r="W15" s="228">
        <f t="shared" si="17"/>
        <v>0</v>
      </c>
      <c r="X15" s="228">
        <f t="shared" si="17"/>
        <v>0</v>
      </c>
      <c r="Y15" s="228">
        <f t="shared" si="17"/>
        <v>0</v>
      </c>
      <c r="Z15" s="228">
        <f t="shared" si="17"/>
        <v>0</v>
      </c>
      <c r="AA15" s="228">
        <f t="shared" si="17"/>
        <v>0</v>
      </c>
      <c r="AB15" s="228">
        <f t="shared" si="17"/>
        <v>0</v>
      </c>
      <c r="AC15" s="228">
        <f t="shared" si="17"/>
        <v>0</v>
      </c>
      <c r="AD15" s="228">
        <f t="shared" si="17"/>
        <v>0</v>
      </c>
      <c r="AE15" s="228">
        <f t="shared" si="17"/>
        <v>0</v>
      </c>
      <c r="AF15" s="228">
        <f t="shared" si="17"/>
        <v>0</v>
      </c>
      <c r="AG15" s="228">
        <f t="shared" si="17"/>
        <v>0</v>
      </c>
      <c r="AH15" s="228">
        <f t="shared" si="17"/>
        <v>0</v>
      </c>
      <c r="AI15" s="228">
        <f t="shared" si="17"/>
        <v>0</v>
      </c>
      <c r="AJ15" s="228">
        <f t="shared" si="17"/>
        <v>0</v>
      </c>
      <c r="AK15" s="228">
        <f t="shared" si="17"/>
        <v>0</v>
      </c>
    </row>
    <row r="16" spans="2:37">
      <c r="B16" s="220" t="str">
        <f>IBNR!F12</f>
        <v>2019Q2</v>
      </c>
      <c r="C16" s="221">
        <f t="shared" si="15"/>
        <v>69</v>
      </c>
      <c r="D16" s="222">
        <f>_xlfn.XLOOKUP($B$8,Paid_DFs!$G$5:$S$5,Paid_DFs!$G12:$S12)</f>
        <v>1</v>
      </c>
      <c r="E16" s="223">
        <f>PRODUCT($D$11:$D16)</f>
        <v>1</v>
      </c>
      <c r="F16" s="224">
        <f t="shared" si="10"/>
        <v>0</v>
      </c>
      <c r="G16" s="225">
        <f t="shared" si="16"/>
        <v>1</v>
      </c>
      <c r="H16" s="226">
        <f t="shared" si="18"/>
        <v>0</v>
      </c>
      <c r="I16" s="227">
        <f t="shared" si="11"/>
        <v>1</v>
      </c>
      <c r="J16" s="228">
        <f t="shared" si="12"/>
        <v>1</v>
      </c>
      <c r="K16" s="228">
        <f t="shared" si="17"/>
        <v>0</v>
      </c>
      <c r="L16" s="228">
        <f t="shared" si="17"/>
        <v>0</v>
      </c>
      <c r="M16" s="228">
        <f t="shared" si="17"/>
        <v>0</v>
      </c>
      <c r="N16" s="228">
        <f t="shared" si="17"/>
        <v>0</v>
      </c>
      <c r="O16" s="228">
        <f t="shared" si="17"/>
        <v>0</v>
      </c>
      <c r="P16" s="228">
        <f t="shared" si="17"/>
        <v>0</v>
      </c>
      <c r="Q16" s="228">
        <f t="shared" si="17"/>
        <v>0</v>
      </c>
      <c r="R16" s="228">
        <f t="shared" si="17"/>
        <v>0</v>
      </c>
      <c r="S16" s="228">
        <f t="shared" si="17"/>
        <v>0</v>
      </c>
      <c r="T16" s="228">
        <f t="shared" si="17"/>
        <v>0</v>
      </c>
      <c r="U16" s="228">
        <f t="shared" si="17"/>
        <v>0</v>
      </c>
      <c r="V16" s="228">
        <f t="shared" si="17"/>
        <v>0</v>
      </c>
      <c r="W16" s="228">
        <f t="shared" si="17"/>
        <v>0</v>
      </c>
      <c r="X16" s="228">
        <f t="shared" si="17"/>
        <v>0</v>
      </c>
      <c r="Y16" s="228">
        <f t="shared" si="17"/>
        <v>0</v>
      </c>
      <c r="Z16" s="228">
        <f t="shared" si="17"/>
        <v>0</v>
      </c>
      <c r="AA16" s="228">
        <f t="shared" si="17"/>
        <v>0</v>
      </c>
      <c r="AB16" s="228">
        <f t="shared" si="17"/>
        <v>0</v>
      </c>
      <c r="AC16" s="228">
        <f t="shared" si="17"/>
        <v>0</v>
      </c>
      <c r="AD16" s="228">
        <f t="shared" si="17"/>
        <v>0</v>
      </c>
      <c r="AE16" s="228">
        <f t="shared" si="17"/>
        <v>0</v>
      </c>
      <c r="AF16" s="228">
        <f t="shared" si="17"/>
        <v>0</v>
      </c>
      <c r="AG16" s="228">
        <f t="shared" si="17"/>
        <v>0</v>
      </c>
      <c r="AH16" s="228">
        <f t="shared" si="17"/>
        <v>0</v>
      </c>
      <c r="AI16" s="228">
        <f t="shared" si="17"/>
        <v>0</v>
      </c>
      <c r="AJ16" s="228">
        <f t="shared" si="17"/>
        <v>0</v>
      </c>
      <c r="AK16" s="228">
        <f t="shared" si="17"/>
        <v>0</v>
      </c>
    </row>
    <row r="17" spans="2:37">
      <c r="B17" s="220" t="str">
        <f>IBNR!F13</f>
        <v>2019Q3</v>
      </c>
      <c r="C17" s="221">
        <f t="shared" si="15"/>
        <v>66</v>
      </c>
      <c r="D17" s="222">
        <f>_xlfn.XLOOKUP($B$8,Paid_DFs!$G$5:$S$5,Paid_DFs!$G13:$S13)</f>
        <v>1</v>
      </c>
      <c r="E17" s="223">
        <f>PRODUCT($D$11:$D17)</f>
        <v>1</v>
      </c>
      <c r="F17" s="224">
        <f t="shared" si="10"/>
        <v>0</v>
      </c>
      <c r="G17" s="225">
        <f t="shared" si="16"/>
        <v>1</v>
      </c>
      <c r="H17" s="226">
        <f t="shared" si="18"/>
        <v>0</v>
      </c>
      <c r="I17" s="227">
        <f t="shared" si="11"/>
        <v>1</v>
      </c>
      <c r="J17" s="228">
        <f t="shared" si="12"/>
        <v>1</v>
      </c>
      <c r="K17" s="228">
        <f t="shared" si="17"/>
        <v>0</v>
      </c>
      <c r="L17" s="228">
        <f t="shared" si="17"/>
        <v>0</v>
      </c>
      <c r="M17" s="228">
        <f t="shared" si="17"/>
        <v>0</v>
      </c>
      <c r="N17" s="228">
        <f t="shared" si="17"/>
        <v>0</v>
      </c>
      <c r="O17" s="228">
        <f t="shared" si="17"/>
        <v>0</v>
      </c>
      <c r="P17" s="228">
        <f t="shared" si="17"/>
        <v>0</v>
      </c>
      <c r="Q17" s="228">
        <f t="shared" si="17"/>
        <v>0</v>
      </c>
      <c r="R17" s="228">
        <f t="shared" si="17"/>
        <v>0</v>
      </c>
      <c r="S17" s="228">
        <f t="shared" si="17"/>
        <v>0</v>
      </c>
      <c r="T17" s="228">
        <f t="shared" si="17"/>
        <v>0</v>
      </c>
      <c r="U17" s="228">
        <f t="shared" si="17"/>
        <v>0</v>
      </c>
      <c r="V17" s="228">
        <f t="shared" si="17"/>
        <v>0</v>
      </c>
      <c r="W17" s="228">
        <f t="shared" si="17"/>
        <v>0</v>
      </c>
      <c r="X17" s="228">
        <f t="shared" si="17"/>
        <v>0</v>
      </c>
      <c r="Y17" s="228">
        <f t="shared" si="17"/>
        <v>0</v>
      </c>
      <c r="Z17" s="228">
        <f t="shared" si="17"/>
        <v>0</v>
      </c>
      <c r="AA17" s="228">
        <f t="shared" si="17"/>
        <v>0</v>
      </c>
      <c r="AB17" s="228">
        <f t="shared" si="17"/>
        <v>0</v>
      </c>
      <c r="AC17" s="228">
        <f t="shared" si="17"/>
        <v>0</v>
      </c>
      <c r="AD17" s="228">
        <f t="shared" si="17"/>
        <v>0</v>
      </c>
      <c r="AE17" s="228">
        <f t="shared" si="17"/>
        <v>0</v>
      </c>
      <c r="AF17" s="228">
        <f t="shared" si="17"/>
        <v>0</v>
      </c>
      <c r="AG17" s="228">
        <f t="shared" si="17"/>
        <v>0</v>
      </c>
      <c r="AH17" s="228">
        <f t="shared" si="17"/>
        <v>0</v>
      </c>
      <c r="AI17" s="228">
        <f t="shared" si="17"/>
        <v>0</v>
      </c>
      <c r="AJ17" s="228">
        <f t="shared" si="17"/>
        <v>0</v>
      </c>
      <c r="AK17" s="228">
        <f t="shared" si="17"/>
        <v>0</v>
      </c>
    </row>
    <row r="18" spans="2:37">
      <c r="B18" s="220" t="str">
        <f>IBNR!F14</f>
        <v>2019Q4</v>
      </c>
      <c r="C18" s="221">
        <f t="shared" si="15"/>
        <v>63</v>
      </c>
      <c r="D18" s="222">
        <f>_xlfn.XLOOKUP($B$8,Paid_DFs!$G$5:$S$5,Paid_DFs!$G14:$S14)</f>
        <v>1</v>
      </c>
      <c r="E18" s="223">
        <f>PRODUCT($D$11:$D18)</f>
        <v>1</v>
      </c>
      <c r="F18" s="224">
        <f t="shared" si="10"/>
        <v>0</v>
      </c>
      <c r="G18" s="225">
        <f t="shared" si="16"/>
        <v>1</v>
      </c>
      <c r="H18" s="226">
        <f t="shared" si="18"/>
        <v>0</v>
      </c>
      <c r="I18" s="227">
        <f t="shared" si="11"/>
        <v>1</v>
      </c>
      <c r="J18" s="228">
        <f t="shared" si="12"/>
        <v>1</v>
      </c>
      <c r="K18" s="228">
        <f t="shared" si="17"/>
        <v>0</v>
      </c>
      <c r="L18" s="228">
        <f t="shared" si="17"/>
        <v>0</v>
      </c>
      <c r="M18" s="228">
        <f t="shared" si="17"/>
        <v>0</v>
      </c>
      <c r="N18" s="228">
        <f t="shared" si="17"/>
        <v>0</v>
      </c>
      <c r="O18" s="228">
        <f t="shared" si="17"/>
        <v>0</v>
      </c>
      <c r="P18" s="228">
        <f t="shared" si="17"/>
        <v>0</v>
      </c>
      <c r="Q18" s="228">
        <f t="shared" si="17"/>
        <v>0</v>
      </c>
      <c r="R18" s="228">
        <f t="shared" si="17"/>
        <v>0</v>
      </c>
      <c r="S18" s="228">
        <f t="shared" si="17"/>
        <v>0</v>
      </c>
      <c r="T18" s="228">
        <f t="shared" si="17"/>
        <v>0</v>
      </c>
      <c r="U18" s="228">
        <f t="shared" si="17"/>
        <v>0</v>
      </c>
      <c r="V18" s="228">
        <f t="shared" si="17"/>
        <v>0</v>
      </c>
      <c r="W18" s="228">
        <f t="shared" si="17"/>
        <v>0</v>
      </c>
      <c r="X18" s="228">
        <f t="shared" si="17"/>
        <v>0</v>
      </c>
      <c r="Y18" s="228">
        <f t="shared" si="17"/>
        <v>0</v>
      </c>
      <c r="Z18" s="228">
        <f t="shared" si="17"/>
        <v>0</v>
      </c>
      <c r="AA18" s="228">
        <f t="shared" si="17"/>
        <v>0</v>
      </c>
      <c r="AB18" s="228">
        <f t="shared" si="17"/>
        <v>0</v>
      </c>
      <c r="AC18" s="228">
        <f t="shared" si="17"/>
        <v>0</v>
      </c>
      <c r="AD18" s="228">
        <f t="shared" si="17"/>
        <v>0</v>
      </c>
      <c r="AE18" s="228">
        <f t="shared" si="17"/>
        <v>0</v>
      </c>
      <c r="AF18" s="228">
        <f t="shared" si="17"/>
        <v>0</v>
      </c>
      <c r="AG18" s="228">
        <f t="shared" si="17"/>
        <v>0</v>
      </c>
      <c r="AH18" s="228">
        <f t="shared" si="17"/>
        <v>0</v>
      </c>
      <c r="AI18" s="228">
        <f t="shared" si="17"/>
        <v>0</v>
      </c>
      <c r="AJ18" s="228">
        <f t="shared" si="17"/>
        <v>0</v>
      </c>
      <c r="AK18" s="228">
        <f t="shared" si="17"/>
        <v>0</v>
      </c>
    </row>
    <row r="19" spans="2:37">
      <c r="B19" s="220" t="str">
        <f>IBNR!F15</f>
        <v>2020Q1</v>
      </c>
      <c r="C19" s="221">
        <f t="shared" si="15"/>
        <v>60</v>
      </c>
      <c r="D19" s="222">
        <f>_xlfn.XLOOKUP($B$8,Paid_DFs!$G$5:$S$5,Paid_DFs!$G15:$S15)</f>
        <v>1</v>
      </c>
      <c r="E19" s="223">
        <f>PRODUCT($D$11:$D19)</f>
        <v>1</v>
      </c>
      <c r="F19" s="224">
        <f t="shared" si="10"/>
        <v>0</v>
      </c>
      <c r="G19" s="225">
        <f t="shared" si="16"/>
        <v>1</v>
      </c>
      <c r="H19" s="226">
        <f t="shared" si="18"/>
        <v>0</v>
      </c>
      <c r="I19" s="227">
        <f t="shared" si="11"/>
        <v>1</v>
      </c>
      <c r="J19" s="228">
        <f t="shared" si="12"/>
        <v>1</v>
      </c>
      <c r="K19" s="228">
        <f t="shared" si="17"/>
        <v>0</v>
      </c>
      <c r="L19" s="228">
        <f t="shared" si="17"/>
        <v>0</v>
      </c>
      <c r="M19" s="228">
        <f t="shared" si="17"/>
        <v>0</v>
      </c>
      <c r="N19" s="228">
        <f t="shared" si="17"/>
        <v>0</v>
      </c>
      <c r="O19" s="228">
        <f t="shared" si="17"/>
        <v>0</v>
      </c>
      <c r="P19" s="228">
        <f t="shared" si="17"/>
        <v>0</v>
      </c>
      <c r="Q19" s="228">
        <f t="shared" si="17"/>
        <v>0</v>
      </c>
      <c r="R19" s="228">
        <f t="shared" si="17"/>
        <v>0</v>
      </c>
      <c r="S19" s="228">
        <f t="shared" si="17"/>
        <v>0</v>
      </c>
      <c r="T19" s="228">
        <f t="shared" si="17"/>
        <v>0</v>
      </c>
      <c r="U19" s="228">
        <f t="shared" si="17"/>
        <v>0</v>
      </c>
      <c r="V19" s="228">
        <f t="shared" si="17"/>
        <v>0</v>
      </c>
      <c r="W19" s="228">
        <f t="shared" si="17"/>
        <v>0</v>
      </c>
      <c r="X19" s="228">
        <f t="shared" si="17"/>
        <v>0</v>
      </c>
      <c r="Y19" s="228">
        <f t="shared" si="17"/>
        <v>0</v>
      </c>
      <c r="Z19" s="228">
        <f t="shared" si="17"/>
        <v>0</v>
      </c>
      <c r="AA19" s="228">
        <f t="shared" si="17"/>
        <v>0</v>
      </c>
      <c r="AB19" s="228">
        <f t="shared" si="17"/>
        <v>0</v>
      </c>
      <c r="AC19" s="228">
        <f t="shared" si="17"/>
        <v>0</v>
      </c>
      <c r="AD19" s="228">
        <f t="shared" si="17"/>
        <v>0</v>
      </c>
      <c r="AE19" s="228">
        <f t="shared" si="17"/>
        <v>0</v>
      </c>
      <c r="AF19" s="228">
        <f t="shared" si="17"/>
        <v>0</v>
      </c>
      <c r="AG19" s="228">
        <f t="shared" si="17"/>
        <v>0</v>
      </c>
      <c r="AH19" s="228">
        <f t="shared" si="17"/>
        <v>0</v>
      </c>
      <c r="AI19" s="228">
        <f t="shared" si="17"/>
        <v>0</v>
      </c>
      <c r="AJ19" s="228">
        <f t="shared" si="17"/>
        <v>0</v>
      </c>
      <c r="AK19" s="228">
        <f t="shared" si="17"/>
        <v>0</v>
      </c>
    </row>
    <row r="20" spans="2:37">
      <c r="B20" s="220" t="str">
        <f>IBNR!F16</f>
        <v>2020Q2</v>
      </c>
      <c r="C20" s="221">
        <f t="shared" si="15"/>
        <v>57</v>
      </c>
      <c r="D20" s="222">
        <f>_xlfn.XLOOKUP($B$8,Paid_DFs!$G$5:$S$5,Paid_DFs!$G16:$S16)</f>
        <v>1</v>
      </c>
      <c r="E20" s="223">
        <f>PRODUCT($D$11:$D20)</f>
        <v>1</v>
      </c>
      <c r="F20" s="224">
        <f t="shared" si="10"/>
        <v>0</v>
      </c>
      <c r="G20" s="225">
        <f t="shared" si="16"/>
        <v>1</v>
      </c>
      <c r="H20" s="226">
        <f t="shared" si="18"/>
        <v>0</v>
      </c>
      <c r="I20" s="227">
        <f t="shared" si="11"/>
        <v>1</v>
      </c>
      <c r="J20" s="228">
        <f t="shared" si="12"/>
        <v>1</v>
      </c>
      <c r="K20" s="228">
        <f t="shared" si="17"/>
        <v>0</v>
      </c>
      <c r="L20" s="228">
        <f t="shared" si="17"/>
        <v>0</v>
      </c>
      <c r="M20" s="228">
        <f t="shared" si="17"/>
        <v>0</v>
      </c>
      <c r="N20" s="228">
        <f t="shared" si="17"/>
        <v>0</v>
      </c>
      <c r="O20" s="228">
        <f t="shared" si="17"/>
        <v>0</v>
      </c>
      <c r="P20" s="228">
        <f t="shared" si="17"/>
        <v>0</v>
      </c>
      <c r="Q20" s="228">
        <f t="shared" si="17"/>
        <v>0</v>
      </c>
      <c r="R20" s="228">
        <f t="shared" si="17"/>
        <v>0</v>
      </c>
      <c r="S20" s="228">
        <f t="shared" si="17"/>
        <v>0</v>
      </c>
      <c r="T20" s="228">
        <f t="shared" si="17"/>
        <v>0</v>
      </c>
      <c r="U20" s="228">
        <f t="shared" si="17"/>
        <v>0</v>
      </c>
      <c r="V20" s="228">
        <f t="shared" si="17"/>
        <v>0</v>
      </c>
      <c r="W20" s="228">
        <f t="shared" si="17"/>
        <v>0</v>
      </c>
      <c r="X20" s="228">
        <f t="shared" si="17"/>
        <v>0</v>
      </c>
      <c r="Y20" s="228">
        <f t="shared" si="17"/>
        <v>0</v>
      </c>
      <c r="Z20" s="228">
        <f t="shared" si="17"/>
        <v>0</v>
      </c>
      <c r="AA20" s="228">
        <f t="shared" si="17"/>
        <v>0</v>
      </c>
      <c r="AB20" s="228">
        <f t="shared" si="17"/>
        <v>0</v>
      </c>
      <c r="AC20" s="228">
        <f t="shared" si="17"/>
        <v>0</v>
      </c>
      <c r="AD20" s="228">
        <f t="shared" si="17"/>
        <v>0</v>
      </c>
      <c r="AE20" s="228">
        <f t="shared" si="17"/>
        <v>0</v>
      </c>
      <c r="AF20" s="228">
        <f t="shared" si="17"/>
        <v>0</v>
      </c>
      <c r="AG20" s="228">
        <f t="shared" si="17"/>
        <v>0</v>
      </c>
      <c r="AH20" s="228">
        <f t="shared" si="17"/>
        <v>0</v>
      </c>
      <c r="AI20" s="228">
        <f t="shared" si="17"/>
        <v>0</v>
      </c>
      <c r="AJ20" s="228">
        <f t="shared" si="17"/>
        <v>0</v>
      </c>
      <c r="AK20" s="228">
        <f t="shared" si="17"/>
        <v>0</v>
      </c>
    </row>
    <row r="21" spans="2:37">
      <c r="B21" s="220" t="str">
        <f>IBNR!F17</f>
        <v>2020Q3</v>
      </c>
      <c r="C21" s="221">
        <f t="shared" si="15"/>
        <v>54</v>
      </c>
      <c r="D21" s="222">
        <f>_xlfn.XLOOKUP($B$8,Paid_DFs!$G$5:$S$5,Paid_DFs!$G17:$S17)</f>
        <v>1</v>
      </c>
      <c r="E21" s="223">
        <f>PRODUCT($D$11:$D21)</f>
        <v>1</v>
      </c>
      <c r="F21" s="224">
        <f t="shared" si="10"/>
        <v>0</v>
      </c>
      <c r="G21" s="225">
        <f t="shared" si="16"/>
        <v>1</v>
      </c>
      <c r="H21" s="226">
        <f t="shared" si="18"/>
        <v>0</v>
      </c>
      <c r="I21" s="227">
        <f t="shared" si="11"/>
        <v>1</v>
      </c>
      <c r="J21" s="228">
        <f t="shared" si="12"/>
        <v>1</v>
      </c>
      <c r="K21" s="228">
        <f t="shared" si="17"/>
        <v>0</v>
      </c>
      <c r="L21" s="228">
        <f t="shared" si="17"/>
        <v>0</v>
      </c>
      <c r="M21" s="228">
        <f t="shared" si="17"/>
        <v>0</v>
      </c>
      <c r="N21" s="228">
        <f t="shared" si="17"/>
        <v>0</v>
      </c>
      <c r="O21" s="228">
        <f t="shared" si="17"/>
        <v>0</v>
      </c>
      <c r="P21" s="228">
        <f t="shared" si="17"/>
        <v>0</v>
      </c>
      <c r="Q21" s="228">
        <f t="shared" si="17"/>
        <v>0</v>
      </c>
      <c r="R21" s="228">
        <f t="shared" si="17"/>
        <v>0</v>
      </c>
      <c r="S21" s="228">
        <f t="shared" si="17"/>
        <v>0</v>
      </c>
      <c r="T21" s="228">
        <f t="shared" si="17"/>
        <v>0</v>
      </c>
      <c r="U21" s="228">
        <f t="shared" si="17"/>
        <v>0</v>
      </c>
      <c r="V21" s="228">
        <f t="shared" si="17"/>
        <v>0</v>
      </c>
      <c r="W21" s="228">
        <f t="shared" ref="W21:AK21" si="19">IFERROR(VLOOKUP($C21+W$6,$C$11:$AK$38,4,FALSE)/$H21,0)</f>
        <v>0</v>
      </c>
      <c r="X21" s="228">
        <f t="shared" si="19"/>
        <v>0</v>
      </c>
      <c r="Y21" s="228">
        <f t="shared" si="19"/>
        <v>0</v>
      </c>
      <c r="Z21" s="228">
        <f t="shared" si="19"/>
        <v>0</v>
      </c>
      <c r="AA21" s="228">
        <f t="shared" si="19"/>
        <v>0</v>
      </c>
      <c r="AB21" s="228">
        <f t="shared" si="19"/>
        <v>0</v>
      </c>
      <c r="AC21" s="228">
        <f t="shared" si="19"/>
        <v>0</v>
      </c>
      <c r="AD21" s="228">
        <f t="shared" si="19"/>
        <v>0</v>
      </c>
      <c r="AE21" s="228">
        <f t="shared" si="19"/>
        <v>0</v>
      </c>
      <c r="AF21" s="228">
        <f t="shared" si="19"/>
        <v>0</v>
      </c>
      <c r="AG21" s="228">
        <f t="shared" si="19"/>
        <v>0</v>
      </c>
      <c r="AH21" s="228">
        <f t="shared" si="19"/>
        <v>0</v>
      </c>
      <c r="AI21" s="228">
        <f t="shared" si="19"/>
        <v>0</v>
      </c>
      <c r="AJ21" s="228">
        <f t="shared" si="19"/>
        <v>0</v>
      </c>
      <c r="AK21" s="228">
        <f t="shared" si="19"/>
        <v>0</v>
      </c>
    </row>
    <row r="22" spans="2:37">
      <c r="B22" s="220" t="str">
        <f>IBNR!F18</f>
        <v>2020Q4</v>
      </c>
      <c r="C22" s="221">
        <f t="shared" si="15"/>
        <v>51</v>
      </c>
      <c r="D22" s="222">
        <f>_xlfn.XLOOKUP($B$8,Paid_DFs!$G$5:$S$5,Paid_DFs!$G18:$S18)</f>
        <v>1</v>
      </c>
      <c r="E22" s="223">
        <f>PRODUCT($D$11:$D22)</f>
        <v>1</v>
      </c>
      <c r="F22" s="224">
        <f t="shared" si="10"/>
        <v>0</v>
      </c>
      <c r="G22" s="225">
        <f t="shared" si="16"/>
        <v>1</v>
      </c>
      <c r="H22" s="226">
        <f t="shared" si="18"/>
        <v>0</v>
      </c>
      <c r="I22" s="227">
        <f t="shared" si="11"/>
        <v>1</v>
      </c>
      <c r="J22" s="228">
        <f t="shared" si="12"/>
        <v>1</v>
      </c>
      <c r="K22" s="228">
        <f t="shared" ref="K22:AK31" si="20">IFERROR(VLOOKUP($C22+K$6,$C$11:$AK$38,4,FALSE)/$H22,0)</f>
        <v>0</v>
      </c>
      <c r="L22" s="228">
        <f t="shared" si="20"/>
        <v>0</v>
      </c>
      <c r="M22" s="228">
        <f t="shared" si="20"/>
        <v>0</v>
      </c>
      <c r="N22" s="228">
        <f t="shared" si="20"/>
        <v>0</v>
      </c>
      <c r="O22" s="228">
        <f t="shared" si="20"/>
        <v>0</v>
      </c>
      <c r="P22" s="228">
        <f t="shared" si="20"/>
        <v>0</v>
      </c>
      <c r="Q22" s="228">
        <f t="shared" si="20"/>
        <v>0</v>
      </c>
      <c r="R22" s="228">
        <f t="shared" si="20"/>
        <v>0</v>
      </c>
      <c r="S22" s="228">
        <f t="shared" si="20"/>
        <v>0</v>
      </c>
      <c r="T22" s="228">
        <f t="shared" si="20"/>
        <v>0</v>
      </c>
      <c r="U22" s="228">
        <f t="shared" si="20"/>
        <v>0</v>
      </c>
      <c r="V22" s="228">
        <f t="shared" si="20"/>
        <v>0</v>
      </c>
      <c r="W22" s="228">
        <f t="shared" si="20"/>
        <v>0</v>
      </c>
      <c r="X22" s="228">
        <f t="shared" si="20"/>
        <v>0</v>
      </c>
      <c r="Y22" s="228">
        <f t="shared" si="20"/>
        <v>0</v>
      </c>
      <c r="Z22" s="228">
        <f t="shared" si="20"/>
        <v>0</v>
      </c>
      <c r="AA22" s="228">
        <f t="shared" si="20"/>
        <v>0</v>
      </c>
      <c r="AB22" s="228">
        <f t="shared" si="20"/>
        <v>0</v>
      </c>
      <c r="AC22" s="228">
        <f t="shared" si="20"/>
        <v>0</v>
      </c>
      <c r="AD22" s="228">
        <f t="shared" si="20"/>
        <v>0</v>
      </c>
      <c r="AE22" s="228">
        <f t="shared" si="20"/>
        <v>0</v>
      </c>
      <c r="AF22" s="228">
        <f t="shared" si="20"/>
        <v>0</v>
      </c>
      <c r="AG22" s="228">
        <f t="shared" si="20"/>
        <v>0</v>
      </c>
      <c r="AH22" s="228">
        <f t="shared" si="20"/>
        <v>0</v>
      </c>
      <c r="AI22" s="228">
        <f t="shared" si="20"/>
        <v>0</v>
      </c>
      <c r="AJ22" s="228">
        <f t="shared" si="20"/>
        <v>0</v>
      </c>
      <c r="AK22" s="228">
        <f t="shared" si="20"/>
        <v>0</v>
      </c>
    </row>
    <row r="23" spans="2:37">
      <c r="B23" s="220" t="str">
        <f>IBNR!F19</f>
        <v>2021Q1</v>
      </c>
      <c r="C23" s="221">
        <f t="shared" si="15"/>
        <v>48</v>
      </c>
      <c r="D23" s="222">
        <f>_xlfn.XLOOKUP($B$8,Paid_DFs!$G$5:$S$5,Paid_DFs!$G19:$S19)</f>
        <v>1</v>
      </c>
      <c r="E23" s="223">
        <f>PRODUCT($D$11:$D23)</f>
        <v>1</v>
      </c>
      <c r="F23" s="224">
        <f t="shared" si="10"/>
        <v>0</v>
      </c>
      <c r="G23" s="225">
        <f t="shared" si="16"/>
        <v>1</v>
      </c>
      <c r="H23" s="226">
        <f t="shared" si="18"/>
        <v>0</v>
      </c>
      <c r="I23" s="227">
        <f t="shared" si="11"/>
        <v>1</v>
      </c>
      <c r="J23" s="228">
        <f t="shared" si="12"/>
        <v>1</v>
      </c>
      <c r="K23" s="228">
        <f t="shared" si="20"/>
        <v>0</v>
      </c>
      <c r="L23" s="228">
        <f t="shared" si="20"/>
        <v>0</v>
      </c>
      <c r="M23" s="228">
        <f t="shared" si="20"/>
        <v>0</v>
      </c>
      <c r="N23" s="228">
        <f t="shared" si="20"/>
        <v>0</v>
      </c>
      <c r="O23" s="228">
        <f t="shared" si="20"/>
        <v>0</v>
      </c>
      <c r="P23" s="228">
        <f t="shared" si="20"/>
        <v>0</v>
      </c>
      <c r="Q23" s="228">
        <f t="shared" si="20"/>
        <v>0</v>
      </c>
      <c r="R23" s="228">
        <f t="shared" si="20"/>
        <v>0</v>
      </c>
      <c r="S23" s="228">
        <f t="shared" si="20"/>
        <v>0</v>
      </c>
      <c r="T23" s="228">
        <f t="shared" si="20"/>
        <v>0</v>
      </c>
      <c r="U23" s="228">
        <f t="shared" si="20"/>
        <v>0</v>
      </c>
      <c r="V23" s="228">
        <f t="shared" si="20"/>
        <v>0</v>
      </c>
      <c r="W23" s="228">
        <f t="shared" si="20"/>
        <v>0</v>
      </c>
      <c r="X23" s="228">
        <f t="shared" si="20"/>
        <v>0</v>
      </c>
      <c r="Y23" s="228">
        <f t="shared" si="20"/>
        <v>0</v>
      </c>
      <c r="Z23" s="228">
        <f t="shared" si="20"/>
        <v>0</v>
      </c>
      <c r="AA23" s="228">
        <f t="shared" si="20"/>
        <v>0</v>
      </c>
      <c r="AB23" s="228">
        <f t="shared" si="20"/>
        <v>0</v>
      </c>
      <c r="AC23" s="228">
        <f t="shared" si="20"/>
        <v>0</v>
      </c>
      <c r="AD23" s="228">
        <f t="shared" si="20"/>
        <v>0</v>
      </c>
      <c r="AE23" s="228">
        <f t="shared" si="20"/>
        <v>0</v>
      </c>
      <c r="AF23" s="228">
        <f t="shared" si="20"/>
        <v>0</v>
      </c>
      <c r="AG23" s="228">
        <f t="shared" si="20"/>
        <v>0</v>
      </c>
      <c r="AH23" s="228">
        <f t="shared" si="20"/>
        <v>0</v>
      </c>
      <c r="AI23" s="228">
        <f t="shared" si="20"/>
        <v>0</v>
      </c>
      <c r="AJ23" s="228">
        <f t="shared" si="20"/>
        <v>0</v>
      </c>
      <c r="AK23" s="228">
        <f t="shared" si="20"/>
        <v>0</v>
      </c>
    </row>
    <row r="24" spans="2:37">
      <c r="B24" s="220" t="str">
        <f>IBNR!F20</f>
        <v>2021Q2</v>
      </c>
      <c r="C24" s="221">
        <f t="shared" si="15"/>
        <v>45</v>
      </c>
      <c r="D24" s="222">
        <f>_xlfn.XLOOKUP($B$8,Paid_DFs!$G$5:$S$5,Paid_DFs!$G20:$S20)</f>
        <v>1</v>
      </c>
      <c r="E24" s="223">
        <f>PRODUCT($D$11:$D24)</f>
        <v>1</v>
      </c>
      <c r="F24" s="224">
        <f t="shared" si="10"/>
        <v>0</v>
      </c>
      <c r="G24" s="225">
        <f t="shared" si="16"/>
        <v>1</v>
      </c>
      <c r="H24" s="226">
        <f t="shared" si="18"/>
        <v>0</v>
      </c>
      <c r="I24" s="227">
        <f t="shared" si="11"/>
        <v>1</v>
      </c>
      <c r="J24" s="228">
        <f t="shared" si="12"/>
        <v>1</v>
      </c>
      <c r="K24" s="228">
        <f t="shared" si="20"/>
        <v>0</v>
      </c>
      <c r="L24" s="228">
        <f t="shared" si="20"/>
        <v>0</v>
      </c>
      <c r="M24" s="228">
        <f t="shared" si="20"/>
        <v>0</v>
      </c>
      <c r="N24" s="228">
        <f t="shared" si="20"/>
        <v>0</v>
      </c>
      <c r="O24" s="228">
        <f t="shared" si="20"/>
        <v>0</v>
      </c>
      <c r="P24" s="228">
        <f t="shared" si="20"/>
        <v>0</v>
      </c>
      <c r="Q24" s="228">
        <f t="shared" si="20"/>
        <v>0</v>
      </c>
      <c r="R24" s="228">
        <f t="shared" si="20"/>
        <v>0</v>
      </c>
      <c r="S24" s="228">
        <f t="shared" si="20"/>
        <v>0</v>
      </c>
      <c r="T24" s="228">
        <f t="shared" si="20"/>
        <v>0</v>
      </c>
      <c r="U24" s="228">
        <f t="shared" si="20"/>
        <v>0</v>
      </c>
      <c r="V24" s="228">
        <f t="shared" si="20"/>
        <v>0</v>
      </c>
      <c r="W24" s="228">
        <f t="shared" si="20"/>
        <v>0</v>
      </c>
      <c r="X24" s="228">
        <f t="shared" si="20"/>
        <v>0</v>
      </c>
      <c r="Y24" s="228">
        <f t="shared" si="20"/>
        <v>0</v>
      </c>
      <c r="Z24" s="228">
        <f t="shared" si="20"/>
        <v>0</v>
      </c>
      <c r="AA24" s="228">
        <f t="shared" si="20"/>
        <v>0</v>
      </c>
      <c r="AB24" s="228">
        <f t="shared" si="20"/>
        <v>0</v>
      </c>
      <c r="AC24" s="228">
        <f t="shared" si="20"/>
        <v>0</v>
      </c>
      <c r="AD24" s="228">
        <f t="shared" si="20"/>
        <v>0</v>
      </c>
      <c r="AE24" s="228">
        <f t="shared" si="20"/>
        <v>0</v>
      </c>
      <c r="AF24" s="228">
        <f t="shared" si="20"/>
        <v>0</v>
      </c>
      <c r="AG24" s="228">
        <f t="shared" si="20"/>
        <v>0</v>
      </c>
      <c r="AH24" s="228">
        <f t="shared" si="20"/>
        <v>0</v>
      </c>
      <c r="AI24" s="228">
        <f t="shared" si="20"/>
        <v>0</v>
      </c>
      <c r="AJ24" s="228">
        <f t="shared" si="20"/>
        <v>0</v>
      </c>
      <c r="AK24" s="228">
        <f t="shared" si="20"/>
        <v>0</v>
      </c>
    </row>
    <row r="25" spans="2:37">
      <c r="B25" s="220" t="str">
        <f>IBNR!F21</f>
        <v>2021Q3</v>
      </c>
      <c r="C25" s="221">
        <f t="shared" si="15"/>
        <v>42</v>
      </c>
      <c r="D25" s="222">
        <f>_xlfn.XLOOKUP($B$8,Paid_DFs!$G$5:$S$5,Paid_DFs!$G21:$S21)</f>
        <v>1</v>
      </c>
      <c r="E25" s="223">
        <f>PRODUCT($D$11:$D25)</f>
        <v>1</v>
      </c>
      <c r="F25" s="224">
        <f t="shared" si="10"/>
        <v>4.0160670689872724E-3</v>
      </c>
      <c r="G25" s="225">
        <f t="shared" si="16"/>
        <v>1</v>
      </c>
      <c r="H25" s="226">
        <f t="shared" si="18"/>
        <v>0</v>
      </c>
      <c r="I25" s="227">
        <f t="shared" si="11"/>
        <v>1</v>
      </c>
      <c r="J25" s="228">
        <f t="shared" si="12"/>
        <v>1</v>
      </c>
      <c r="K25" s="228">
        <f t="shared" si="20"/>
        <v>0</v>
      </c>
      <c r="L25" s="228">
        <f t="shared" si="20"/>
        <v>0</v>
      </c>
      <c r="M25" s="228">
        <f t="shared" si="20"/>
        <v>0</v>
      </c>
      <c r="N25" s="228">
        <f t="shared" si="20"/>
        <v>0</v>
      </c>
      <c r="O25" s="228">
        <f t="shared" si="20"/>
        <v>0</v>
      </c>
      <c r="P25" s="228">
        <f t="shared" si="20"/>
        <v>0</v>
      </c>
      <c r="Q25" s="228">
        <f t="shared" si="20"/>
        <v>0</v>
      </c>
      <c r="R25" s="228">
        <f t="shared" si="20"/>
        <v>0</v>
      </c>
      <c r="S25" s="228">
        <f t="shared" si="20"/>
        <v>0</v>
      </c>
      <c r="T25" s="228">
        <f t="shared" si="20"/>
        <v>0</v>
      </c>
      <c r="U25" s="228">
        <f t="shared" si="20"/>
        <v>0</v>
      </c>
      <c r="V25" s="228">
        <f t="shared" si="20"/>
        <v>0</v>
      </c>
      <c r="W25" s="228">
        <f t="shared" si="20"/>
        <v>0</v>
      </c>
      <c r="X25" s="228">
        <f t="shared" si="20"/>
        <v>0</v>
      </c>
      <c r="Y25" s="228">
        <f t="shared" si="20"/>
        <v>0</v>
      </c>
      <c r="Z25" s="228">
        <f t="shared" si="20"/>
        <v>0</v>
      </c>
      <c r="AA25" s="228">
        <f t="shared" si="20"/>
        <v>0</v>
      </c>
      <c r="AB25" s="228">
        <f t="shared" si="20"/>
        <v>0</v>
      </c>
      <c r="AC25" s="228">
        <f t="shared" si="20"/>
        <v>0</v>
      </c>
      <c r="AD25" s="228">
        <f t="shared" si="20"/>
        <v>0</v>
      </c>
      <c r="AE25" s="228">
        <f t="shared" si="20"/>
        <v>0</v>
      </c>
      <c r="AF25" s="228">
        <f t="shared" si="20"/>
        <v>0</v>
      </c>
      <c r="AG25" s="228">
        <f t="shared" si="20"/>
        <v>0</v>
      </c>
      <c r="AH25" s="228">
        <f t="shared" si="20"/>
        <v>0</v>
      </c>
      <c r="AI25" s="228">
        <f t="shared" si="20"/>
        <v>0</v>
      </c>
      <c r="AJ25" s="228">
        <f t="shared" si="20"/>
        <v>0</v>
      </c>
      <c r="AK25" s="228">
        <f t="shared" si="20"/>
        <v>0</v>
      </c>
    </row>
    <row r="26" spans="2:37">
      <c r="B26" s="220" t="str">
        <f>IBNR!F22</f>
        <v>2021Q4</v>
      </c>
      <c r="C26" s="221">
        <f t="shared" si="15"/>
        <v>39</v>
      </c>
      <c r="D26" s="222">
        <f>_xlfn.XLOOKUP($B$8,Paid_DFs!$G$5:$S$5,Paid_DFs!$G22:$S22)</f>
        <v>1.0040322608991981</v>
      </c>
      <c r="E26" s="223">
        <f>PRODUCT($D$11:$D26)</f>
        <v>1.0040322608991981</v>
      </c>
      <c r="F26" s="224">
        <f t="shared" si="10"/>
        <v>3.7089199396130867E-3</v>
      </c>
      <c r="G26" s="225">
        <f t="shared" si="16"/>
        <v>0.99598393293101273</v>
      </c>
      <c r="H26" s="226">
        <f t="shared" si="18"/>
        <v>4.0160670689872724E-3</v>
      </c>
      <c r="I26" s="227">
        <f t="shared" si="11"/>
        <v>1</v>
      </c>
      <c r="J26" s="228">
        <f t="shared" si="12"/>
        <v>1</v>
      </c>
      <c r="K26" s="228">
        <f t="shared" si="20"/>
        <v>0</v>
      </c>
      <c r="L26" s="228">
        <f t="shared" si="20"/>
        <v>0</v>
      </c>
      <c r="M26" s="228">
        <f t="shared" si="20"/>
        <v>0</v>
      </c>
      <c r="N26" s="228">
        <f t="shared" si="20"/>
        <v>0</v>
      </c>
      <c r="O26" s="228">
        <f t="shared" si="20"/>
        <v>0</v>
      </c>
      <c r="P26" s="228">
        <f t="shared" si="20"/>
        <v>0</v>
      </c>
      <c r="Q26" s="228">
        <f t="shared" si="20"/>
        <v>0</v>
      </c>
      <c r="R26" s="228">
        <f t="shared" si="20"/>
        <v>0</v>
      </c>
      <c r="S26" s="228">
        <f t="shared" si="20"/>
        <v>0</v>
      </c>
      <c r="T26" s="228">
        <f t="shared" si="20"/>
        <v>0</v>
      </c>
      <c r="U26" s="228">
        <f t="shared" si="20"/>
        <v>0</v>
      </c>
      <c r="V26" s="228">
        <f t="shared" si="20"/>
        <v>0</v>
      </c>
      <c r="W26" s="228">
        <f t="shared" si="20"/>
        <v>0</v>
      </c>
      <c r="X26" s="228">
        <f t="shared" si="20"/>
        <v>0</v>
      </c>
      <c r="Y26" s="228">
        <f t="shared" si="20"/>
        <v>0</v>
      </c>
      <c r="Z26" s="228">
        <f t="shared" si="20"/>
        <v>0</v>
      </c>
      <c r="AA26" s="228">
        <f t="shared" si="20"/>
        <v>0</v>
      </c>
      <c r="AB26" s="228">
        <f t="shared" si="20"/>
        <v>0</v>
      </c>
      <c r="AC26" s="228">
        <f t="shared" si="20"/>
        <v>0</v>
      </c>
      <c r="AD26" s="228">
        <f t="shared" si="20"/>
        <v>0</v>
      </c>
      <c r="AE26" s="228">
        <f t="shared" si="20"/>
        <v>0</v>
      </c>
      <c r="AF26" s="228">
        <f t="shared" si="20"/>
        <v>0</v>
      </c>
      <c r="AG26" s="228">
        <f t="shared" si="20"/>
        <v>0</v>
      </c>
      <c r="AH26" s="228">
        <f t="shared" si="20"/>
        <v>0</v>
      </c>
      <c r="AI26" s="228">
        <f t="shared" si="20"/>
        <v>0</v>
      </c>
      <c r="AJ26" s="228">
        <f t="shared" si="20"/>
        <v>0</v>
      </c>
      <c r="AK26" s="228">
        <f t="shared" si="20"/>
        <v>0</v>
      </c>
    </row>
    <row r="27" spans="2:37">
      <c r="B27" s="220" t="str">
        <f>IBNR!F23</f>
        <v>2022Q1</v>
      </c>
      <c r="C27" s="221">
        <f t="shared" si="15"/>
        <v>36</v>
      </c>
      <c r="D27" s="222">
        <f>_xlfn.XLOOKUP($B$8,Paid_DFs!$G$5:$S$5,Paid_DFs!$G23:$S23)</f>
        <v>1.0037377943524266</v>
      </c>
      <c r="E27" s="223">
        <f>PRODUCT($D$11:$D27)</f>
        <v>1.0077851270136411</v>
      </c>
      <c r="F27" s="224">
        <f t="shared" si="10"/>
        <v>0</v>
      </c>
      <c r="G27" s="225">
        <f t="shared" si="16"/>
        <v>0.99227501299139964</v>
      </c>
      <c r="H27" s="226">
        <f t="shared" si="18"/>
        <v>7.7249870086003591E-3</v>
      </c>
      <c r="I27" s="227">
        <f t="shared" si="11"/>
        <v>1</v>
      </c>
      <c r="J27" s="228">
        <f t="shared" si="12"/>
        <v>0.4801198934682846</v>
      </c>
      <c r="K27" s="228">
        <f t="shared" si="20"/>
        <v>0.51988010653171546</v>
      </c>
      <c r="L27" s="228">
        <f t="shared" si="20"/>
        <v>0</v>
      </c>
      <c r="M27" s="228">
        <f t="shared" si="20"/>
        <v>0</v>
      </c>
      <c r="N27" s="228">
        <f t="shared" si="20"/>
        <v>0</v>
      </c>
      <c r="O27" s="228">
        <f t="shared" si="20"/>
        <v>0</v>
      </c>
      <c r="P27" s="228">
        <f t="shared" si="20"/>
        <v>0</v>
      </c>
      <c r="Q27" s="228">
        <f t="shared" si="20"/>
        <v>0</v>
      </c>
      <c r="R27" s="228">
        <f t="shared" si="20"/>
        <v>0</v>
      </c>
      <c r="S27" s="228">
        <f t="shared" si="20"/>
        <v>0</v>
      </c>
      <c r="T27" s="228">
        <f t="shared" si="20"/>
        <v>0</v>
      </c>
      <c r="U27" s="228">
        <f t="shared" si="20"/>
        <v>0</v>
      </c>
      <c r="V27" s="228">
        <f t="shared" si="20"/>
        <v>0</v>
      </c>
      <c r="W27" s="228">
        <f t="shared" si="20"/>
        <v>0</v>
      </c>
      <c r="X27" s="228">
        <f t="shared" si="20"/>
        <v>0</v>
      </c>
      <c r="Y27" s="228">
        <f t="shared" si="20"/>
        <v>0</v>
      </c>
      <c r="Z27" s="228">
        <f t="shared" si="20"/>
        <v>0</v>
      </c>
      <c r="AA27" s="228">
        <f t="shared" si="20"/>
        <v>0</v>
      </c>
      <c r="AB27" s="228">
        <f t="shared" si="20"/>
        <v>0</v>
      </c>
      <c r="AC27" s="228">
        <f t="shared" si="20"/>
        <v>0</v>
      </c>
      <c r="AD27" s="228">
        <f t="shared" si="20"/>
        <v>0</v>
      </c>
      <c r="AE27" s="228">
        <f t="shared" si="20"/>
        <v>0</v>
      </c>
      <c r="AF27" s="228">
        <f t="shared" si="20"/>
        <v>0</v>
      </c>
      <c r="AG27" s="228">
        <f t="shared" si="20"/>
        <v>0</v>
      </c>
      <c r="AH27" s="228">
        <f t="shared" si="20"/>
        <v>0</v>
      </c>
      <c r="AI27" s="228">
        <f t="shared" si="20"/>
        <v>0</v>
      </c>
      <c r="AJ27" s="228">
        <f t="shared" si="20"/>
        <v>0</v>
      </c>
      <c r="AK27" s="228">
        <f t="shared" si="20"/>
        <v>0</v>
      </c>
    </row>
    <row r="28" spans="2:37">
      <c r="B28" s="220" t="str">
        <f>IBNR!F24</f>
        <v>2022Q2</v>
      </c>
      <c r="C28" s="221">
        <f t="shared" si="15"/>
        <v>33</v>
      </c>
      <c r="D28" s="222">
        <f>_xlfn.XLOOKUP($B$8,Paid_DFs!$G$5:$S$5,Paid_DFs!$G24:$S24)</f>
        <v>1</v>
      </c>
      <c r="E28" s="223">
        <f>PRODUCT($D$11:$D28)</f>
        <v>1.0077851270136411</v>
      </c>
      <c r="F28" s="224">
        <f t="shared" si="10"/>
        <v>0</v>
      </c>
      <c r="G28" s="225">
        <f t="shared" si="16"/>
        <v>0.99227501299139964</v>
      </c>
      <c r="H28" s="226">
        <f t="shared" si="18"/>
        <v>7.7249870086003591E-3</v>
      </c>
      <c r="I28" s="227">
        <f t="shared" si="11"/>
        <v>1</v>
      </c>
      <c r="J28" s="228">
        <f t="shared" si="12"/>
        <v>0</v>
      </c>
      <c r="K28" s="228">
        <f t="shared" si="20"/>
        <v>0.4801198934682846</v>
      </c>
      <c r="L28" s="228">
        <f t="shared" si="20"/>
        <v>0.51988010653171546</v>
      </c>
      <c r="M28" s="228">
        <f t="shared" si="20"/>
        <v>0</v>
      </c>
      <c r="N28" s="228">
        <f t="shared" si="20"/>
        <v>0</v>
      </c>
      <c r="O28" s="228">
        <f t="shared" si="20"/>
        <v>0</v>
      </c>
      <c r="P28" s="228">
        <f t="shared" si="20"/>
        <v>0</v>
      </c>
      <c r="Q28" s="228">
        <f t="shared" si="20"/>
        <v>0</v>
      </c>
      <c r="R28" s="228">
        <f t="shared" si="20"/>
        <v>0</v>
      </c>
      <c r="S28" s="228">
        <f t="shared" si="20"/>
        <v>0</v>
      </c>
      <c r="T28" s="228">
        <f t="shared" si="20"/>
        <v>0</v>
      </c>
      <c r="U28" s="228">
        <f t="shared" si="20"/>
        <v>0</v>
      </c>
      <c r="V28" s="228">
        <f t="shared" si="20"/>
        <v>0</v>
      </c>
      <c r="W28" s="228">
        <f t="shared" si="20"/>
        <v>0</v>
      </c>
      <c r="X28" s="228">
        <f t="shared" si="20"/>
        <v>0</v>
      </c>
      <c r="Y28" s="228">
        <f t="shared" si="20"/>
        <v>0</v>
      </c>
      <c r="Z28" s="228">
        <f t="shared" si="20"/>
        <v>0</v>
      </c>
      <c r="AA28" s="228">
        <f t="shared" si="20"/>
        <v>0</v>
      </c>
      <c r="AB28" s="228">
        <f t="shared" si="20"/>
        <v>0</v>
      </c>
      <c r="AC28" s="228">
        <f t="shared" si="20"/>
        <v>0</v>
      </c>
      <c r="AD28" s="228">
        <f t="shared" si="20"/>
        <v>0</v>
      </c>
      <c r="AE28" s="228">
        <f t="shared" si="20"/>
        <v>0</v>
      </c>
      <c r="AF28" s="228">
        <f t="shared" si="20"/>
        <v>0</v>
      </c>
      <c r="AG28" s="228">
        <f t="shared" si="20"/>
        <v>0</v>
      </c>
      <c r="AH28" s="228">
        <f t="shared" si="20"/>
        <v>0</v>
      </c>
      <c r="AI28" s="228">
        <f t="shared" si="20"/>
        <v>0</v>
      </c>
      <c r="AJ28" s="228">
        <f t="shared" si="20"/>
        <v>0</v>
      </c>
      <c r="AK28" s="228">
        <f t="shared" si="20"/>
        <v>0</v>
      </c>
    </row>
    <row r="29" spans="2:37">
      <c r="B29" s="220" t="str">
        <f>IBNR!F25</f>
        <v>2022Q3</v>
      </c>
      <c r="C29" s="221">
        <f t="shared" si="15"/>
        <v>30</v>
      </c>
      <c r="D29" s="222">
        <f>_xlfn.XLOOKUP($B$8,Paid_DFs!$G$5:$S$5,Paid_DFs!$G25:$S25)</f>
        <v>1</v>
      </c>
      <c r="E29" s="223">
        <f>PRODUCT($D$11:$D29)</f>
        <v>1.0077851270136411</v>
      </c>
      <c r="F29" s="224">
        <f t="shared" si="10"/>
        <v>4.766098700628163E-4</v>
      </c>
      <c r="G29" s="225">
        <f t="shared" si="16"/>
        <v>0.99227501299139964</v>
      </c>
      <c r="H29" s="226">
        <f t="shared" si="18"/>
        <v>7.7249870086003591E-3</v>
      </c>
      <c r="I29" s="227">
        <f t="shared" si="11"/>
        <v>1</v>
      </c>
      <c r="J29" s="228">
        <f t="shared" si="12"/>
        <v>0</v>
      </c>
      <c r="K29" s="228">
        <f t="shared" si="20"/>
        <v>0</v>
      </c>
      <c r="L29" s="228">
        <f t="shared" si="20"/>
        <v>0.4801198934682846</v>
      </c>
      <c r="M29" s="228">
        <f t="shared" si="20"/>
        <v>0.51988010653171546</v>
      </c>
      <c r="N29" s="228">
        <f t="shared" si="20"/>
        <v>0</v>
      </c>
      <c r="O29" s="228">
        <f t="shared" si="20"/>
        <v>0</v>
      </c>
      <c r="P29" s="228">
        <f t="shared" si="20"/>
        <v>0</v>
      </c>
      <c r="Q29" s="228">
        <f t="shared" si="20"/>
        <v>0</v>
      </c>
      <c r="R29" s="228">
        <f t="shared" si="20"/>
        <v>0</v>
      </c>
      <c r="S29" s="228">
        <f t="shared" si="20"/>
        <v>0</v>
      </c>
      <c r="T29" s="228">
        <f t="shared" si="20"/>
        <v>0</v>
      </c>
      <c r="U29" s="228">
        <f t="shared" si="20"/>
        <v>0</v>
      </c>
      <c r="V29" s="228">
        <f t="shared" si="20"/>
        <v>0</v>
      </c>
      <c r="W29" s="228">
        <f t="shared" si="20"/>
        <v>0</v>
      </c>
      <c r="X29" s="228">
        <f t="shared" si="20"/>
        <v>0</v>
      </c>
      <c r="Y29" s="228">
        <f t="shared" si="20"/>
        <v>0</v>
      </c>
      <c r="Z29" s="228">
        <f t="shared" si="20"/>
        <v>0</v>
      </c>
      <c r="AA29" s="228">
        <f t="shared" si="20"/>
        <v>0</v>
      </c>
      <c r="AB29" s="228">
        <f t="shared" si="20"/>
        <v>0</v>
      </c>
      <c r="AC29" s="228">
        <f t="shared" si="20"/>
        <v>0</v>
      </c>
      <c r="AD29" s="228">
        <f t="shared" si="20"/>
        <v>0</v>
      </c>
      <c r="AE29" s="228">
        <f t="shared" si="20"/>
        <v>0</v>
      </c>
      <c r="AF29" s="228">
        <f t="shared" si="20"/>
        <v>0</v>
      </c>
      <c r="AG29" s="228">
        <f t="shared" si="20"/>
        <v>0</v>
      </c>
      <c r="AH29" s="228">
        <f t="shared" si="20"/>
        <v>0</v>
      </c>
      <c r="AI29" s="228">
        <f t="shared" si="20"/>
        <v>0</v>
      </c>
      <c r="AJ29" s="228">
        <f t="shared" si="20"/>
        <v>0</v>
      </c>
      <c r="AK29" s="228">
        <f t="shared" si="20"/>
        <v>0</v>
      </c>
    </row>
    <row r="30" spans="2:37">
      <c r="B30" s="220" t="str">
        <f>IBNR!F26</f>
        <v>2022Q4</v>
      </c>
      <c r="C30" s="221">
        <f t="shared" si="15"/>
        <v>27</v>
      </c>
      <c r="D30" s="222">
        <f>_xlfn.XLOOKUP($B$8,Paid_DFs!$G$5:$S$5,Paid_DFs!$G26:$S26)</f>
        <v>1.0004805511569315</v>
      </c>
      <c r="E30" s="223">
        <f>PRODUCT($D$11:$D30)</f>
        <v>1.0082694193223658</v>
      </c>
      <c r="F30" s="224">
        <f t="shared" si="10"/>
        <v>0</v>
      </c>
      <c r="G30" s="225">
        <f t="shared" si="16"/>
        <v>0.99179840312133682</v>
      </c>
      <c r="H30" s="226">
        <f t="shared" si="18"/>
        <v>8.2015968786631754E-3</v>
      </c>
      <c r="I30" s="227">
        <f t="shared" si="11"/>
        <v>1</v>
      </c>
      <c r="J30" s="228">
        <f t="shared" si="12"/>
        <v>5.8111838110787718E-2</v>
      </c>
      <c r="K30" s="228">
        <f t="shared" si="20"/>
        <v>0</v>
      </c>
      <c r="L30" s="228">
        <f t="shared" si="20"/>
        <v>0</v>
      </c>
      <c r="M30" s="228">
        <f t="shared" si="20"/>
        <v>0.45221924394528695</v>
      </c>
      <c r="N30" s="228">
        <f t="shared" si="20"/>
        <v>0.48966891794392531</v>
      </c>
      <c r="O30" s="228">
        <f t="shared" si="20"/>
        <v>0</v>
      </c>
      <c r="P30" s="228">
        <f t="shared" si="20"/>
        <v>0</v>
      </c>
      <c r="Q30" s="228">
        <f t="shared" si="20"/>
        <v>0</v>
      </c>
      <c r="R30" s="228">
        <f t="shared" si="20"/>
        <v>0</v>
      </c>
      <c r="S30" s="228">
        <f t="shared" si="20"/>
        <v>0</v>
      </c>
      <c r="T30" s="228">
        <f t="shared" si="20"/>
        <v>0</v>
      </c>
      <c r="U30" s="228">
        <f t="shared" si="20"/>
        <v>0</v>
      </c>
      <c r="V30" s="228">
        <f t="shared" si="20"/>
        <v>0</v>
      </c>
      <c r="W30" s="228">
        <f t="shared" si="20"/>
        <v>0</v>
      </c>
      <c r="X30" s="228">
        <f t="shared" si="20"/>
        <v>0</v>
      </c>
      <c r="Y30" s="228">
        <f t="shared" si="20"/>
        <v>0</v>
      </c>
      <c r="Z30" s="228">
        <f t="shared" si="20"/>
        <v>0</v>
      </c>
      <c r="AA30" s="228">
        <f t="shared" si="20"/>
        <v>0</v>
      </c>
      <c r="AB30" s="228">
        <f t="shared" si="20"/>
        <v>0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 t="shared" si="20"/>
        <v>0</v>
      </c>
      <c r="AI30" s="228">
        <f t="shared" si="20"/>
        <v>0</v>
      </c>
      <c r="AJ30" s="228">
        <f t="shared" si="20"/>
        <v>0</v>
      </c>
      <c r="AK30" s="228">
        <f t="shared" si="20"/>
        <v>0</v>
      </c>
    </row>
    <row r="31" spans="2:37">
      <c r="B31" s="220" t="s">
        <v>122</v>
      </c>
      <c r="C31" s="221">
        <f t="shared" si="15"/>
        <v>24</v>
      </c>
      <c r="D31" s="222">
        <f>_xlfn.XLOOKUP($B$8,Paid_DFs!$G$5:$S$5,Paid_DFs!$G27:$S27)</f>
        <v>1</v>
      </c>
      <c r="E31" s="223">
        <f>PRODUCT($D$11:$D31)</f>
        <v>1.0082694193223658</v>
      </c>
      <c r="F31" s="224">
        <f t="shared" si="10"/>
        <v>1.0732942741238372E-3</v>
      </c>
      <c r="G31" s="225">
        <f t="shared" si="16"/>
        <v>0.99179840312133682</v>
      </c>
      <c r="H31" s="226">
        <f t="shared" si="18"/>
        <v>8.2015968786631754E-3</v>
      </c>
      <c r="I31" s="227">
        <f t="shared" si="11"/>
        <v>1</v>
      </c>
      <c r="J31" s="228">
        <f t="shared" si="12"/>
        <v>0</v>
      </c>
      <c r="K31" s="228">
        <f t="shared" si="20"/>
        <v>5.8111838110787718E-2</v>
      </c>
      <c r="L31" s="228">
        <f t="shared" si="20"/>
        <v>0</v>
      </c>
      <c r="M31" s="228">
        <f t="shared" si="20"/>
        <v>0</v>
      </c>
      <c r="N31" s="228">
        <f t="shared" si="20"/>
        <v>0.45221924394528695</v>
      </c>
      <c r="O31" s="228">
        <f t="shared" si="20"/>
        <v>0.48966891794392531</v>
      </c>
      <c r="P31" s="228">
        <f t="shared" si="20"/>
        <v>0</v>
      </c>
      <c r="Q31" s="228">
        <f t="shared" si="20"/>
        <v>0</v>
      </c>
      <c r="R31" s="228">
        <f t="shared" si="20"/>
        <v>0</v>
      </c>
      <c r="S31" s="228">
        <f t="shared" si="20"/>
        <v>0</v>
      </c>
      <c r="T31" s="228">
        <f t="shared" si="20"/>
        <v>0</v>
      </c>
      <c r="U31" s="228">
        <f t="shared" si="20"/>
        <v>0</v>
      </c>
      <c r="V31" s="228">
        <f t="shared" si="20"/>
        <v>0</v>
      </c>
      <c r="W31" s="228">
        <f t="shared" ref="W31:AK31" si="21">IFERROR(VLOOKUP($C31+W$6,$C$11:$AK$38,4,FALSE)/$H31,0)</f>
        <v>0</v>
      </c>
      <c r="X31" s="228">
        <f t="shared" si="21"/>
        <v>0</v>
      </c>
      <c r="Y31" s="228">
        <f t="shared" si="21"/>
        <v>0</v>
      </c>
      <c r="Z31" s="228">
        <f t="shared" si="21"/>
        <v>0</v>
      </c>
      <c r="AA31" s="228">
        <f t="shared" si="21"/>
        <v>0</v>
      </c>
      <c r="AB31" s="228">
        <f t="shared" si="21"/>
        <v>0</v>
      </c>
      <c r="AC31" s="228">
        <f t="shared" si="21"/>
        <v>0</v>
      </c>
      <c r="AD31" s="228">
        <f t="shared" si="21"/>
        <v>0</v>
      </c>
      <c r="AE31" s="228">
        <f t="shared" si="21"/>
        <v>0</v>
      </c>
      <c r="AF31" s="228">
        <f t="shared" si="21"/>
        <v>0</v>
      </c>
      <c r="AG31" s="228">
        <f t="shared" si="21"/>
        <v>0</v>
      </c>
      <c r="AH31" s="228">
        <f t="shared" si="21"/>
        <v>0</v>
      </c>
      <c r="AI31" s="228">
        <f t="shared" si="21"/>
        <v>0</v>
      </c>
      <c r="AJ31" s="228">
        <f t="shared" si="21"/>
        <v>0</v>
      </c>
      <c r="AK31" s="228">
        <f t="shared" si="21"/>
        <v>0</v>
      </c>
    </row>
    <row r="32" spans="2:37">
      <c r="B32" s="220" t="s">
        <v>123</v>
      </c>
      <c r="C32" s="221">
        <f t="shared" si="15"/>
        <v>21</v>
      </c>
      <c r="D32" s="222">
        <f>_xlfn.XLOOKUP($B$8,Paid_DFs!$G$5:$S$5,Paid_DFs!$G28:$S28)</f>
        <v>1.0010833421546899</v>
      </c>
      <c r="E32" s="223">
        <f>PRODUCT($D$11:$D32)</f>
        <v>1.0093617200876024</v>
      </c>
      <c r="F32" s="224">
        <f t="shared" si="10"/>
        <v>2.253071978686183E-5</v>
      </c>
      <c r="G32" s="225">
        <f t="shared" si="16"/>
        <v>0.99072510884721299</v>
      </c>
      <c r="H32" s="226">
        <f t="shared" si="18"/>
        <v>9.2748911527870126E-3</v>
      </c>
      <c r="I32" s="227">
        <f t="shared" si="11"/>
        <v>1</v>
      </c>
      <c r="J32" s="228">
        <f t="shared" si="12"/>
        <v>0.11572041724730353</v>
      </c>
      <c r="K32" s="228">
        <f t="shared" ref="K32:AK38" si="22">IFERROR(VLOOKUP($C32+K$6,$C$11:$AK$38,4,FALSE)/$H32,0)</f>
        <v>0</v>
      </c>
      <c r="L32" s="228">
        <f t="shared" si="22"/>
        <v>5.138711195759961E-2</v>
      </c>
      <c r="M32" s="228">
        <f t="shared" si="22"/>
        <v>0</v>
      </c>
      <c r="N32" s="228">
        <f t="shared" si="22"/>
        <v>0</v>
      </c>
      <c r="O32" s="228">
        <f t="shared" si="22"/>
        <v>0.3998882443486782</v>
      </c>
      <c r="P32" s="228">
        <f t="shared" si="22"/>
        <v>0.43300422644641862</v>
      </c>
      <c r="Q32" s="228">
        <f t="shared" si="22"/>
        <v>0</v>
      </c>
      <c r="R32" s="228">
        <f t="shared" si="22"/>
        <v>0</v>
      </c>
      <c r="S32" s="228">
        <f t="shared" si="22"/>
        <v>0</v>
      </c>
      <c r="T32" s="228">
        <f t="shared" si="22"/>
        <v>0</v>
      </c>
      <c r="U32" s="228">
        <f t="shared" si="22"/>
        <v>0</v>
      </c>
      <c r="V32" s="228">
        <f t="shared" si="22"/>
        <v>0</v>
      </c>
      <c r="W32" s="228">
        <f t="shared" si="22"/>
        <v>0</v>
      </c>
      <c r="X32" s="228">
        <f t="shared" si="22"/>
        <v>0</v>
      </c>
      <c r="Y32" s="228">
        <f t="shared" si="22"/>
        <v>0</v>
      </c>
      <c r="Z32" s="228">
        <f t="shared" si="22"/>
        <v>0</v>
      </c>
      <c r="AA32" s="228">
        <f t="shared" si="22"/>
        <v>0</v>
      </c>
      <c r="AB32" s="228">
        <f t="shared" si="22"/>
        <v>0</v>
      </c>
      <c r="AC32" s="228">
        <f t="shared" si="22"/>
        <v>0</v>
      </c>
      <c r="AD32" s="228">
        <f t="shared" si="22"/>
        <v>0</v>
      </c>
      <c r="AE32" s="228">
        <f t="shared" si="22"/>
        <v>0</v>
      </c>
      <c r="AF32" s="228">
        <f t="shared" si="22"/>
        <v>0</v>
      </c>
      <c r="AG32" s="228">
        <f t="shared" si="22"/>
        <v>0</v>
      </c>
      <c r="AH32" s="228">
        <f t="shared" si="22"/>
        <v>0</v>
      </c>
      <c r="AI32" s="228">
        <f t="shared" si="22"/>
        <v>0</v>
      </c>
      <c r="AJ32" s="228">
        <f t="shared" si="22"/>
        <v>0</v>
      </c>
      <c r="AK32" s="228">
        <f t="shared" si="22"/>
        <v>0</v>
      </c>
    </row>
    <row r="33" spans="2:37">
      <c r="B33" s="220" t="s">
        <v>124</v>
      </c>
      <c r="C33" s="221">
        <f t="shared" si="15"/>
        <v>18</v>
      </c>
      <c r="D33" s="222">
        <f>_xlfn.XLOOKUP($B$8,Paid_DFs!$G$5:$S$5,Paid_DFs!$G29:$S29)</f>
        <v>1.000022742163273</v>
      </c>
      <c r="E33" s="223">
        <f>PRODUCT($D$11:$D33)</f>
        <v>1.0093846751566422</v>
      </c>
      <c r="F33" s="224">
        <f t="shared" si="10"/>
        <v>0</v>
      </c>
      <c r="G33" s="225">
        <f t="shared" si="16"/>
        <v>0.99070257812742613</v>
      </c>
      <c r="H33" s="226">
        <f t="shared" si="18"/>
        <v>9.2974218725738744E-3</v>
      </c>
      <c r="I33" s="227">
        <f t="shared" si="11"/>
        <v>1</v>
      </c>
      <c r="J33" s="228">
        <f t="shared" si="12"/>
        <v>2.4233298322542916E-3</v>
      </c>
      <c r="K33" s="228">
        <f t="shared" si="22"/>
        <v>0.11543998850798723</v>
      </c>
      <c r="L33" s="228">
        <f t="shared" si="22"/>
        <v>0</v>
      </c>
      <c r="M33" s="228">
        <f t="shared" si="22"/>
        <v>5.1262584036199363E-2</v>
      </c>
      <c r="N33" s="228">
        <f t="shared" si="22"/>
        <v>0</v>
      </c>
      <c r="O33" s="228">
        <f t="shared" si="22"/>
        <v>0</v>
      </c>
      <c r="P33" s="228">
        <f t="shared" si="22"/>
        <v>0.39891918323658027</v>
      </c>
      <c r="Q33" s="228">
        <f t="shared" si="22"/>
        <v>0.43195491438697886</v>
      </c>
      <c r="R33" s="228">
        <f t="shared" si="22"/>
        <v>0</v>
      </c>
      <c r="S33" s="228">
        <f t="shared" si="22"/>
        <v>0</v>
      </c>
      <c r="T33" s="228">
        <f t="shared" si="22"/>
        <v>0</v>
      </c>
      <c r="U33" s="228">
        <f t="shared" si="22"/>
        <v>0</v>
      </c>
      <c r="V33" s="228">
        <f t="shared" si="22"/>
        <v>0</v>
      </c>
      <c r="W33" s="228">
        <f t="shared" si="22"/>
        <v>0</v>
      </c>
      <c r="X33" s="228">
        <f t="shared" si="22"/>
        <v>0</v>
      </c>
      <c r="Y33" s="228">
        <f t="shared" si="22"/>
        <v>0</v>
      </c>
      <c r="Z33" s="228">
        <f t="shared" si="22"/>
        <v>0</v>
      </c>
      <c r="AA33" s="228">
        <f t="shared" si="22"/>
        <v>0</v>
      </c>
      <c r="AB33" s="228">
        <f t="shared" si="22"/>
        <v>0</v>
      </c>
      <c r="AC33" s="228">
        <f t="shared" si="22"/>
        <v>0</v>
      </c>
      <c r="AD33" s="228">
        <f t="shared" si="22"/>
        <v>0</v>
      </c>
      <c r="AE33" s="228">
        <f t="shared" si="22"/>
        <v>0</v>
      </c>
      <c r="AF33" s="228">
        <f t="shared" si="22"/>
        <v>0</v>
      </c>
      <c r="AG33" s="228">
        <f t="shared" si="22"/>
        <v>0</v>
      </c>
      <c r="AH33" s="228">
        <f t="shared" si="22"/>
        <v>0</v>
      </c>
      <c r="AI33" s="228">
        <f t="shared" si="22"/>
        <v>0</v>
      </c>
      <c r="AJ33" s="228">
        <f t="shared" si="22"/>
        <v>0</v>
      </c>
      <c r="AK33" s="228">
        <f t="shared" si="22"/>
        <v>0</v>
      </c>
    </row>
    <row r="34" spans="2:37">
      <c r="B34" s="220" t="s">
        <v>125</v>
      </c>
      <c r="C34" s="221">
        <f t="shared" si="15"/>
        <v>15</v>
      </c>
      <c r="D34" s="222">
        <f>_xlfn.XLOOKUP($B$8,Paid_DFs!$G$5:$S$5,Paid_DFs!$G30:$S30)</f>
        <v>1</v>
      </c>
      <c r="E34" s="223">
        <f>PRODUCT($D$11:$D34)</f>
        <v>1.0093846751566422</v>
      </c>
      <c r="F34" s="224">
        <f t="shared" si="10"/>
        <v>1.1228792301942736E-4</v>
      </c>
      <c r="G34" s="225">
        <f t="shared" si="16"/>
        <v>0.99070257812742613</v>
      </c>
      <c r="H34" s="226">
        <f t="shared" si="18"/>
        <v>9.2974218725738744E-3</v>
      </c>
      <c r="I34" s="227">
        <f t="shared" si="11"/>
        <v>1</v>
      </c>
      <c r="J34" s="228">
        <f t="shared" si="12"/>
        <v>0</v>
      </c>
      <c r="K34" s="228">
        <f t="shared" si="22"/>
        <v>2.4233298322542916E-3</v>
      </c>
      <c r="L34" s="228">
        <f t="shared" si="22"/>
        <v>0.11543998850798723</v>
      </c>
      <c r="M34" s="228">
        <f t="shared" si="22"/>
        <v>0</v>
      </c>
      <c r="N34" s="228">
        <f t="shared" si="22"/>
        <v>5.1262584036199363E-2</v>
      </c>
      <c r="O34" s="228">
        <f t="shared" si="22"/>
        <v>0</v>
      </c>
      <c r="P34" s="228">
        <f t="shared" si="22"/>
        <v>0</v>
      </c>
      <c r="Q34" s="228">
        <f t="shared" si="22"/>
        <v>0.39891918323658027</v>
      </c>
      <c r="R34" s="228">
        <f t="shared" si="22"/>
        <v>0.43195491438697886</v>
      </c>
      <c r="S34" s="228">
        <f t="shared" si="22"/>
        <v>0</v>
      </c>
      <c r="T34" s="228">
        <f t="shared" si="22"/>
        <v>0</v>
      </c>
      <c r="U34" s="228">
        <f t="shared" si="22"/>
        <v>0</v>
      </c>
      <c r="V34" s="228">
        <f t="shared" si="22"/>
        <v>0</v>
      </c>
      <c r="W34" s="228">
        <f t="shared" si="22"/>
        <v>0</v>
      </c>
      <c r="X34" s="228">
        <f t="shared" si="22"/>
        <v>0</v>
      </c>
      <c r="Y34" s="228">
        <f t="shared" si="22"/>
        <v>0</v>
      </c>
      <c r="Z34" s="228">
        <f t="shared" si="22"/>
        <v>0</v>
      </c>
      <c r="AA34" s="228">
        <f t="shared" si="22"/>
        <v>0</v>
      </c>
      <c r="AB34" s="228">
        <f t="shared" si="22"/>
        <v>0</v>
      </c>
      <c r="AC34" s="228">
        <f t="shared" si="22"/>
        <v>0</v>
      </c>
      <c r="AD34" s="228">
        <f t="shared" si="22"/>
        <v>0</v>
      </c>
      <c r="AE34" s="228">
        <f t="shared" si="22"/>
        <v>0</v>
      </c>
      <c r="AF34" s="228">
        <f t="shared" si="22"/>
        <v>0</v>
      </c>
      <c r="AG34" s="228">
        <f t="shared" si="22"/>
        <v>0</v>
      </c>
      <c r="AH34" s="228">
        <f t="shared" si="22"/>
        <v>0</v>
      </c>
      <c r="AI34" s="228">
        <f t="shared" si="22"/>
        <v>0</v>
      </c>
      <c r="AJ34" s="228">
        <f t="shared" si="22"/>
        <v>0</v>
      </c>
      <c r="AK34" s="228">
        <f t="shared" si="22"/>
        <v>0</v>
      </c>
    </row>
    <row r="35" spans="2:37">
      <c r="B35" s="220" t="s">
        <v>126</v>
      </c>
      <c r="C35" s="221">
        <f t="shared" si="15"/>
        <v>12</v>
      </c>
      <c r="D35" s="222">
        <f>_xlfn.XLOOKUP($B$8,Paid_DFs!$G$5:$S$5,Paid_DFs!$G31:$S31)</f>
        <v>1.0001133545565002</v>
      </c>
      <c r="E35" s="223">
        <f>PRODUCT($D$11:$D35)</f>
        <v>1.0094990935088326</v>
      </c>
      <c r="F35" s="224">
        <f t="shared" si="10"/>
        <v>7.5241148603677477E-3</v>
      </c>
      <c r="G35" s="225">
        <f>1/E35</f>
        <v>0.9905902902044067</v>
      </c>
      <c r="H35" s="226">
        <f t="shared" si="18"/>
        <v>9.4097097955933018E-3</v>
      </c>
      <c r="I35" s="227">
        <f t="shared" si="11"/>
        <v>1</v>
      </c>
      <c r="J35" s="228">
        <f t="shared" si="12"/>
        <v>1.1933197246105651E-2</v>
      </c>
      <c r="K35" s="228">
        <f t="shared" si="22"/>
        <v>0</v>
      </c>
      <c r="L35" s="228">
        <f t="shared" si="22"/>
        <v>2.394411759373629E-3</v>
      </c>
      <c r="M35" s="228">
        <f t="shared" si="22"/>
        <v>0.11406242035503325</v>
      </c>
      <c r="N35" s="228">
        <f t="shared" si="22"/>
        <v>0</v>
      </c>
      <c r="O35" s="228">
        <f t="shared" si="22"/>
        <v>5.0650857509550333E-2</v>
      </c>
      <c r="P35" s="228">
        <f t="shared" si="22"/>
        <v>0</v>
      </c>
      <c r="Q35" s="228">
        <f t="shared" si="22"/>
        <v>0</v>
      </c>
      <c r="R35" s="228">
        <f t="shared" si="22"/>
        <v>0.39415880193776281</v>
      </c>
      <c r="S35" s="228">
        <f t="shared" si="22"/>
        <v>0.42680031119217432</v>
      </c>
      <c r="T35" s="228">
        <f t="shared" si="22"/>
        <v>0</v>
      </c>
      <c r="U35" s="228">
        <f t="shared" si="22"/>
        <v>0</v>
      </c>
      <c r="V35" s="228">
        <f t="shared" si="22"/>
        <v>0</v>
      </c>
      <c r="W35" s="228">
        <f t="shared" si="22"/>
        <v>0</v>
      </c>
      <c r="X35" s="228">
        <f t="shared" si="22"/>
        <v>0</v>
      </c>
      <c r="Y35" s="228">
        <f t="shared" si="22"/>
        <v>0</v>
      </c>
      <c r="Z35" s="228">
        <f t="shared" si="22"/>
        <v>0</v>
      </c>
      <c r="AA35" s="228">
        <f t="shared" si="22"/>
        <v>0</v>
      </c>
      <c r="AB35" s="228">
        <f t="shared" si="22"/>
        <v>0</v>
      </c>
      <c r="AC35" s="228">
        <f t="shared" si="22"/>
        <v>0</v>
      </c>
      <c r="AD35" s="228">
        <f t="shared" si="22"/>
        <v>0</v>
      </c>
      <c r="AE35" s="228">
        <f t="shared" si="22"/>
        <v>0</v>
      </c>
      <c r="AF35" s="228">
        <f t="shared" si="22"/>
        <v>0</v>
      </c>
      <c r="AG35" s="228">
        <f t="shared" si="22"/>
        <v>0</v>
      </c>
      <c r="AH35" s="228">
        <f t="shared" si="22"/>
        <v>0</v>
      </c>
      <c r="AI35" s="228">
        <f t="shared" si="22"/>
        <v>0</v>
      </c>
      <c r="AJ35" s="228">
        <f t="shared" si="22"/>
        <v>0</v>
      </c>
      <c r="AK35" s="228">
        <f t="shared" si="22"/>
        <v>0</v>
      </c>
    </row>
    <row r="36" spans="2:37">
      <c r="B36" s="220" t="s">
        <v>127</v>
      </c>
      <c r="C36" s="221">
        <f t="shared" si="15"/>
        <v>9</v>
      </c>
      <c r="D36" s="222">
        <f>_xlfn.XLOOKUP($B$8,Paid_DFs!$G$5:$S$5,Paid_DFs!$G32:$S32)</f>
        <v>1.0076537216405952</v>
      </c>
      <c r="E36" s="223">
        <f>PRODUCT($D$11:$D36)</f>
        <v>1.0172255185669823</v>
      </c>
      <c r="F36" s="224">
        <f t="shared" si="10"/>
        <v>3.2237643882662148E-3</v>
      </c>
      <c r="G36" s="225">
        <f t="shared" si="16"/>
        <v>0.98306617534403895</v>
      </c>
      <c r="H36" s="226">
        <f t="shared" si="18"/>
        <v>1.6933824655961049E-2</v>
      </c>
      <c r="I36" s="227">
        <f t="shared" si="11"/>
        <v>1</v>
      </c>
      <c r="J36" s="228">
        <f t="shared" si="12"/>
        <v>0.4443245996242855</v>
      </c>
      <c r="K36" s="228">
        <f t="shared" si="22"/>
        <v>6.6309841574921317E-3</v>
      </c>
      <c r="L36" s="228">
        <f t="shared" si="22"/>
        <v>0</v>
      </c>
      <c r="M36" s="228">
        <f t="shared" si="22"/>
        <v>1.3305157130542604E-3</v>
      </c>
      <c r="N36" s="228">
        <f t="shared" si="22"/>
        <v>6.3381681098606146E-2</v>
      </c>
      <c r="O36" s="228">
        <f t="shared" si="22"/>
        <v>0</v>
      </c>
      <c r="P36" s="228">
        <f t="shared" si="22"/>
        <v>2.8145435525992645E-2</v>
      </c>
      <c r="Q36" s="228">
        <f t="shared" si="22"/>
        <v>0</v>
      </c>
      <c r="R36" s="228">
        <f t="shared" si="22"/>
        <v>0</v>
      </c>
      <c r="S36" s="228">
        <f t="shared" si="22"/>
        <v>0.21902435007837828</v>
      </c>
      <c r="T36" s="228">
        <f t="shared" si="22"/>
        <v>0.23716243380219101</v>
      </c>
      <c r="U36" s="228">
        <f t="shared" si="22"/>
        <v>0</v>
      </c>
      <c r="V36" s="228">
        <f t="shared" si="22"/>
        <v>0</v>
      </c>
      <c r="W36" s="228">
        <f t="shared" si="22"/>
        <v>0</v>
      </c>
      <c r="X36" s="228">
        <f t="shared" si="22"/>
        <v>0</v>
      </c>
      <c r="Y36" s="228">
        <f t="shared" si="22"/>
        <v>0</v>
      </c>
      <c r="Z36" s="228">
        <f t="shared" si="22"/>
        <v>0</v>
      </c>
      <c r="AA36" s="228">
        <f t="shared" si="22"/>
        <v>0</v>
      </c>
      <c r="AB36" s="228">
        <f t="shared" si="22"/>
        <v>0</v>
      </c>
      <c r="AC36" s="228">
        <f t="shared" si="22"/>
        <v>0</v>
      </c>
      <c r="AD36" s="228">
        <f t="shared" si="22"/>
        <v>0</v>
      </c>
      <c r="AE36" s="228">
        <f t="shared" si="22"/>
        <v>0</v>
      </c>
      <c r="AF36" s="228">
        <f t="shared" si="22"/>
        <v>0</v>
      </c>
      <c r="AG36" s="228">
        <f t="shared" si="22"/>
        <v>0</v>
      </c>
      <c r="AH36" s="228">
        <f t="shared" si="22"/>
        <v>0</v>
      </c>
      <c r="AI36" s="228">
        <f t="shared" si="22"/>
        <v>0</v>
      </c>
      <c r="AJ36" s="228">
        <f t="shared" si="22"/>
        <v>0</v>
      </c>
      <c r="AK36" s="228">
        <f t="shared" si="22"/>
        <v>0</v>
      </c>
    </row>
    <row r="37" spans="2:37">
      <c r="B37" s="220" t="s">
        <v>128</v>
      </c>
      <c r="C37" s="221">
        <f t="shared" si="15"/>
        <v>6</v>
      </c>
      <c r="D37" s="222">
        <f>_xlfn.XLOOKUP($B$8,Paid_DFs!$G$5:$S$5,Paid_DFs!$G33:$S33)</f>
        <v>1.0032900845607629</v>
      </c>
      <c r="E37" s="223">
        <f>PRODUCT($D$11:$D37)</f>
        <v>1.0205722765404335</v>
      </c>
      <c r="F37" s="224">
        <f t="shared" si="10"/>
        <v>1.0402665732948346E-2</v>
      </c>
      <c r="G37" s="225">
        <f t="shared" si="16"/>
        <v>0.97984241095577274</v>
      </c>
      <c r="H37" s="226">
        <f t="shared" si="18"/>
        <v>2.0157589044227264E-2</v>
      </c>
      <c r="I37" s="227">
        <f t="shared" si="11"/>
        <v>0.99999999999999978</v>
      </c>
      <c r="J37" s="228">
        <f t="shared" si="12"/>
        <v>0.15992807379855961</v>
      </c>
      <c r="K37" s="228">
        <f t="shared" si="22"/>
        <v>0.3732646222650573</v>
      </c>
      <c r="L37" s="228">
        <f t="shared" si="22"/>
        <v>5.5705036337956497E-3</v>
      </c>
      <c r="M37" s="228">
        <f t="shared" si="22"/>
        <v>0</v>
      </c>
      <c r="N37" s="228">
        <f t="shared" si="22"/>
        <v>1.1177288979067753E-3</v>
      </c>
      <c r="O37" s="228">
        <f t="shared" si="22"/>
        <v>5.3245170926391493E-2</v>
      </c>
      <c r="P37" s="228">
        <f t="shared" si="22"/>
        <v>0</v>
      </c>
      <c r="Q37" s="228">
        <f t="shared" si="22"/>
        <v>2.3644190236099091E-2</v>
      </c>
      <c r="R37" s="228">
        <f t="shared" si="22"/>
        <v>0</v>
      </c>
      <c r="S37" s="228">
        <f t="shared" si="22"/>
        <v>0</v>
      </c>
      <c r="T37" s="228">
        <f t="shared" si="22"/>
        <v>0.18399620765536184</v>
      </c>
      <c r="U37" s="228">
        <f t="shared" si="22"/>
        <v>0.1992335025868282</v>
      </c>
      <c r="V37" s="228">
        <f t="shared" si="22"/>
        <v>0</v>
      </c>
      <c r="W37" s="228">
        <f t="shared" si="22"/>
        <v>0</v>
      </c>
      <c r="X37" s="228">
        <f t="shared" si="22"/>
        <v>0</v>
      </c>
      <c r="Y37" s="228">
        <f t="shared" si="22"/>
        <v>0</v>
      </c>
      <c r="Z37" s="228">
        <f t="shared" si="22"/>
        <v>0</v>
      </c>
      <c r="AA37" s="228">
        <f t="shared" si="22"/>
        <v>0</v>
      </c>
      <c r="AB37" s="228">
        <f t="shared" si="22"/>
        <v>0</v>
      </c>
      <c r="AC37" s="228">
        <f t="shared" si="22"/>
        <v>0</v>
      </c>
      <c r="AD37" s="228">
        <f t="shared" si="22"/>
        <v>0</v>
      </c>
      <c r="AE37" s="228">
        <f t="shared" si="22"/>
        <v>0</v>
      </c>
      <c r="AF37" s="228">
        <f t="shared" si="22"/>
        <v>0</v>
      </c>
      <c r="AG37" s="228">
        <f t="shared" si="22"/>
        <v>0</v>
      </c>
      <c r="AH37" s="228">
        <f t="shared" si="22"/>
        <v>0</v>
      </c>
      <c r="AI37" s="228">
        <f t="shared" si="22"/>
        <v>0</v>
      </c>
      <c r="AJ37" s="228">
        <f t="shared" si="22"/>
        <v>0</v>
      </c>
      <c r="AK37" s="228">
        <f t="shared" si="22"/>
        <v>0</v>
      </c>
    </row>
    <row r="38" spans="2:37" ht="14.1" thickBot="1">
      <c r="B38" s="220" t="s">
        <v>129</v>
      </c>
      <c r="C38" s="221">
        <f t="shared" si="15"/>
        <v>3</v>
      </c>
      <c r="D38" s="222">
        <f>_xlfn.XLOOKUP($B$8,Paid_DFs!$G$5:$S$5,Paid_DFs!$G34:$S34)</f>
        <v>1.0107305954642467</v>
      </c>
      <c r="E38" s="223">
        <f>PRODUCT($D$11:$D38)</f>
        <v>1.0315236247820141</v>
      </c>
      <c r="F38" s="224">
        <f t="shared" si="10"/>
        <v>0.96943974522282439</v>
      </c>
      <c r="G38" s="225">
        <f t="shared" si="16"/>
        <v>0.96943974522282439</v>
      </c>
      <c r="H38" s="226">
        <f t="shared" si="18"/>
        <v>3.0560254777175611E-2</v>
      </c>
      <c r="I38" s="227">
        <f t="shared" si="11"/>
        <v>1</v>
      </c>
      <c r="J38" s="228">
        <f t="shared" si="12"/>
        <v>0.34039852772162538</v>
      </c>
      <c r="K38" s="228">
        <f t="shared" si="22"/>
        <v>0.10548879293617447</v>
      </c>
      <c r="L38" s="228">
        <f t="shared" si="22"/>
        <v>0.2462058943954632</v>
      </c>
      <c r="M38" s="228">
        <f t="shared" si="22"/>
        <v>3.6743123981836465E-3</v>
      </c>
      <c r="N38" s="228">
        <f t="shared" si="22"/>
        <v>0</v>
      </c>
      <c r="O38" s="228">
        <f t="shared" si="22"/>
        <v>7.3725562666739411E-4</v>
      </c>
      <c r="P38" s="228">
        <f t="shared" si="22"/>
        <v>3.5120593134761534E-2</v>
      </c>
      <c r="Q38" s="228">
        <f t="shared" si="22"/>
        <v>0</v>
      </c>
      <c r="R38" s="228">
        <f t="shared" si="22"/>
        <v>1.5595742690560931E-2</v>
      </c>
      <c r="S38" s="228">
        <f t="shared" si="22"/>
        <v>0</v>
      </c>
      <c r="T38" s="228">
        <f t="shared" si="22"/>
        <v>0</v>
      </c>
      <c r="U38" s="228">
        <f t="shared" si="22"/>
        <v>0.12136416946311422</v>
      </c>
      <c r="V38" s="228">
        <f t="shared" si="22"/>
        <v>0.13141471163344923</v>
      </c>
      <c r="W38" s="228">
        <f t="shared" si="22"/>
        <v>0</v>
      </c>
      <c r="X38" s="228">
        <f t="shared" si="22"/>
        <v>0</v>
      </c>
      <c r="Y38" s="228">
        <f t="shared" si="22"/>
        <v>0</v>
      </c>
      <c r="Z38" s="228">
        <f t="shared" si="22"/>
        <v>0</v>
      </c>
      <c r="AA38" s="228">
        <f t="shared" si="22"/>
        <v>0</v>
      </c>
      <c r="AB38" s="228">
        <f t="shared" si="22"/>
        <v>0</v>
      </c>
      <c r="AC38" s="228">
        <f t="shared" si="22"/>
        <v>0</v>
      </c>
      <c r="AD38" s="228">
        <f t="shared" si="22"/>
        <v>0</v>
      </c>
      <c r="AE38" s="228">
        <f t="shared" si="22"/>
        <v>0</v>
      </c>
      <c r="AF38" s="228">
        <f t="shared" si="22"/>
        <v>0</v>
      </c>
      <c r="AG38" s="228">
        <f t="shared" si="22"/>
        <v>0</v>
      </c>
      <c r="AH38" s="228">
        <f t="shared" si="22"/>
        <v>0</v>
      </c>
      <c r="AI38" s="228">
        <f t="shared" si="22"/>
        <v>0</v>
      </c>
      <c r="AJ38" s="228">
        <f t="shared" si="22"/>
        <v>0</v>
      </c>
      <c r="AK38" s="228">
        <f t="shared" si="22"/>
        <v>0</v>
      </c>
    </row>
    <row r="39" spans="2:37" ht="14.1" thickBot="1">
      <c r="B39" s="229" t="s">
        <v>166</v>
      </c>
      <c r="C39" s="230"/>
      <c r="D39" s="231"/>
      <c r="E39" s="231"/>
      <c r="F39" s="231"/>
      <c r="G39" s="231"/>
      <c r="H39" s="232">
        <f t="shared" ref="H39:AK39" si="23">SUM(H11:H38)</f>
        <v>0.14852533502300669</v>
      </c>
      <c r="I39" s="233"/>
      <c r="J39" s="234">
        <f t="shared" si="23"/>
        <v>17.612959877049203</v>
      </c>
      <c r="K39" s="235">
        <f t="shared" si="23"/>
        <v>1.6613595558097531</v>
      </c>
      <c r="L39" s="235">
        <f t="shared" si="23"/>
        <v>1.4209979102542196</v>
      </c>
      <c r="M39" s="235">
        <f t="shared" si="23"/>
        <v>1.142429182979473</v>
      </c>
      <c r="N39" s="235">
        <f t="shared" si="23"/>
        <v>1.0576501559219245</v>
      </c>
      <c r="O39" s="235">
        <f t="shared" si="23"/>
        <v>0.9941904463552127</v>
      </c>
      <c r="P39" s="235">
        <f t="shared" si="23"/>
        <v>0.89518943834375309</v>
      </c>
      <c r="Q39" s="235">
        <f t="shared" si="23"/>
        <v>0.85451828785965822</v>
      </c>
      <c r="R39" s="235">
        <f t="shared" si="23"/>
        <v>0.84170945901530259</v>
      </c>
      <c r="S39" s="235">
        <f t="shared" si="23"/>
        <v>0.6458246612705526</v>
      </c>
      <c r="T39" s="235">
        <f t="shared" si="23"/>
        <v>0.42115864145755288</v>
      </c>
      <c r="U39" s="235">
        <f t="shared" si="23"/>
        <v>0.32059767204994244</v>
      </c>
      <c r="V39" s="235">
        <f t="shared" si="23"/>
        <v>0.13141471163344923</v>
      </c>
      <c r="W39" s="235">
        <f t="shared" si="23"/>
        <v>0</v>
      </c>
      <c r="X39" s="235">
        <f t="shared" si="23"/>
        <v>0</v>
      </c>
      <c r="Y39" s="235">
        <f t="shared" si="23"/>
        <v>0</v>
      </c>
      <c r="Z39" s="235">
        <f t="shared" si="23"/>
        <v>0</v>
      </c>
      <c r="AA39" s="235">
        <f t="shared" si="23"/>
        <v>0</v>
      </c>
      <c r="AB39" s="235">
        <f t="shared" si="23"/>
        <v>0</v>
      </c>
      <c r="AC39" s="235">
        <f t="shared" si="23"/>
        <v>0</v>
      </c>
      <c r="AD39" s="235">
        <f t="shared" si="23"/>
        <v>0</v>
      </c>
      <c r="AE39" s="235">
        <f t="shared" si="23"/>
        <v>0</v>
      </c>
      <c r="AF39" s="235">
        <f t="shared" si="23"/>
        <v>0</v>
      </c>
      <c r="AG39" s="235">
        <f t="shared" si="23"/>
        <v>0</v>
      </c>
      <c r="AH39" s="235">
        <f t="shared" si="23"/>
        <v>0</v>
      </c>
      <c r="AI39" s="235">
        <f t="shared" si="23"/>
        <v>0</v>
      </c>
      <c r="AJ39" s="235">
        <f t="shared" si="23"/>
        <v>0</v>
      </c>
      <c r="AK39" s="235">
        <f t="shared" si="23"/>
        <v>0</v>
      </c>
    </row>
    <row r="40" spans="2:37">
      <c r="H40" s="236"/>
      <c r="I40" s="236"/>
    </row>
    <row r="41" spans="2:37">
      <c r="H41" s="237"/>
      <c r="I41" s="238">
        <f>1-I38</f>
        <v>0</v>
      </c>
      <c r="K41" s="239">
        <f>F33/H38</f>
        <v>0</v>
      </c>
    </row>
    <row r="42" spans="2:37">
      <c r="H42" s="240"/>
      <c r="I42" s="241">
        <v>3.6849674174088687E-4</v>
      </c>
    </row>
    <row r="45" spans="2:37" ht="14.1" thickBot="1">
      <c r="B45" s="211" t="str">
        <f>B8</f>
        <v>Motor Commercial Psv</v>
      </c>
    </row>
    <row r="46" spans="2:37" ht="14.1" thickBot="1">
      <c r="J46" s="212" t="s">
        <v>157</v>
      </c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</row>
    <row r="47" spans="2:37" ht="14.1" thickBot="1">
      <c r="E47" s="242" t="s">
        <v>158</v>
      </c>
      <c r="F47" s="243" t="s">
        <v>167</v>
      </c>
      <c r="G47" s="244" t="s">
        <v>168</v>
      </c>
      <c r="H47" s="244" t="s">
        <v>169</v>
      </c>
      <c r="I47" s="217" t="s">
        <v>165</v>
      </c>
      <c r="J47" s="245">
        <f t="shared" ref="J47:AD47" si="24">J10</f>
        <v>0.12</v>
      </c>
      <c r="K47" s="245">
        <f t="shared" si="24"/>
        <v>0.38</v>
      </c>
      <c r="L47" s="245">
        <f t="shared" si="24"/>
        <v>0.62</v>
      </c>
      <c r="M47" s="245">
        <f t="shared" si="24"/>
        <v>0.88</v>
      </c>
      <c r="N47" s="245">
        <f t="shared" si="24"/>
        <v>1.1200000000000001</v>
      </c>
      <c r="O47" s="245">
        <f t="shared" si="24"/>
        <v>1.38</v>
      </c>
      <c r="P47" s="245">
        <f t="shared" si="24"/>
        <v>1.62</v>
      </c>
      <c r="Q47" s="245">
        <f t="shared" si="24"/>
        <v>1.88</v>
      </c>
      <c r="R47" s="245">
        <f t="shared" si="24"/>
        <v>2.12</v>
      </c>
      <c r="S47" s="245">
        <f t="shared" si="24"/>
        <v>2.38</v>
      </c>
      <c r="T47" s="245">
        <f t="shared" si="24"/>
        <v>2.62</v>
      </c>
      <c r="U47" s="245">
        <f t="shared" si="24"/>
        <v>2.88</v>
      </c>
      <c r="V47" s="245">
        <f t="shared" si="24"/>
        <v>3.12</v>
      </c>
      <c r="W47" s="245">
        <f t="shared" si="24"/>
        <v>3.38</v>
      </c>
      <c r="X47" s="245">
        <f t="shared" si="24"/>
        <v>3.62</v>
      </c>
      <c r="Y47" s="245">
        <f t="shared" si="24"/>
        <v>3.88</v>
      </c>
      <c r="Z47" s="245">
        <f t="shared" si="24"/>
        <v>4.12</v>
      </c>
      <c r="AA47" s="245">
        <f t="shared" si="24"/>
        <v>4.38</v>
      </c>
      <c r="AB47" s="245">
        <f t="shared" si="24"/>
        <v>4.62</v>
      </c>
      <c r="AC47" s="245">
        <f t="shared" si="24"/>
        <v>4.88</v>
      </c>
      <c r="AD47" s="245">
        <f t="shared" si="24"/>
        <v>5.12</v>
      </c>
      <c r="AE47" s="245">
        <v>5.38</v>
      </c>
      <c r="AF47" s="245">
        <v>5.62</v>
      </c>
      <c r="AG47" s="245">
        <v>5.88</v>
      </c>
      <c r="AH47" s="245">
        <v>6.12</v>
      </c>
      <c r="AI47" s="245">
        <v>6.38</v>
      </c>
      <c r="AJ47" s="245">
        <v>6.62</v>
      </c>
      <c r="AK47" s="245">
        <v>6.88</v>
      </c>
    </row>
    <row r="48" spans="2:37">
      <c r="E48" s="220" t="str">
        <f t="shared" ref="E48:E67" si="25">B11</f>
        <v>2018Q1</v>
      </c>
      <c r="F48" s="221">
        <f>_xlfn.XLOOKUP($B$8,OCR!$D$2:$P$2,OCR!$D4:$P4)</f>
        <v>2702337</v>
      </c>
      <c r="G48" s="246">
        <f>_xlfn.XLOOKUP($B$8,IBNR!$G$5:$S$5,IBNR!$G7:$S7)</f>
        <v>2.246699901120585E-8</v>
      </c>
      <c r="H48" s="247">
        <f t="shared" ref="H48:H76" si="26">SUM(F48:G48)</f>
        <v>2702337.0000000224</v>
      </c>
      <c r="I48" s="248">
        <f>SUM(J48:AK48)</f>
        <v>2702337.0000000224</v>
      </c>
      <c r="J48" s="249">
        <f t="shared" ref="J48:Z48" si="27">$H48*J11</f>
        <v>2702337.0000000224</v>
      </c>
      <c r="K48" s="249">
        <f t="shared" si="27"/>
        <v>0</v>
      </c>
      <c r="L48" s="249">
        <f t="shared" si="27"/>
        <v>0</v>
      </c>
      <c r="M48" s="249">
        <f t="shared" si="27"/>
        <v>0</v>
      </c>
      <c r="N48" s="249">
        <f t="shared" si="27"/>
        <v>0</v>
      </c>
      <c r="O48" s="249">
        <f t="shared" si="27"/>
        <v>0</v>
      </c>
      <c r="P48" s="249">
        <f t="shared" si="27"/>
        <v>0</v>
      </c>
      <c r="Q48" s="249">
        <f t="shared" si="27"/>
        <v>0</v>
      </c>
      <c r="R48" s="249">
        <f t="shared" si="27"/>
        <v>0</v>
      </c>
      <c r="S48" s="249">
        <f t="shared" si="27"/>
        <v>0</v>
      </c>
      <c r="T48" s="249">
        <f t="shared" si="27"/>
        <v>0</v>
      </c>
      <c r="U48" s="249">
        <f t="shared" si="27"/>
        <v>0</v>
      </c>
      <c r="V48" s="249">
        <f t="shared" si="27"/>
        <v>0</v>
      </c>
      <c r="W48" s="249">
        <f t="shared" si="27"/>
        <v>0</v>
      </c>
      <c r="X48" s="249">
        <f t="shared" si="27"/>
        <v>0</v>
      </c>
      <c r="Y48" s="249">
        <f t="shared" si="27"/>
        <v>0</v>
      </c>
      <c r="Z48" s="249">
        <f t="shared" si="27"/>
        <v>0</v>
      </c>
      <c r="AA48" s="249">
        <f t="shared" ref="AA48:AF48" si="28">$H48*AA11</f>
        <v>0</v>
      </c>
      <c r="AB48" s="249">
        <f t="shared" si="28"/>
        <v>0</v>
      </c>
      <c r="AC48" s="249">
        <f t="shared" si="28"/>
        <v>0</v>
      </c>
      <c r="AD48" s="249">
        <f t="shared" si="28"/>
        <v>0</v>
      </c>
      <c r="AE48" s="249">
        <f t="shared" si="28"/>
        <v>0</v>
      </c>
      <c r="AF48" s="249">
        <f t="shared" si="28"/>
        <v>0</v>
      </c>
      <c r="AG48" s="249">
        <f t="shared" ref="AG48:AK57" si="29">$H48*AG11</f>
        <v>0</v>
      </c>
      <c r="AH48" s="249">
        <f t="shared" si="29"/>
        <v>0</v>
      </c>
      <c r="AI48" s="249">
        <f t="shared" si="29"/>
        <v>0</v>
      </c>
      <c r="AJ48" s="249">
        <f t="shared" si="29"/>
        <v>0</v>
      </c>
      <c r="AK48" s="249">
        <f t="shared" si="29"/>
        <v>0</v>
      </c>
    </row>
    <row r="49" spans="5:37">
      <c r="E49" s="220" t="str">
        <f t="shared" si="25"/>
        <v>2018Q2</v>
      </c>
      <c r="F49" s="221">
        <f>_xlfn.XLOOKUP($B$8,OCR!$D$2:$P$2,OCR!$D5:$P5)</f>
        <v>2047769.9000000001</v>
      </c>
      <c r="G49" s="246">
        <f>_xlfn.XLOOKUP($B$8,IBNR!$G$5:$S$5,IBNR!$G8:$S8)</f>
        <v>2.7714427449679647E-8</v>
      </c>
      <c r="H49" s="247">
        <f t="shared" si="26"/>
        <v>2047769.9000000278</v>
      </c>
      <c r="I49" s="248">
        <f t="shared" ref="I49:I70" si="30">SUM(J49:AK49)</f>
        <v>2047769.9000000278</v>
      </c>
      <c r="J49" s="249">
        <f t="shared" ref="J49:Z49" si="31">$H49*J12</f>
        <v>2047769.9000000278</v>
      </c>
      <c r="K49" s="249">
        <f t="shared" si="31"/>
        <v>0</v>
      </c>
      <c r="L49" s="249">
        <f t="shared" si="31"/>
        <v>0</v>
      </c>
      <c r="M49" s="249">
        <f t="shared" si="31"/>
        <v>0</v>
      </c>
      <c r="N49" s="249">
        <f t="shared" si="31"/>
        <v>0</v>
      </c>
      <c r="O49" s="249">
        <f t="shared" si="31"/>
        <v>0</v>
      </c>
      <c r="P49" s="249">
        <f t="shared" si="31"/>
        <v>0</v>
      </c>
      <c r="Q49" s="249">
        <f t="shared" si="31"/>
        <v>0</v>
      </c>
      <c r="R49" s="249">
        <f t="shared" si="31"/>
        <v>0</v>
      </c>
      <c r="S49" s="249">
        <f t="shared" si="31"/>
        <v>0</v>
      </c>
      <c r="T49" s="249">
        <f t="shared" si="31"/>
        <v>0</v>
      </c>
      <c r="U49" s="249">
        <f t="shared" si="31"/>
        <v>0</v>
      </c>
      <c r="V49" s="249">
        <f t="shared" si="31"/>
        <v>0</v>
      </c>
      <c r="W49" s="249">
        <f t="shared" si="31"/>
        <v>0</v>
      </c>
      <c r="X49" s="249">
        <f t="shared" si="31"/>
        <v>0</v>
      </c>
      <c r="Y49" s="249">
        <f t="shared" si="31"/>
        <v>0</v>
      </c>
      <c r="Z49" s="249">
        <f t="shared" si="31"/>
        <v>0</v>
      </c>
      <c r="AA49" s="249">
        <f t="shared" ref="AA49:AF49" si="32">$H49*AA12</f>
        <v>0</v>
      </c>
      <c r="AB49" s="249">
        <f t="shared" si="32"/>
        <v>0</v>
      </c>
      <c r="AC49" s="249">
        <f t="shared" si="32"/>
        <v>0</v>
      </c>
      <c r="AD49" s="249">
        <f t="shared" si="32"/>
        <v>0</v>
      </c>
      <c r="AE49" s="249">
        <f t="shared" si="32"/>
        <v>0</v>
      </c>
      <c r="AF49" s="249">
        <f t="shared" si="32"/>
        <v>0</v>
      </c>
      <c r="AG49" s="249">
        <f t="shared" si="29"/>
        <v>0</v>
      </c>
      <c r="AH49" s="249">
        <f t="shared" si="29"/>
        <v>0</v>
      </c>
      <c r="AI49" s="249">
        <f t="shared" si="29"/>
        <v>0</v>
      </c>
      <c r="AJ49" s="249">
        <f t="shared" si="29"/>
        <v>0</v>
      </c>
      <c r="AK49" s="249">
        <f t="shared" si="29"/>
        <v>0</v>
      </c>
    </row>
    <row r="50" spans="5:37">
      <c r="E50" s="220" t="str">
        <f t="shared" si="25"/>
        <v>2018Q3</v>
      </c>
      <c r="F50" s="221">
        <f>_xlfn.XLOOKUP($B$8,OCR!$D$2:$P$2,OCR!$D6:$P6)</f>
        <v>935001.10000000009</v>
      </c>
      <c r="G50" s="246">
        <f>_xlfn.XLOOKUP($B$8,IBNR!$G$5:$S$5,IBNR!$G9:$S9)</f>
        <v>2.246699901120585E-8</v>
      </c>
      <c r="H50" s="247">
        <f t="shared" si="26"/>
        <v>935001.10000002256</v>
      </c>
      <c r="I50" s="248">
        <f t="shared" si="30"/>
        <v>935001.10000002256</v>
      </c>
      <c r="J50" s="249">
        <f t="shared" ref="J50:Z50" si="33">$H50*J13</f>
        <v>935001.10000002256</v>
      </c>
      <c r="K50" s="249">
        <f t="shared" si="33"/>
        <v>0</v>
      </c>
      <c r="L50" s="249">
        <f t="shared" si="33"/>
        <v>0</v>
      </c>
      <c r="M50" s="249">
        <f t="shared" si="33"/>
        <v>0</v>
      </c>
      <c r="N50" s="249">
        <f t="shared" si="33"/>
        <v>0</v>
      </c>
      <c r="O50" s="249">
        <f t="shared" si="33"/>
        <v>0</v>
      </c>
      <c r="P50" s="249">
        <f t="shared" si="33"/>
        <v>0</v>
      </c>
      <c r="Q50" s="249">
        <f t="shared" si="33"/>
        <v>0</v>
      </c>
      <c r="R50" s="249">
        <f t="shared" si="33"/>
        <v>0</v>
      </c>
      <c r="S50" s="249">
        <f t="shared" si="33"/>
        <v>0</v>
      </c>
      <c r="T50" s="249">
        <f t="shared" si="33"/>
        <v>0</v>
      </c>
      <c r="U50" s="249">
        <f t="shared" si="33"/>
        <v>0</v>
      </c>
      <c r="V50" s="249">
        <f t="shared" si="33"/>
        <v>0</v>
      </c>
      <c r="W50" s="249">
        <f t="shared" si="33"/>
        <v>0</v>
      </c>
      <c r="X50" s="249">
        <f t="shared" si="33"/>
        <v>0</v>
      </c>
      <c r="Y50" s="249">
        <f t="shared" si="33"/>
        <v>0</v>
      </c>
      <c r="Z50" s="249">
        <f t="shared" si="33"/>
        <v>0</v>
      </c>
      <c r="AA50" s="249">
        <f t="shared" ref="AA50:AF50" si="34">$H50*AA13</f>
        <v>0</v>
      </c>
      <c r="AB50" s="249">
        <f t="shared" si="34"/>
        <v>0</v>
      </c>
      <c r="AC50" s="249">
        <f t="shared" si="34"/>
        <v>0</v>
      </c>
      <c r="AD50" s="249">
        <f t="shared" si="34"/>
        <v>0</v>
      </c>
      <c r="AE50" s="249">
        <f t="shared" si="34"/>
        <v>0</v>
      </c>
      <c r="AF50" s="249">
        <f t="shared" si="34"/>
        <v>0</v>
      </c>
      <c r="AG50" s="249">
        <f t="shared" si="29"/>
        <v>0</v>
      </c>
      <c r="AH50" s="249">
        <f t="shared" si="29"/>
        <v>0</v>
      </c>
      <c r="AI50" s="249">
        <f t="shared" si="29"/>
        <v>0</v>
      </c>
      <c r="AJ50" s="249">
        <f t="shared" si="29"/>
        <v>0</v>
      </c>
      <c r="AK50" s="249">
        <f t="shared" si="29"/>
        <v>0</v>
      </c>
    </row>
    <row r="51" spans="5:37">
      <c r="E51" s="220" t="str">
        <f t="shared" si="25"/>
        <v>2018Q4</v>
      </c>
      <c r="F51" s="221">
        <f>_xlfn.XLOOKUP($B$8,OCR!$D$2:$P$2,OCR!$D7:$P7)</f>
        <v>538637</v>
      </c>
      <c r="G51" s="246">
        <f>_xlfn.XLOOKUP($B$8,IBNR!$G$5:$S$5,IBNR!$G10:$S10)</f>
        <v>2.2698269158344927E-8</v>
      </c>
      <c r="H51" s="247">
        <f t="shared" si="26"/>
        <v>538637.0000000227</v>
      </c>
      <c r="I51" s="248">
        <f t="shared" si="30"/>
        <v>538637.0000000227</v>
      </c>
      <c r="J51" s="249">
        <f t="shared" ref="J51:Z51" si="35">$H51*J14</f>
        <v>538637.0000000227</v>
      </c>
      <c r="K51" s="249">
        <f t="shared" si="35"/>
        <v>0</v>
      </c>
      <c r="L51" s="249">
        <f t="shared" si="35"/>
        <v>0</v>
      </c>
      <c r="M51" s="249">
        <f t="shared" si="35"/>
        <v>0</v>
      </c>
      <c r="N51" s="249">
        <f t="shared" si="35"/>
        <v>0</v>
      </c>
      <c r="O51" s="249">
        <f t="shared" si="35"/>
        <v>0</v>
      </c>
      <c r="P51" s="249">
        <f t="shared" si="35"/>
        <v>0</v>
      </c>
      <c r="Q51" s="249">
        <f t="shared" si="35"/>
        <v>0</v>
      </c>
      <c r="R51" s="249">
        <f t="shared" si="35"/>
        <v>0</v>
      </c>
      <c r="S51" s="249">
        <f t="shared" si="35"/>
        <v>0</v>
      </c>
      <c r="T51" s="249">
        <f t="shared" si="35"/>
        <v>0</v>
      </c>
      <c r="U51" s="249">
        <f t="shared" si="35"/>
        <v>0</v>
      </c>
      <c r="V51" s="249">
        <f t="shared" si="35"/>
        <v>0</v>
      </c>
      <c r="W51" s="249">
        <f t="shared" si="35"/>
        <v>0</v>
      </c>
      <c r="X51" s="249">
        <f t="shared" si="35"/>
        <v>0</v>
      </c>
      <c r="Y51" s="249">
        <f t="shared" si="35"/>
        <v>0</v>
      </c>
      <c r="Z51" s="249">
        <f t="shared" si="35"/>
        <v>0</v>
      </c>
      <c r="AA51" s="249">
        <f t="shared" ref="AA51:AF51" si="36">$H51*AA14</f>
        <v>0</v>
      </c>
      <c r="AB51" s="249">
        <f t="shared" si="36"/>
        <v>0</v>
      </c>
      <c r="AC51" s="249">
        <f t="shared" si="36"/>
        <v>0</v>
      </c>
      <c r="AD51" s="249">
        <f t="shared" si="36"/>
        <v>0</v>
      </c>
      <c r="AE51" s="249">
        <f t="shared" si="36"/>
        <v>0</v>
      </c>
      <c r="AF51" s="249">
        <f t="shared" si="36"/>
        <v>0</v>
      </c>
      <c r="AG51" s="249">
        <f t="shared" si="29"/>
        <v>0</v>
      </c>
      <c r="AH51" s="249">
        <f t="shared" si="29"/>
        <v>0</v>
      </c>
      <c r="AI51" s="249">
        <f t="shared" si="29"/>
        <v>0</v>
      </c>
      <c r="AJ51" s="249">
        <f t="shared" si="29"/>
        <v>0</v>
      </c>
      <c r="AK51" s="249">
        <f t="shared" si="29"/>
        <v>0</v>
      </c>
    </row>
    <row r="52" spans="5:37">
      <c r="E52" s="220" t="str">
        <f t="shared" si="25"/>
        <v>2019Q1</v>
      </c>
      <c r="F52" s="221">
        <f>_xlfn.XLOOKUP($B$8,OCR!$D$2:$P$2,OCR!$D8:$P8)</f>
        <v>1583901</v>
      </c>
      <c r="G52" s="246">
        <f>_xlfn.XLOOKUP($B$8,IBNR!$G$5:$S$5,IBNR!$G11:$S11)</f>
        <v>1.8867314655565087E-8</v>
      </c>
      <c r="H52" s="247">
        <f t="shared" si="26"/>
        <v>1583901.0000000189</v>
      </c>
      <c r="I52" s="248">
        <f t="shared" si="30"/>
        <v>1583901.0000000189</v>
      </c>
      <c r="J52" s="249">
        <f t="shared" ref="J52:Z52" si="37">$H52*J15</f>
        <v>1583901.0000000189</v>
      </c>
      <c r="K52" s="249">
        <f t="shared" si="37"/>
        <v>0</v>
      </c>
      <c r="L52" s="249">
        <f t="shared" si="37"/>
        <v>0</v>
      </c>
      <c r="M52" s="249">
        <f t="shared" si="37"/>
        <v>0</v>
      </c>
      <c r="N52" s="249">
        <f t="shared" si="37"/>
        <v>0</v>
      </c>
      <c r="O52" s="249">
        <f t="shared" si="37"/>
        <v>0</v>
      </c>
      <c r="P52" s="249">
        <f t="shared" si="37"/>
        <v>0</v>
      </c>
      <c r="Q52" s="249">
        <f t="shared" si="37"/>
        <v>0</v>
      </c>
      <c r="R52" s="249">
        <f t="shared" si="37"/>
        <v>0</v>
      </c>
      <c r="S52" s="249">
        <f t="shared" si="37"/>
        <v>0</v>
      </c>
      <c r="T52" s="249">
        <f t="shared" si="37"/>
        <v>0</v>
      </c>
      <c r="U52" s="249">
        <f t="shared" si="37"/>
        <v>0</v>
      </c>
      <c r="V52" s="249">
        <f t="shared" si="37"/>
        <v>0</v>
      </c>
      <c r="W52" s="249">
        <f t="shared" si="37"/>
        <v>0</v>
      </c>
      <c r="X52" s="249">
        <f t="shared" si="37"/>
        <v>0</v>
      </c>
      <c r="Y52" s="249">
        <f t="shared" si="37"/>
        <v>0</v>
      </c>
      <c r="Z52" s="249">
        <f t="shared" si="37"/>
        <v>0</v>
      </c>
      <c r="AA52" s="249">
        <f t="shared" ref="AA52:AF52" si="38">$H52*AA15</f>
        <v>0</v>
      </c>
      <c r="AB52" s="249">
        <f t="shared" si="38"/>
        <v>0</v>
      </c>
      <c r="AC52" s="249">
        <f t="shared" si="38"/>
        <v>0</v>
      </c>
      <c r="AD52" s="249">
        <f t="shared" si="38"/>
        <v>0</v>
      </c>
      <c r="AE52" s="249">
        <f t="shared" si="38"/>
        <v>0</v>
      </c>
      <c r="AF52" s="249">
        <f t="shared" si="38"/>
        <v>0</v>
      </c>
      <c r="AG52" s="249">
        <f t="shared" si="29"/>
        <v>0</v>
      </c>
      <c r="AH52" s="249">
        <f t="shared" si="29"/>
        <v>0</v>
      </c>
      <c r="AI52" s="249">
        <f t="shared" si="29"/>
        <v>0</v>
      </c>
      <c r="AJ52" s="249">
        <f t="shared" si="29"/>
        <v>0</v>
      </c>
      <c r="AK52" s="249">
        <f t="shared" si="29"/>
        <v>0</v>
      </c>
    </row>
    <row r="53" spans="5:37">
      <c r="E53" s="220" t="str">
        <f t="shared" si="25"/>
        <v>2019Q2</v>
      </c>
      <c r="F53" s="221">
        <f>_xlfn.XLOOKUP($B$8,OCR!$D$2:$P$2,OCR!$D9:$P9)</f>
        <v>895207.5</v>
      </c>
      <c r="G53" s="246">
        <f>_xlfn.XLOOKUP($B$8,IBNR!$G$5:$S$5,IBNR!$G12:$S12)</f>
        <v>1.3246512953202223E-8</v>
      </c>
      <c r="H53" s="247">
        <f t="shared" si="26"/>
        <v>895207.50000001327</v>
      </c>
      <c r="I53" s="248">
        <f t="shared" si="30"/>
        <v>895207.50000001327</v>
      </c>
      <c r="J53" s="249">
        <f t="shared" ref="J53:Z53" si="39">$H53*J16</f>
        <v>895207.50000001327</v>
      </c>
      <c r="K53" s="249">
        <f t="shared" si="39"/>
        <v>0</v>
      </c>
      <c r="L53" s="249">
        <f t="shared" si="39"/>
        <v>0</v>
      </c>
      <c r="M53" s="249">
        <f t="shared" si="39"/>
        <v>0</v>
      </c>
      <c r="N53" s="249">
        <f t="shared" si="39"/>
        <v>0</v>
      </c>
      <c r="O53" s="249">
        <f t="shared" si="39"/>
        <v>0</v>
      </c>
      <c r="P53" s="249">
        <f t="shared" si="39"/>
        <v>0</v>
      </c>
      <c r="Q53" s="249">
        <f t="shared" si="39"/>
        <v>0</v>
      </c>
      <c r="R53" s="249">
        <f t="shared" si="39"/>
        <v>0</v>
      </c>
      <c r="S53" s="249">
        <f t="shared" si="39"/>
        <v>0</v>
      </c>
      <c r="T53" s="249">
        <f t="shared" si="39"/>
        <v>0</v>
      </c>
      <c r="U53" s="249">
        <f t="shared" si="39"/>
        <v>0</v>
      </c>
      <c r="V53" s="249">
        <f t="shared" si="39"/>
        <v>0</v>
      </c>
      <c r="W53" s="249">
        <f t="shared" si="39"/>
        <v>0</v>
      </c>
      <c r="X53" s="249">
        <f t="shared" si="39"/>
        <v>0</v>
      </c>
      <c r="Y53" s="249">
        <f t="shared" si="39"/>
        <v>0</v>
      </c>
      <c r="Z53" s="249">
        <f t="shared" si="39"/>
        <v>0</v>
      </c>
      <c r="AA53" s="249">
        <f t="shared" ref="AA53:AF53" si="40">$H53*AA16</f>
        <v>0</v>
      </c>
      <c r="AB53" s="249">
        <f t="shared" si="40"/>
        <v>0</v>
      </c>
      <c r="AC53" s="249">
        <f t="shared" si="40"/>
        <v>0</v>
      </c>
      <c r="AD53" s="249">
        <f t="shared" si="40"/>
        <v>0</v>
      </c>
      <c r="AE53" s="249">
        <f t="shared" si="40"/>
        <v>0</v>
      </c>
      <c r="AF53" s="249">
        <f t="shared" si="40"/>
        <v>0</v>
      </c>
      <c r="AG53" s="249">
        <f t="shared" si="29"/>
        <v>0</v>
      </c>
      <c r="AH53" s="249">
        <f t="shared" si="29"/>
        <v>0</v>
      </c>
      <c r="AI53" s="249">
        <f t="shared" si="29"/>
        <v>0</v>
      </c>
      <c r="AJ53" s="249">
        <f t="shared" si="29"/>
        <v>0</v>
      </c>
      <c r="AK53" s="249">
        <f t="shared" si="29"/>
        <v>0</v>
      </c>
    </row>
    <row r="54" spans="5:37">
      <c r="E54" s="220" t="str">
        <f t="shared" si="25"/>
        <v>2019Q3</v>
      </c>
      <c r="F54" s="221">
        <f>_xlfn.XLOOKUP($B$8,OCR!$D$2:$P$2,OCR!$D10:$P10)</f>
        <v>689129.10000000009</v>
      </c>
      <c r="G54" s="246">
        <f>_xlfn.XLOOKUP($B$8,IBNR!$G$5:$S$5,IBNR!$G13:$S13)</f>
        <v>1.3847655980487338E-8</v>
      </c>
      <c r="H54" s="247">
        <f t="shared" si="26"/>
        <v>689129.10000001395</v>
      </c>
      <c r="I54" s="248">
        <f t="shared" si="30"/>
        <v>689129.10000001395</v>
      </c>
      <c r="J54" s="249">
        <f t="shared" ref="J54:Z54" si="41">$H54*J17</f>
        <v>689129.10000001395</v>
      </c>
      <c r="K54" s="249">
        <f t="shared" si="41"/>
        <v>0</v>
      </c>
      <c r="L54" s="249">
        <f t="shared" si="41"/>
        <v>0</v>
      </c>
      <c r="M54" s="249">
        <f t="shared" si="41"/>
        <v>0</v>
      </c>
      <c r="N54" s="249">
        <f t="shared" si="41"/>
        <v>0</v>
      </c>
      <c r="O54" s="249">
        <f t="shared" si="41"/>
        <v>0</v>
      </c>
      <c r="P54" s="249">
        <f t="shared" si="41"/>
        <v>0</v>
      </c>
      <c r="Q54" s="249">
        <f t="shared" si="41"/>
        <v>0</v>
      </c>
      <c r="R54" s="249">
        <f t="shared" si="41"/>
        <v>0</v>
      </c>
      <c r="S54" s="249">
        <f t="shared" si="41"/>
        <v>0</v>
      </c>
      <c r="T54" s="249">
        <f t="shared" si="41"/>
        <v>0</v>
      </c>
      <c r="U54" s="249">
        <f t="shared" si="41"/>
        <v>0</v>
      </c>
      <c r="V54" s="249">
        <f t="shared" si="41"/>
        <v>0</v>
      </c>
      <c r="W54" s="249">
        <f t="shared" si="41"/>
        <v>0</v>
      </c>
      <c r="X54" s="249">
        <f t="shared" si="41"/>
        <v>0</v>
      </c>
      <c r="Y54" s="249">
        <f t="shared" si="41"/>
        <v>0</v>
      </c>
      <c r="Z54" s="249">
        <f t="shared" si="41"/>
        <v>0</v>
      </c>
      <c r="AA54" s="249">
        <f t="shared" ref="AA54:AF54" si="42">$H54*AA17</f>
        <v>0</v>
      </c>
      <c r="AB54" s="249">
        <f t="shared" si="42"/>
        <v>0</v>
      </c>
      <c r="AC54" s="249">
        <f t="shared" si="42"/>
        <v>0</v>
      </c>
      <c r="AD54" s="249">
        <f t="shared" si="42"/>
        <v>0</v>
      </c>
      <c r="AE54" s="249">
        <f t="shared" si="42"/>
        <v>0</v>
      </c>
      <c r="AF54" s="249">
        <f t="shared" si="42"/>
        <v>0</v>
      </c>
      <c r="AG54" s="249">
        <f t="shared" si="29"/>
        <v>0</v>
      </c>
      <c r="AH54" s="249">
        <f t="shared" si="29"/>
        <v>0</v>
      </c>
      <c r="AI54" s="249">
        <f t="shared" si="29"/>
        <v>0</v>
      </c>
      <c r="AJ54" s="249">
        <f t="shared" si="29"/>
        <v>0</v>
      </c>
      <c r="AK54" s="249">
        <f t="shared" si="29"/>
        <v>0</v>
      </c>
    </row>
    <row r="55" spans="5:37">
      <c r="E55" s="220" t="str">
        <f t="shared" si="25"/>
        <v>2019Q4</v>
      </c>
      <c r="F55" s="221">
        <f>_xlfn.XLOOKUP($B$8,OCR!$D$2:$P$2,OCR!$D11:$P11)</f>
        <v>1354788.6</v>
      </c>
      <c r="G55" s="246">
        <f>_xlfn.XLOOKUP($B$8,IBNR!$G$5:$S$5,IBNR!$G14:$S14)</f>
        <v>1.3246512953202223E-8</v>
      </c>
      <c r="H55" s="247">
        <f t="shared" si="26"/>
        <v>1354788.6000000134</v>
      </c>
      <c r="I55" s="248">
        <f t="shared" si="30"/>
        <v>1354788.6000000134</v>
      </c>
      <c r="J55" s="249">
        <f t="shared" ref="J55:Z55" si="43">$H55*J18</f>
        <v>1354788.6000000134</v>
      </c>
      <c r="K55" s="249">
        <f t="shared" si="43"/>
        <v>0</v>
      </c>
      <c r="L55" s="249">
        <f t="shared" si="43"/>
        <v>0</v>
      </c>
      <c r="M55" s="249">
        <f t="shared" si="43"/>
        <v>0</v>
      </c>
      <c r="N55" s="249">
        <f t="shared" si="43"/>
        <v>0</v>
      </c>
      <c r="O55" s="249">
        <f t="shared" si="43"/>
        <v>0</v>
      </c>
      <c r="P55" s="249">
        <f t="shared" si="43"/>
        <v>0</v>
      </c>
      <c r="Q55" s="249">
        <f t="shared" si="43"/>
        <v>0</v>
      </c>
      <c r="R55" s="249">
        <f t="shared" si="43"/>
        <v>0</v>
      </c>
      <c r="S55" s="249">
        <f t="shared" si="43"/>
        <v>0</v>
      </c>
      <c r="T55" s="249">
        <f t="shared" si="43"/>
        <v>0</v>
      </c>
      <c r="U55" s="249">
        <f t="shared" si="43"/>
        <v>0</v>
      </c>
      <c r="V55" s="249">
        <f t="shared" si="43"/>
        <v>0</v>
      </c>
      <c r="W55" s="249">
        <f t="shared" si="43"/>
        <v>0</v>
      </c>
      <c r="X55" s="249">
        <f t="shared" si="43"/>
        <v>0</v>
      </c>
      <c r="Y55" s="249">
        <f t="shared" si="43"/>
        <v>0</v>
      </c>
      <c r="Z55" s="249">
        <f t="shared" si="43"/>
        <v>0</v>
      </c>
      <c r="AA55" s="249">
        <f t="shared" ref="AA55:AF55" si="44">$H55*AA18</f>
        <v>0</v>
      </c>
      <c r="AB55" s="249">
        <f t="shared" si="44"/>
        <v>0</v>
      </c>
      <c r="AC55" s="249">
        <f t="shared" si="44"/>
        <v>0</v>
      </c>
      <c r="AD55" s="249">
        <f t="shared" si="44"/>
        <v>0</v>
      </c>
      <c r="AE55" s="249">
        <f t="shared" si="44"/>
        <v>0</v>
      </c>
      <c r="AF55" s="249">
        <f t="shared" si="44"/>
        <v>0</v>
      </c>
      <c r="AG55" s="249">
        <f t="shared" si="29"/>
        <v>0</v>
      </c>
      <c r="AH55" s="249">
        <f t="shared" si="29"/>
        <v>0</v>
      </c>
      <c r="AI55" s="249">
        <f t="shared" si="29"/>
        <v>0</v>
      </c>
      <c r="AJ55" s="249">
        <f t="shared" si="29"/>
        <v>0</v>
      </c>
      <c r="AK55" s="249">
        <f t="shared" si="29"/>
        <v>0</v>
      </c>
    </row>
    <row r="56" spans="5:37">
      <c r="E56" s="220" t="str">
        <f t="shared" si="25"/>
        <v>2020Q1</v>
      </c>
      <c r="F56" s="221">
        <f>_xlfn.XLOOKUP($B$8,OCR!$D$2:$P$2,OCR!$D12:$P12)</f>
        <v>1272920</v>
      </c>
      <c r="G56" s="246">
        <f>_xlfn.XLOOKUP($B$8,IBNR!$G$5:$S$5,IBNR!$G15:$S15)</f>
        <v>3.2082793356877474E-9</v>
      </c>
      <c r="H56" s="247">
        <f t="shared" si="26"/>
        <v>1272920.0000000033</v>
      </c>
      <c r="I56" s="248">
        <f t="shared" si="30"/>
        <v>1272920.0000000033</v>
      </c>
      <c r="J56" s="249">
        <f t="shared" ref="J56:Z56" si="45">$H56*J19</f>
        <v>1272920.0000000033</v>
      </c>
      <c r="K56" s="249">
        <f t="shared" si="45"/>
        <v>0</v>
      </c>
      <c r="L56" s="249">
        <f t="shared" si="45"/>
        <v>0</v>
      </c>
      <c r="M56" s="249">
        <f t="shared" si="45"/>
        <v>0</v>
      </c>
      <c r="N56" s="249">
        <f t="shared" si="45"/>
        <v>0</v>
      </c>
      <c r="O56" s="249">
        <f t="shared" si="45"/>
        <v>0</v>
      </c>
      <c r="P56" s="249">
        <f t="shared" si="45"/>
        <v>0</v>
      </c>
      <c r="Q56" s="249">
        <f t="shared" si="45"/>
        <v>0</v>
      </c>
      <c r="R56" s="249">
        <f t="shared" si="45"/>
        <v>0</v>
      </c>
      <c r="S56" s="249">
        <f t="shared" si="45"/>
        <v>0</v>
      </c>
      <c r="T56" s="249">
        <f t="shared" si="45"/>
        <v>0</v>
      </c>
      <c r="U56" s="249">
        <f t="shared" si="45"/>
        <v>0</v>
      </c>
      <c r="V56" s="249">
        <f t="shared" si="45"/>
        <v>0</v>
      </c>
      <c r="W56" s="249">
        <f t="shared" si="45"/>
        <v>0</v>
      </c>
      <c r="X56" s="249">
        <f t="shared" si="45"/>
        <v>0</v>
      </c>
      <c r="Y56" s="249">
        <f t="shared" si="45"/>
        <v>0</v>
      </c>
      <c r="Z56" s="249">
        <f t="shared" si="45"/>
        <v>0</v>
      </c>
      <c r="AA56" s="249">
        <f t="shared" ref="AA56:AF56" si="46">$H56*AA19</f>
        <v>0</v>
      </c>
      <c r="AB56" s="249">
        <f t="shared" si="46"/>
        <v>0</v>
      </c>
      <c r="AC56" s="249">
        <f t="shared" si="46"/>
        <v>0</v>
      </c>
      <c r="AD56" s="249">
        <f t="shared" si="46"/>
        <v>0</v>
      </c>
      <c r="AE56" s="249">
        <f t="shared" si="46"/>
        <v>0</v>
      </c>
      <c r="AF56" s="249">
        <f t="shared" si="46"/>
        <v>0</v>
      </c>
      <c r="AG56" s="249">
        <f t="shared" si="29"/>
        <v>0</v>
      </c>
      <c r="AH56" s="249">
        <f t="shared" si="29"/>
        <v>0</v>
      </c>
      <c r="AI56" s="249">
        <f t="shared" si="29"/>
        <v>0</v>
      </c>
      <c r="AJ56" s="249">
        <f t="shared" si="29"/>
        <v>0</v>
      </c>
      <c r="AK56" s="249">
        <f t="shared" si="29"/>
        <v>0</v>
      </c>
    </row>
    <row r="57" spans="5:37">
      <c r="E57" s="220" t="str">
        <f t="shared" si="25"/>
        <v>2020Q2</v>
      </c>
      <c r="F57" s="221">
        <f>_xlfn.XLOOKUP($B$8,OCR!$D$2:$P$2,OCR!$D13:$P13)</f>
        <v>0</v>
      </c>
      <c r="G57" s="246">
        <f>_xlfn.XLOOKUP($B$8,IBNR!$G$5:$S$5,IBNR!$G16:$S16)</f>
        <v>1.7072903424342201E-9</v>
      </c>
      <c r="H57" s="247">
        <f t="shared" si="26"/>
        <v>1.7072903424342201E-9</v>
      </c>
      <c r="I57" s="248">
        <f t="shared" si="30"/>
        <v>1.7072903424342201E-9</v>
      </c>
      <c r="J57" s="249">
        <f t="shared" ref="J57:Z57" si="47">$H57*J20</f>
        <v>1.7072903424342201E-9</v>
      </c>
      <c r="K57" s="249">
        <f t="shared" si="47"/>
        <v>0</v>
      </c>
      <c r="L57" s="249">
        <f t="shared" si="47"/>
        <v>0</v>
      </c>
      <c r="M57" s="249">
        <f t="shared" si="47"/>
        <v>0</v>
      </c>
      <c r="N57" s="249">
        <f t="shared" si="47"/>
        <v>0</v>
      </c>
      <c r="O57" s="249">
        <f t="shared" si="47"/>
        <v>0</v>
      </c>
      <c r="P57" s="249">
        <f t="shared" si="47"/>
        <v>0</v>
      </c>
      <c r="Q57" s="249">
        <f t="shared" si="47"/>
        <v>0</v>
      </c>
      <c r="R57" s="249">
        <f t="shared" si="47"/>
        <v>0</v>
      </c>
      <c r="S57" s="249">
        <f t="shared" si="47"/>
        <v>0</v>
      </c>
      <c r="T57" s="249">
        <f t="shared" si="47"/>
        <v>0</v>
      </c>
      <c r="U57" s="249">
        <f t="shared" si="47"/>
        <v>0</v>
      </c>
      <c r="V57" s="249">
        <f t="shared" si="47"/>
        <v>0</v>
      </c>
      <c r="W57" s="249">
        <f t="shared" si="47"/>
        <v>0</v>
      </c>
      <c r="X57" s="249">
        <f t="shared" si="47"/>
        <v>0</v>
      </c>
      <c r="Y57" s="249">
        <f t="shared" si="47"/>
        <v>0</v>
      </c>
      <c r="Z57" s="249">
        <f t="shared" si="47"/>
        <v>0</v>
      </c>
      <c r="AA57" s="249">
        <f t="shared" ref="AA57:AF57" si="48">$H57*AA20</f>
        <v>0</v>
      </c>
      <c r="AB57" s="249">
        <f t="shared" si="48"/>
        <v>0</v>
      </c>
      <c r="AC57" s="249">
        <f t="shared" si="48"/>
        <v>0</v>
      </c>
      <c r="AD57" s="249">
        <f t="shared" si="48"/>
        <v>0</v>
      </c>
      <c r="AE57" s="249">
        <f t="shared" si="48"/>
        <v>0</v>
      </c>
      <c r="AF57" s="249">
        <f t="shared" si="48"/>
        <v>0</v>
      </c>
      <c r="AG57" s="249">
        <f t="shared" si="29"/>
        <v>0</v>
      </c>
      <c r="AH57" s="249">
        <f t="shared" si="29"/>
        <v>0</v>
      </c>
      <c r="AI57" s="249">
        <f t="shared" si="29"/>
        <v>0</v>
      </c>
      <c r="AJ57" s="249">
        <f t="shared" si="29"/>
        <v>0</v>
      </c>
      <c r="AK57" s="249">
        <f t="shared" si="29"/>
        <v>0</v>
      </c>
    </row>
    <row r="58" spans="5:37">
      <c r="E58" s="220" t="str">
        <f t="shared" si="25"/>
        <v>2020Q3</v>
      </c>
      <c r="F58" s="221">
        <f>_xlfn.XLOOKUP($B$8,OCR!$D$2:$P$2,OCR!$D14:$P14)</f>
        <v>0</v>
      </c>
      <c r="G58" s="246">
        <f>_xlfn.XLOOKUP($B$8,IBNR!$G$5:$S$5,IBNR!$G17:$S17)</f>
        <v>1.7072903424342201E-9</v>
      </c>
      <c r="H58" s="247">
        <f t="shared" si="26"/>
        <v>1.7072903424342201E-9</v>
      </c>
      <c r="I58" s="248">
        <f t="shared" si="30"/>
        <v>1.7072903424342201E-9</v>
      </c>
      <c r="J58" s="249">
        <f t="shared" ref="J58:Z58" si="49">$H58*J21</f>
        <v>1.7072903424342201E-9</v>
      </c>
      <c r="K58" s="249">
        <f t="shared" si="49"/>
        <v>0</v>
      </c>
      <c r="L58" s="249">
        <f t="shared" si="49"/>
        <v>0</v>
      </c>
      <c r="M58" s="249">
        <f t="shared" si="49"/>
        <v>0</v>
      </c>
      <c r="N58" s="249">
        <f t="shared" si="49"/>
        <v>0</v>
      </c>
      <c r="O58" s="249">
        <f t="shared" si="49"/>
        <v>0</v>
      </c>
      <c r="P58" s="249">
        <f t="shared" si="49"/>
        <v>0</v>
      </c>
      <c r="Q58" s="249">
        <f t="shared" si="49"/>
        <v>0</v>
      </c>
      <c r="R58" s="249">
        <f t="shared" si="49"/>
        <v>0</v>
      </c>
      <c r="S58" s="249">
        <f t="shared" si="49"/>
        <v>0</v>
      </c>
      <c r="T58" s="249">
        <f t="shared" si="49"/>
        <v>0</v>
      </c>
      <c r="U58" s="249">
        <f t="shared" si="49"/>
        <v>0</v>
      </c>
      <c r="V58" s="249">
        <f t="shared" si="49"/>
        <v>0</v>
      </c>
      <c r="W58" s="249">
        <f t="shared" si="49"/>
        <v>0</v>
      </c>
      <c r="X58" s="249">
        <f t="shared" si="49"/>
        <v>0</v>
      </c>
      <c r="Y58" s="249">
        <f t="shared" si="49"/>
        <v>0</v>
      </c>
      <c r="Z58" s="249">
        <f t="shared" si="49"/>
        <v>0</v>
      </c>
      <c r="AA58" s="249">
        <f t="shared" ref="AA58:AF58" si="50">$H58*AA21</f>
        <v>0</v>
      </c>
      <c r="AB58" s="249">
        <f t="shared" si="50"/>
        <v>0</v>
      </c>
      <c r="AC58" s="249">
        <f t="shared" si="50"/>
        <v>0</v>
      </c>
      <c r="AD58" s="249">
        <f t="shared" si="50"/>
        <v>0</v>
      </c>
      <c r="AE58" s="249">
        <f t="shared" si="50"/>
        <v>0</v>
      </c>
      <c r="AF58" s="249">
        <f t="shared" si="50"/>
        <v>0</v>
      </c>
      <c r="AG58" s="249">
        <f t="shared" ref="AG58:AK67" si="51">$H58*AG21</f>
        <v>0</v>
      </c>
      <c r="AH58" s="249">
        <f t="shared" si="51"/>
        <v>0</v>
      </c>
      <c r="AI58" s="249">
        <f t="shared" si="51"/>
        <v>0</v>
      </c>
      <c r="AJ58" s="249">
        <f t="shared" si="51"/>
        <v>0</v>
      </c>
      <c r="AK58" s="249">
        <f t="shared" si="51"/>
        <v>0</v>
      </c>
    </row>
    <row r="59" spans="5:37">
      <c r="E59" s="220" t="str">
        <f t="shared" si="25"/>
        <v>2020Q4</v>
      </c>
      <c r="F59" s="221">
        <f>_xlfn.XLOOKUP($B$8,OCR!$D$2:$P$2,OCR!$D15:$P15)</f>
        <v>0</v>
      </c>
      <c r="G59" s="246">
        <f>_xlfn.XLOOKUP($B$8,IBNR!$G$5:$S$5,IBNR!$G18:$S18)</f>
        <v>1.7072903424342201E-9</v>
      </c>
      <c r="H59" s="247">
        <f t="shared" si="26"/>
        <v>1.7072903424342201E-9</v>
      </c>
      <c r="I59" s="248">
        <f t="shared" si="30"/>
        <v>1.7072903424342201E-9</v>
      </c>
      <c r="J59" s="249">
        <f t="shared" ref="J59:Z59" si="52">$H59*J22</f>
        <v>1.7072903424342201E-9</v>
      </c>
      <c r="K59" s="249">
        <f t="shared" si="52"/>
        <v>0</v>
      </c>
      <c r="L59" s="249">
        <f t="shared" si="52"/>
        <v>0</v>
      </c>
      <c r="M59" s="249">
        <f t="shared" si="52"/>
        <v>0</v>
      </c>
      <c r="N59" s="249">
        <f t="shared" si="52"/>
        <v>0</v>
      </c>
      <c r="O59" s="249">
        <f t="shared" si="52"/>
        <v>0</v>
      </c>
      <c r="P59" s="249">
        <f t="shared" si="52"/>
        <v>0</v>
      </c>
      <c r="Q59" s="249">
        <f t="shared" si="52"/>
        <v>0</v>
      </c>
      <c r="R59" s="249">
        <f t="shared" si="52"/>
        <v>0</v>
      </c>
      <c r="S59" s="249">
        <f t="shared" si="52"/>
        <v>0</v>
      </c>
      <c r="T59" s="249">
        <f t="shared" si="52"/>
        <v>0</v>
      </c>
      <c r="U59" s="249">
        <f t="shared" si="52"/>
        <v>0</v>
      </c>
      <c r="V59" s="249">
        <f t="shared" si="52"/>
        <v>0</v>
      </c>
      <c r="W59" s="249">
        <f t="shared" si="52"/>
        <v>0</v>
      </c>
      <c r="X59" s="249">
        <f t="shared" si="52"/>
        <v>0</v>
      </c>
      <c r="Y59" s="249">
        <f t="shared" si="52"/>
        <v>0</v>
      </c>
      <c r="Z59" s="249">
        <f t="shared" si="52"/>
        <v>0</v>
      </c>
      <c r="AA59" s="249">
        <f t="shared" ref="AA59:AF59" si="53">$H59*AA22</f>
        <v>0</v>
      </c>
      <c r="AB59" s="249">
        <f t="shared" si="53"/>
        <v>0</v>
      </c>
      <c r="AC59" s="249">
        <f t="shared" si="53"/>
        <v>0</v>
      </c>
      <c r="AD59" s="249">
        <f t="shared" si="53"/>
        <v>0</v>
      </c>
      <c r="AE59" s="249">
        <f t="shared" si="53"/>
        <v>0</v>
      </c>
      <c r="AF59" s="249">
        <f t="shared" si="53"/>
        <v>0</v>
      </c>
      <c r="AG59" s="249">
        <f t="shared" si="51"/>
        <v>0</v>
      </c>
      <c r="AH59" s="249">
        <f t="shared" si="51"/>
        <v>0</v>
      </c>
      <c r="AI59" s="249">
        <f t="shared" si="51"/>
        <v>0</v>
      </c>
      <c r="AJ59" s="249">
        <f t="shared" si="51"/>
        <v>0</v>
      </c>
      <c r="AK59" s="249">
        <f t="shared" si="51"/>
        <v>0</v>
      </c>
    </row>
    <row r="60" spans="5:37">
      <c r="E60" s="220" t="str">
        <f t="shared" si="25"/>
        <v>2021Q1</v>
      </c>
      <c r="F60" s="221">
        <f>_xlfn.XLOOKUP($B$8,OCR!$D$2:$P$2,OCR!$D16:$P16)</f>
        <v>330001.10000000003</v>
      </c>
      <c r="G60" s="246">
        <f>_xlfn.XLOOKUP($B$8,IBNR!$G$5:$S$5,IBNR!$G19:$S19)</f>
        <v>1.4932655112431803E-9</v>
      </c>
      <c r="H60" s="247">
        <f t="shared" si="26"/>
        <v>330001.10000000155</v>
      </c>
      <c r="I60" s="248">
        <f t="shared" si="30"/>
        <v>330001.10000000155</v>
      </c>
      <c r="J60" s="249">
        <f t="shared" ref="J60:Z60" si="54">$H60*J23</f>
        <v>330001.10000000155</v>
      </c>
      <c r="K60" s="249">
        <f t="shared" si="54"/>
        <v>0</v>
      </c>
      <c r="L60" s="249">
        <f t="shared" si="54"/>
        <v>0</v>
      </c>
      <c r="M60" s="249">
        <f t="shared" si="54"/>
        <v>0</v>
      </c>
      <c r="N60" s="249">
        <f t="shared" si="54"/>
        <v>0</v>
      </c>
      <c r="O60" s="249">
        <f t="shared" si="54"/>
        <v>0</v>
      </c>
      <c r="P60" s="249">
        <f t="shared" si="54"/>
        <v>0</v>
      </c>
      <c r="Q60" s="249">
        <f t="shared" si="54"/>
        <v>0</v>
      </c>
      <c r="R60" s="249">
        <f t="shared" si="54"/>
        <v>0</v>
      </c>
      <c r="S60" s="249">
        <f t="shared" si="54"/>
        <v>0</v>
      </c>
      <c r="T60" s="249">
        <f t="shared" si="54"/>
        <v>0</v>
      </c>
      <c r="U60" s="249">
        <f t="shared" si="54"/>
        <v>0</v>
      </c>
      <c r="V60" s="249">
        <f t="shared" si="54"/>
        <v>0</v>
      </c>
      <c r="W60" s="249">
        <f t="shared" si="54"/>
        <v>0</v>
      </c>
      <c r="X60" s="249">
        <f t="shared" si="54"/>
        <v>0</v>
      </c>
      <c r="Y60" s="249">
        <f t="shared" si="54"/>
        <v>0</v>
      </c>
      <c r="Z60" s="249">
        <f t="shared" si="54"/>
        <v>0</v>
      </c>
      <c r="AA60" s="249">
        <f t="shared" ref="AA60:AF60" si="55">$H60*AA23</f>
        <v>0</v>
      </c>
      <c r="AB60" s="249">
        <f t="shared" si="55"/>
        <v>0</v>
      </c>
      <c r="AC60" s="249">
        <f t="shared" si="55"/>
        <v>0</v>
      </c>
      <c r="AD60" s="249">
        <f t="shared" si="55"/>
        <v>0</v>
      </c>
      <c r="AE60" s="249">
        <f t="shared" si="55"/>
        <v>0</v>
      </c>
      <c r="AF60" s="249">
        <f t="shared" si="55"/>
        <v>0</v>
      </c>
      <c r="AG60" s="249">
        <f t="shared" si="51"/>
        <v>0</v>
      </c>
      <c r="AH60" s="249">
        <f t="shared" si="51"/>
        <v>0</v>
      </c>
      <c r="AI60" s="249">
        <f t="shared" si="51"/>
        <v>0</v>
      </c>
      <c r="AJ60" s="249">
        <f t="shared" si="51"/>
        <v>0</v>
      </c>
      <c r="AK60" s="249">
        <f t="shared" si="51"/>
        <v>0</v>
      </c>
    </row>
    <row r="61" spans="5:37">
      <c r="E61" s="220" t="str">
        <f t="shared" si="25"/>
        <v>2021Q2</v>
      </c>
      <c r="F61" s="221">
        <f>_xlfn.XLOOKUP($B$8,OCR!$D$2:$P$2,OCR!$D17:$P17)</f>
        <v>119900.00000000001</v>
      </c>
      <c r="G61" s="246">
        <f>_xlfn.XLOOKUP($B$8,IBNR!$G$5:$S$5,IBNR!$G20:$S20)</f>
        <v>1.6847175408392679E-9</v>
      </c>
      <c r="H61" s="247">
        <f t="shared" si="26"/>
        <v>119900.0000000017</v>
      </c>
      <c r="I61" s="248">
        <f t="shared" si="30"/>
        <v>119900.0000000017</v>
      </c>
      <c r="J61" s="249">
        <f t="shared" ref="J61:Z61" si="56">$H61*J24</f>
        <v>119900.0000000017</v>
      </c>
      <c r="K61" s="249">
        <f t="shared" si="56"/>
        <v>0</v>
      </c>
      <c r="L61" s="249">
        <f t="shared" si="56"/>
        <v>0</v>
      </c>
      <c r="M61" s="249">
        <f t="shared" si="56"/>
        <v>0</v>
      </c>
      <c r="N61" s="249">
        <f t="shared" si="56"/>
        <v>0</v>
      </c>
      <c r="O61" s="249">
        <f t="shared" si="56"/>
        <v>0</v>
      </c>
      <c r="P61" s="249">
        <f t="shared" si="56"/>
        <v>0</v>
      </c>
      <c r="Q61" s="249">
        <f t="shared" si="56"/>
        <v>0</v>
      </c>
      <c r="R61" s="249">
        <f t="shared" si="56"/>
        <v>0</v>
      </c>
      <c r="S61" s="249">
        <f t="shared" si="56"/>
        <v>0</v>
      </c>
      <c r="T61" s="249">
        <f t="shared" si="56"/>
        <v>0</v>
      </c>
      <c r="U61" s="249">
        <f t="shared" si="56"/>
        <v>0</v>
      </c>
      <c r="V61" s="249">
        <f t="shared" si="56"/>
        <v>0</v>
      </c>
      <c r="W61" s="249">
        <f t="shared" si="56"/>
        <v>0</v>
      </c>
      <c r="X61" s="249">
        <f t="shared" si="56"/>
        <v>0</v>
      </c>
      <c r="Y61" s="249">
        <f t="shared" si="56"/>
        <v>0</v>
      </c>
      <c r="Z61" s="249">
        <f t="shared" si="56"/>
        <v>0</v>
      </c>
      <c r="AA61" s="249">
        <f t="shared" ref="AA61:AF61" si="57">$H61*AA24</f>
        <v>0</v>
      </c>
      <c r="AB61" s="249">
        <f t="shared" si="57"/>
        <v>0</v>
      </c>
      <c r="AC61" s="249">
        <f t="shared" si="57"/>
        <v>0</v>
      </c>
      <c r="AD61" s="249">
        <f t="shared" si="57"/>
        <v>0</v>
      </c>
      <c r="AE61" s="249">
        <f t="shared" si="57"/>
        <v>0</v>
      </c>
      <c r="AF61" s="249">
        <f t="shared" si="57"/>
        <v>0</v>
      </c>
      <c r="AG61" s="249">
        <f t="shared" si="51"/>
        <v>0</v>
      </c>
      <c r="AH61" s="249">
        <f t="shared" si="51"/>
        <v>0</v>
      </c>
      <c r="AI61" s="249">
        <f t="shared" si="51"/>
        <v>0</v>
      </c>
      <c r="AJ61" s="249">
        <f t="shared" si="51"/>
        <v>0</v>
      </c>
      <c r="AK61" s="249">
        <f t="shared" si="51"/>
        <v>0</v>
      </c>
    </row>
    <row r="62" spans="5:37">
      <c r="E62" s="220" t="str">
        <f t="shared" si="25"/>
        <v>2021Q3</v>
      </c>
      <c r="F62" s="221">
        <f>_xlfn.XLOOKUP($B$8,OCR!$D$2:$P$2,OCR!$D18:$P18)</f>
        <v>244552.00000000003</v>
      </c>
      <c r="G62" s="246">
        <f>_xlfn.XLOOKUP($B$8,IBNR!$G$5:$S$5,IBNR!$G21:$S21)</f>
        <v>1.7289093001681457E-9</v>
      </c>
      <c r="H62" s="247">
        <f t="shared" si="26"/>
        <v>244552.00000000175</v>
      </c>
      <c r="I62" s="248">
        <f t="shared" si="30"/>
        <v>244552.00000000175</v>
      </c>
      <c r="J62" s="249">
        <f t="shared" ref="J62:Z62" si="58">$H62*J25</f>
        <v>244552.00000000175</v>
      </c>
      <c r="K62" s="249">
        <f t="shared" si="58"/>
        <v>0</v>
      </c>
      <c r="L62" s="249">
        <f t="shared" si="58"/>
        <v>0</v>
      </c>
      <c r="M62" s="249">
        <f t="shared" si="58"/>
        <v>0</v>
      </c>
      <c r="N62" s="249">
        <f t="shared" si="58"/>
        <v>0</v>
      </c>
      <c r="O62" s="249">
        <f t="shared" si="58"/>
        <v>0</v>
      </c>
      <c r="P62" s="249">
        <f t="shared" si="58"/>
        <v>0</v>
      </c>
      <c r="Q62" s="249">
        <f t="shared" si="58"/>
        <v>0</v>
      </c>
      <c r="R62" s="249">
        <f t="shared" si="58"/>
        <v>0</v>
      </c>
      <c r="S62" s="249">
        <f t="shared" si="58"/>
        <v>0</v>
      </c>
      <c r="T62" s="249">
        <f t="shared" si="58"/>
        <v>0</v>
      </c>
      <c r="U62" s="249">
        <f t="shared" si="58"/>
        <v>0</v>
      </c>
      <c r="V62" s="249">
        <f t="shared" si="58"/>
        <v>0</v>
      </c>
      <c r="W62" s="249">
        <f t="shared" si="58"/>
        <v>0</v>
      </c>
      <c r="X62" s="249">
        <f t="shared" si="58"/>
        <v>0</v>
      </c>
      <c r="Y62" s="249">
        <f t="shared" si="58"/>
        <v>0</v>
      </c>
      <c r="Z62" s="249">
        <f t="shared" si="58"/>
        <v>0</v>
      </c>
      <c r="AA62" s="249">
        <f t="shared" ref="AA62:AF62" si="59">$H62*AA25</f>
        <v>0</v>
      </c>
      <c r="AB62" s="249">
        <f t="shared" si="59"/>
        <v>0</v>
      </c>
      <c r="AC62" s="249">
        <f t="shared" si="59"/>
        <v>0</v>
      </c>
      <c r="AD62" s="249">
        <f t="shared" si="59"/>
        <v>0</v>
      </c>
      <c r="AE62" s="249">
        <f t="shared" si="59"/>
        <v>0</v>
      </c>
      <c r="AF62" s="249">
        <f t="shared" si="59"/>
        <v>0</v>
      </c>
      <c r="AG62" s="249">
        <f t="shared" si="51"/>
        <v>0</v>
      </c>
      <c r="AH62" s="249">
        <f t="shared" si="51"/>
        <v>0</v>
      </c>
      <c r="AI62" s="249">
        <f t="shared" si="51"/>
        <v>0</v>
      </c>
      <c r="AJ62" s="249">
        <f t="shared" si="51"/>
        <v>0</v>
      </c>
      <c r="AK62" s="249">
        <f t="shared" si="51"/>
        <v>0</v>
      </c>
    </row>
    <row r="63" spans="5:37">
      <c r="E63" s="220" t="str">
        <f t="shared" si="25"/>
        <v>2021Q4</v>
      </c>
      <c r="F63" s="221">
        <f>_xlfn.XLOOKUP($B$8,OCR!$D$2:$P$2,OCR!$D19:$P19)</f>
        <v>635521.69999999995</v>
      </c>
      <c r="G63" s="246">
        <f>_xlfn.XLOOKUP($B$8,IBNR!$G$5:$S$5,IBNR!$G22:$S22)</f>
        <v>10550.821507735645</v>
      </c>
      <c r="H63" s="247">
        <f t="shared" si="26"/>
        <v>646072.5215077356</v>
      </c>
      <c r="I63" s="248">
        <f t="shared" si="30"/>
        <v>646072.5215077356</v>
      </c>
      <c r="J63" s="249">
        <f t="shared" ref="J63:Z63" si="60">$H63*J26</f>
        <v>646072.5215077356</v>
      </c>
      <c r="K63" s="249">
        <f t="shared" si="60"/>
        <v>0</v>
      </c>
      <c r="L63" s="249">
        <f t="shared" si="60"/>
        <v>0</v>
      </c>
      <c r="M63" s="249">
        <f t="shared" si="60"/>
        <v>0</v>
      </c>
      <c r="N63" s="249">
        <f t="shared" si="60"/>
        <v>0</v>
      </c>
      <c r="O63" s="249">
        <f t="shared" si="60"/>
        <v>0</v>
      </c>
      <c r="P63" s="249">
        <f t="shared" si="60"/>
        <v>0</v>
      </c>
      <c r="Q63" s="249">
        <f t="shared" si="60"/>
        <v>0</v>
      </c>
      <c r="R63" s="249">
        <f t="shared" si="60"/>
        <v>0</v>
      </c>
      <c r="S63" s="249">
        <f t="shared" si="60"/>
        <v>0</v>
      </c>
      <c r="T63" s="249">
        <f t="shared" si="60"/>
        <v>0</v>
      </c>
      <c r="U63" s="249">
        <f t="shared" si="60"/>
        <v>0</v>
      </c>
      <c r="V63" s="249">
        <f t="shared" si="60"/>
        <v>0</v>
      </c>
      <c r="W63" s="249">
        <f t="shared" si="60"/>
        <v>0</v>
      </c>
      <c r="X63" s="249">
        <f t="shared" si="60"/>
        <v>0</v>
      </c>
      <c r="Y63" s="249">
        <f t="shared" si="60"/>
        <v>0</v>
      </c>
      <c r="Z63" s="249">
        <f t="shared" si="60"/>
        <v>0</v>
      </c>
      <c r="AA63" s="249">
        <f t="shared" ref="AA63:AF63" si="61">$H63*AA26</f>
        <v>0</v>
      </c>
      <c r="AB63" s="249">
        <f t="shared" si="61"/>
        <v>0</v>
      </c>
      <c r="AC63" s="249">
        <f t="shared" si="61"/>
        <v>0</v>
      </c>
      <c r="AD63" s="249">
        <f t="shared" si="61"/>
        <v>0</v>
      </c>
      <c r="AE63" s="249">
        <f t="shared" si="61"/>
        <v>0</v>
      </c>
      <c r="AF63" s="249">
        <f t="shared" si="61"/>
        <v>0</v>
      </c>
      <c r="AG63" s="249">
        <f t="shared" si="51"/>
        <v>0</v>
      </c>
      <c r="AH63" s="249">
        <f t="shared" si="51"/>
        <v>0</v>
      </c>
      <c r="AI63" s="249">
        <f t="shared" si="51"/>
        <v>0</v>
      </c>
      <c r="AJ63" s="249">
        <f t="shared" si="51"/>
        <v>0</v>
      </c>
      <c r="AK63" s="249">
        <f t="shared" si="51"/>
        <v>0</v>
      </c>
    </row>
    <row r="64" spans="5:37">
      <c r="E64" s="220" t="str">
        <f t="shared" si="25"/>
        <v>2022Q1</v>
      </c>
      <c r="F64" s="221">
        <f>_xlfn.XLOOKUP($B$8,OCR!$D$2:$P$2,OCR!$D20:$P20)</f>
        <v>797500</v>
      </c>
      <c r="G64" s="246">
        <f>_xlfn.XLOOKUP($B$8,IBNR!$G$5:$S$5,IBNR!$G23:$S23)</f>
        <v>50032.661752966625</v>
      </c>
      <c r="H64" s="247">
        <f t="shared" si="26"/>
        <v>847532.66175296658</v>
      </c>
      <c r="I64" s="248">
        <f t="shared" si="30"/>
        <v>847532.6617529667</v>
      </c>
      <c r="J64" s="249">
        <f t="shared" ref="J64:Z64" si="62">$H64*J27</f>
        <v>406917.29127172602</v>
      </c>
      <c r="K64" s="249">
        <f t="shared" si="62"/>
        <v>440615.37048124062</v>
      </c>
      <c r="L64" s="249">
        <f t="shared" si="62"/>
        <v>0</v>
      </c>
      <c r="M64" s="249">
        <f t="shared" si="62"/>
        <v>0</v>
      </c>
      <c r="N64" s="249">
        <f t="shared" si="62"/>
        <v>0</v>
      </c>
      <c r="O64" s="249">
        <f t="shared" si="62"/>
        <v>0</v>
      </c>
      <c r="P64" s="249">
        <f t="shared" si="62"/>
        <v>0</v>
      </c>
      <c r="Q64" s="249">
        <f t="shared" si="62"/>
        <v>0</v>
      </c>
      <c r="R64" s="249">
        <f t="shared" si="62"/>
        <v>0</v>
      </c>
      <c r="S64" s="249">
        <f t="shared" si="62"/>
        <v>0</v>
      </c>
      <c r="T64" s="249">
        <f t="shared" si="62"/>
        <v>0</v>
      </c>
      <c r="U64" s="249">
        <f t="shared" si="62"/>
        <v>0</v>
      </c>
      <c r="V64" s="249">
        <f t="shared" si="62"/>
        <v>0</v>
      </c>
      <c r="W64" s="249">
        <f t="shared" si="62"/>
        <v>0</v>
      </c>
      <c r="X64" s="249">
        <f t="shared" si="62"/>
        <v>0</v>
      </c>
      <c r="Y64" s="249">
        <f t="shared" si="62"/>
        <v>0</v>
      </c>
      <c r="Z64" s="249">
        <f t="shared" si="62"/>
        <v>0</v>
      </c>
      <c r="AA64" s="249">
        <f t="shared" ref="AA64:AF64" si="63">$H64*AA27</f>
        <v>0</v>
      </c>
      <c r="AB64" s="249">
        <f t="shared" si="63"/>
        <v>0</v>
      </c>
      <c r="AC64" s="249">
        <f t="shared" si="63"/>
        <v>0</v>
      </c>
      <c r="AD64" s="249">
        <f t="shared" si="63"/>
        <v>0</v>
      </c>
      <c r="AE64" s="249">
        <f t="shared" si="63"/>
        <v>0</v>
      </c>
      <c r="AF64" s="249">
        <f t="shared" si="63"/>
        <v>0</v>
      </c>
      <c r="AG64" s="249">
        <f t="shared" si="51"/>
        <v>0</v>
      </c>
      <c r="AH64" s="249">
        <f t="shared" si="51"/>
        <v>0</v>
      </c>
      <c r="AI64" s="249">
        <f t="shared" si="51"/>
        <v>0</v>
      </c>
      <c r="AJ64" s="249">
        <f t="shared" si="51"/>
        <v>0</v>
      </c>
      <c r="AK64" s="249">
        <f t="shared" si="51"/>
        <v>0</v>
      </c>
    </row>
    <row r="65" spans="5:37">
      <c r="E65" s="220" t="str">
        <f t="shared" si="25"/>
        <v>2022Q2</v>
      </c>
      <c r="F65" s="221">
        <f>_xlfn.XLOOKUP($B$8,OCR!$D$2:$P$2,OCR!$D21:$P21)</f>
        <v>3376297.1</v>
      </c>
      <c r="G65" s="246">
        <f>_xlfn.XLOOKUP($B$8,IBNR!$G$5:$S$5,IBNR!$G24:$S24)</f>
        <v>52439.523988558722</v>
      </c>
      <c r="H65" s="247">
        <f t="shared" si="26"/>
        <v>3428736.623988559</v>
      </c>
      <c r="I65" s="248">
        <f t="shared" si="30"/>
        <v>3428736.6239885595</v>
      </c>
      <c r="J65" s="249">
        <f t="shared" ref="J65:Z65" si="64">$H65*J28</f>
        <v>0</v>
      </c>
      <c r="K65" s="249">
        <f t="shared" si="64"/>
        <v>1646204.6626401928</v>
      </c>
      <c r="L65" s="249">
        <f t="shared" si="64"/>
        <v>1782531.9613483665</v>
      </c>
      <c r="M65" s="249">
        <f t="shared" si="64"/>
        <v>0</v>
      </c>
      <c r="N65" s="249">
        <f t="shared" si="64"/>
        <v>0</v>
      </c>
      <c r="O65" s="249">
        <f t="shared" si="64"/>
        <v>0</v>
      </c>
      <c r="P65" s="249">
        <f t="shared" si="64"/>
        <v>0</v>
      </c>
      <c r="Q65" s="249">
        <f t="shared" si="64"/>
        <v>0</v>
      </c>
      <c r="R65" s="249">
        <f t="shared" si="64"/>
        <v>0</v>
      </c>
      <c r="S65" s="249">
        <f t="shared" si="64"/>
        <v>0</v>
      </c>
      <c r="T65" s="249">
        <f t="shared" si="64"/>
        <v>0</v>
      </c>
      <c r="U65" s="249">
        <f t="shared" si="64"/>
        <v>0</v>
      </c>
      <c r="V65" s="249">
        <f t="shared" si="64"/>
        <v>0</v>
      </c>
      <c r="W65" s="249">
        <f t="shared" si="64"/>
        <v>0</v>
      </c>
      <c r="X65" s="249">
        <f t="shared" si="64"/>
        <v>0</v>
      </c>
      <c r="Y65" s="249">
        <f t="shared" si="64"/>
        <v>0</v>
      </c>
      <c r="Z65" s="249">
        <f t="shared" si="64"/>
        <v>0</v>
      </c>
      <c r="AA65" s="249">
        <f t="shared" ref="AA65:AF65" si="65">$H65*AA28</f>
        <v>0</v>
      </c>
      <c r="AB65" s="249">
        <f t="shared" si="65"/>
        <v>0</v>
      </c>
      <c r="AC65" s="249">
        <f t="shared" si="65"/>
        <v>0</v>
      </c>
      <c r="AD65" s="249">
        <f t="shared" si="65"/>
        <v>0</v>
      </c>
      <c r="AE65" s="249">
        <f t="shared" si="65"/>
        <v>0</v>
      </c>
      <c r="AF65" s="249">
        <f t="shared" si="65"/>
        <v>0</v>
      </c>
      <c r="AG65" s="249">
        <f t="shared" si="51"/>
        <v>0</v>
      </c>
      <c r="AH65" s="249">
        <f t="shared" si="51"/>
        <v>0</v>
      </c>
      <c r="AI65" s="249">
        <f t="shared" si="51"/>
        <v>0</v>
      </c>
      <c r="AJ65" s="249">
        <f t="shared" si="51"/>
        <v>0</v>
      </c>
      <c r="AK65" s="249">
        <f t="shared" si="51"/>
        <v>0</v>
      </c>
    </row>
    <row r="66" spans="5:37">
      <c r="E66" s="220" t="str">
        <f t="shared" si="25"/>
        <v>2022Q3</v>
      </c>
      <c r="F66" s="221">
        <f>_xlfn.XLOOKUP($B$8,OCR!$D$2:$P$2,OCR!$D22:$P22)</f>
        <v>1269309.8</v>
      </c>
      <c r="G66" s="246">
        <f>_xlfn.XLOOKUP($B$8,IBNR!$G$5:$S$5,IBNR!$G25:$S25)</f>
        <v>57697.163303150512</v>
      </c>
      <c r="H66" s="247">
        <f t="shared" si="26"/>
        <v>1327006.9633031506</v>
      </c>
      <c r="I66" s="248">
        <f t="shared" si="30"/>
        <v>1327006.9633031506</v>
      </c>
      <c r="J66" s="249">
        <f t="shared" ref="J66:Z66" si="66">$H66*J29</f>
        <v>0</v>
      </c>
      <c r="K66" s="249">
        <f t="shared" si="66"/>
        <v>0</v>
      </c>
      <c r="L66" s="249">
        <f t="shared" si="66"/>
        <v>637122.44185278052</v>
      </c>
      <c r="M66" s="249">
        <f t="shared" si="66"/>
        <v>689884.5214503702</v>
      </c>
      <c r="N66" s="249">
        <f t="shared" si="66"/>
        <v>0</v>
      </c>
      <c r="O66" s="249">
        <f t="shared" si="66"/>
        <v>0</v>
      </c>
      <c r="P66" s="249">
        <f t="shared" si="66"/>
        <v>0</v>
      </c>
      <c r="Q66" s="249">
        <f t="shared" si="66"/>
        <v>0</v>
      </c>
      <c r="R66" s="249">
        <f t="shared" si="66"/>
        <v>0</v>
      </c>
      <c r="S66" s="249">
        <f t="shared" si="66"/>
        <v>0</v>
      </c>
      <c r="T66" s="249">
        <f t="shared" si="66"/>
        <v>0</v>
      </c>
      <c r="U66" s="249">
        <f t="shared" si="66"/>
        <v>0</v>
      </c>
      <c r="V66" s="249">
        <f t="shared" si="66"/>
        <v>0</v>
      </c>
      <c r="W66" s="249">
        <f t="shared" si="66"/>
        <v>0</v>
      </c>
      <c r="X66" s="249">
        <f t="shared" si="66"/>
        <v>0</v>
      </c>
      <c r="Y66" s="249">
        <f t="shared" si="66"/>
        <v>0</v>
      </c>
      <c r="Z66" s="249">
        <f t="shared" si="66"/>
        <v>0</v>
      </c>
      <c r="AA66" s="249">
        <f t="shared" ref="AA66:AF66" si="67">$H66*AA29</f>
        <v>0</v>
      </c>
      <c r="AB66" s="249">
        <f t="shared" si="67"/>
        <v>0</v>
      </c>
      <c r="AC66" s="249">
        <f t="shared" si="67"/>
        <v>0</v>
      </c>
      <c r="AD66" s="249">
        <f t="shared" si="67"/>
        <v>0</v>
      </c>
      <c r="AE66" s="249">
        <f t="shared" si="67"/>
        <v>0</v>
      </c>
      <c r="AF66" s="249">
        <f t="shared" si="67"/>
        <v>0</v>
      </c>
      <c r="AG66" s="249">
        <f t="shared" si="51"/>
        <v>0</v>
      </c>
      <c r="AH66" s="249">
        <f t="shared" si="51"/>
        <v>0</v>
      </c>
      <c r="AI66" s="249">
        <f t="shared" si="51"/>
        <v>0</v>
      </c>
      <c r="AJ66" s="249">
        <f t="shared" si="51"/>
        <v>0</v>
      </c>
      <c r="AK66" s="249">
        <f t="shared" si="51"/>
        <v>0</v>
      </c>
    </row>
    <row r="67" spans="5:37">
      <c r="E67" s="220" t="str">
        <f t="shared" si="25"/>
        <v>2022Q4</v>
      </c>
      <c r="F67" s="221">
        <f>_xlfn.XLOOKUP($B$8,OCR!$D$2:$P$2,OCR!$D23:$P23)</f>
        <v>1042680.1000000001</v>
      </c>
      <c r="G67" s="246">
        <f>_xlfn.XLOOKUP($B$8,IBNR!$G$5:$S$5,IBNR!$G26:$S26)</f>
        <v>53118.281305928722</v>
      </c>
      <c r="H67" s="247">
        <f t="shared" si="26"/>
        <v>1095798.3813059288</v>
      </c>
      <c r="I67" s="248">
        <f t="shared" si="30"/>
        <v>1095798.3813059288</v>
      </c>
      <c r="J67" s="249">
        <f t="shared" ref="J67:Z67" si="68">$H67*J30</f>
        <v>63678.858136513365</v>
      </c>
      <c r="K67" s="249">
        <f t="shared" si="68"/>
        <v>0</v>
      </c>
      <c r="L67" s="249">
        <f t="shared" si="68"/>
        <v>0</v>
      </c>
      <c r="M67" s="249">
        <f t="shared" si="68"/>
        <v>495541.11551063642</v>
      </c>
      <c r="N67" s="249">
        <f t="shared" si="68"/>
        <v>536578.40765877906</v>
      </c>
      <c r="O67" s="249">
        <f t="shared" si="68"/>
        <v>0</v>
      </c>
      <c r="P67" s="249">
        <f t="shared" si="68"/>
        <v>0</v>
      </c>
      <c r="Q67" s="249">
        <f t="shared" si="68"/>
        <v>0</v>
      </c>
      <c r="R67" s="249">
        <f t="shared" si="68"/>
        <v>0</v>
      </c>
      <c r="S67" s="249">
        <f t="shared" si="68"/>
        <v>0</v>
      </c>
      <c r="T67" s="249">
        <f t="shared" si="68"/>
        <v>0</v>
      </c>
      <c r="U67" s="249">
        <f t="shared" si="68"/>
        <v>0</v>
      </c>
      <c r="V67" s="249">
        <f t="shared" si="68"/>
        <v>0</v>
      </c>
      <c r="W67" s="249">
        <f t="shared" si="68"/>
        <v>0</v>
      </c>
      <c r="X67" s="249">
        <f t="shared" si="68"/>
        <v>0</v>
      </c>
      <c r="Y67" s="249">
        <f t="shared" si="68"/>
        <v>0</v>
      </c>
      <c r="Z67" s="249">
        <f t="shared" si="68"/>
        <v>0</v>
      </c>
      <c r="AA67" s="249">
        <f t="shared" ref="AA67:AF67" si="69">$H67*AA30</f>
        <v>0</v>
      </c>
      <c r="AB67" s="249">
        <f t="shared" si="69"/>
        <v>0</v>
      </c>
      <c r="AC67" s="249">
        <f t="shared" si="69"/>
        <v>0</v>
      </c>
      <c r="AD67" s="249">
        <f t="shared" si="69"/>
        <v>0</v>
      </c>
      <c r="AE67" s="249">
        <f t="shared" si="69"/>
        <v>0</v>
      </c>
      <c r="AF67" s="249">
        <f t="shared" si="69"/>
        <v>0</v>
      </c>
      <c r="AG67" s="249">
        <f t="shared" si="51"/>
        <v>0</v>
      </c>
      <c r="AH67" s="249">
        <f t="shared" si="51"/>
        <v>0</v>
      </c>
      <c r="AI67" s="249">
        <f t="shared" si="51"/>
        <v>0</v>
      </c>
      <c r="AJ67" s="249">
        <f t="shared" si="51"/>
        <v>0</v>
      </c>
      <c r="AK67" s="249">
        <f t="shared" si="51"/>
        <v>0</v>
      </c>
    </row>
    <row r="68" spans="5:37">
      <c r="E68" s="220" t="s">
        <v>122</v>
      </c>
      <c r="F68" s="221">
        <f>_xlfn.XLOOKUP($B$8,OCR!$D$2:$P$2,OCR!$D24:$P24)</f>
        <v>8819252.1999999993</v>
      </c>
      <c r="G68" s="246">
        <f>_xlfn.XLOOKUP($B$8,IBNR!$G$5:$S$5,IBNR!$G27:$S27)</f>
        <v>74151.144638177007</v>
      </c>
      <c r="H68" s="247">
        <f t="shared" si="26"/>
        <v>8893403.3446381763</v>
      </c>
      <c r="I68" s="248">
        <f t="shared" si="30"/>
        <v>8893403.3446381763</v>
      </c>
      <c r="J68" s="249">
        <f t="shared" ref="J68:Z68" si="70">$H68*J31</f>
        <v>0</v>
      </c>
      <c r="K68" s="249">
        <f t="shared" si="70"/>
        <v>516812.01541755174</v>
      </c>
      <c r="L68" s="249">
        <f t="shared" si="70"/>
        <v>0</v>
      </c>
      <c r="M68" s="249">
        <f t="shared" si="70"/>
        <v>0</v>
      </c>
      <c r="N68" s="249">
        <f t="shared" si="70"/>
        <v>4021768.1366127622</v>
      </c>
      <c r="O68" s="249">
        <f t="shared" si="70"/>
        <v>4354823.1926078619</v>
      </c>
      <c r="P68" s="249">
        <f t="shared" si="70"/>
        <v>0</v>
      </c>
      <c r="Q68" s="249">
        <f t="shared" si="70"/>
        <v>0</v>
      </c>
      <c r="R68" s="249">
        <f t="shared" si="70"/>
        <v>0</v>
      </c>
      <c r="S68" s="249">
        <f t="shared" si="70"/>
        <v>0</v>
      </c>
      <c r="T68" s="249">
        <f t="shared" si="70"/>
        <v>0</v>
      </c>
      <c r="U68" s="249">
        <f t="shared" si="70"/>
        <v>0</v>
      </c>
      <c r="V68" s="249">
        <f t="shared" si="70"/>
        <v>0</v>
      </c>
      <c r="W68" s="249">
        <f t="shared" si="70"/>
        <v>0</v>
      </c>
      <c r="X68" s="249">
        <f t="shared" si="70"/>
        <v>0</v>
      </c>
      <c r="Y68" s="249">
        <f t="shared" si="70"/>
        <v>0</v>
      </c>
      <c r="Z68" s="249">
        <f t="shared" si="70"/>
        <v>0</v>
      </c>
      <c r="AA68" s="249">
        <f t="shared" ref="AA68:AF68" si="71">$H68*AA31</f>
        <v>0</v>
      </c>
      <c r="AB68" s="249">
        <f t="shared" si="71"/>
        <v>0</v>
      </c>
      <c r="AC68" s="249">
        <f t="shared" si="71"/>
        <v>0</v>
      </c>
      <c r="AD68" s="249">
        <f t="shared" si="71"/>
        <v>0</v>
      </c>
      <c r="AE68" s="249">
        <f t="shared" si="71"/>
        <v>0</v>
      </c>
      <c r="AF68" s="249">
        <f t="shared" si="71"/>
        <v>0</v>
      </c>
      <c r="AG68" s="249">
        <f t="shared" ref="AG68:AK70" si="72">$H68*AG31</f>
        <v>0</v>
      </c>
      <c r="AH68" s="249">
        <f t="shared" si="72"/>
        <v>0</v>
      </c>
      <c r="AI68" s="249">
        <f t="shared" si="72"/>
        <v>0</v>
      </c>
      <c r="AJ68" s="249">
        <f t="shared" si="72"/>
        <v>0</v>
      </c>
      <c r="AK68" s="249">
        <f t="shared" si="72"/>
        <v>0</v>
      </c>
    </row>
    <row r="69" spans="5:37">
      <c r="E69" s="220" t="s">
        <v>123</v>
      </c>
      <c r="F69" s="221">
        <f>_xlfn.XLOOKUP($B$8,OCR!$D$2:$P$2,OCR!$D25:$P25)</f>
        <v>223850.00000000003</v>
      </c>
      <c r="G69" s="246">
        <f>_xlfn.XLOOKUP($B$8,IBNR!$G$5:$S$5,IBNR!$G28:$S28)</f>
        <v>83849.053736407484</v>
      </c>
      <c r="H69" s="247">
        <f t="shared" si="26"/>
        <v>307699.05373640754</v>
      </c>
      <c r="I69" s="248">
        <f t="shared" si="30"/>
        <v>307699.05373640754</v>
      </c>
      <c r="J69" s="249">
        <f t="shared" ref="J69:Z69" si="73">$H69*J32</f>
        <v>35607.062884977553</v>
      </c>
      <c r="K69" s="249">
        <f t="shared" si="73"/>
        <v>0</v>
      </c>
      <c r="L69" s="249">
        <f t="shared" si="73"/>
        <v>15811.765723600232</v>
      </c>
      <c r="M69" s="249">
        <f t="shared" si="73"/>
        <v>0</v>
      </c>
      <c r="N69" s="249">
        <f t="shared" si="73"/>
        <v>0</v>
      </c>
      <c r="O69" s="249">
        <f t="shared" si="73"/>
        <v>123045.2343864016</v>
      </c>
      <c r="P69" s="249">
        <f t="shared" si="73"/>
        <v>133234.99074142813</v>
      </c>
      <c r="Q69" s="249">
        <f t="shared" si="73"/>
        <v>0</v>
      </c>
      <c r="R69" s="249">
        <f t="shared" si="73"/>
        <v>0</v>
      </c>
      <c r="S69" s="249">
        <f t="shared" si="73"/>
        <v>0</v>
      </c>
      <c r="T69" s="249">
        <f t="shared" si="73"/>
        <v>0</v>
      </c>
      <c r="U69" s="249">
        <f t="shared" si="73"/>
        <v>0</v>
      </c>
      <c r="V69" s="249">
        <f t="shared" si="73"/>
        <v>0</v>
      </c>
      <c r="W69" s="249">
        <f t="shared" si="73"/>
        <v>0</v>
      </c>
      <c r="X69" s="249">
        <f t="shared" si="73"/>
        <v>0</v>
      </c>
      <c r="Y69" s="249">
        <f t="shared" si="73"/>
        <v>0</v>
      </c>
      <c r="Z69" s="249">
        <f t="shared" si="73"/>
        <v>0</v>
      </c>
      <c r="AA69" s="249">
        <f t="shared" ref="AA69:AF69" si="74">$H69*AA32</f>
        <v>0</v>
      </c>
      <c r="AB69" s="249">
        <f t="shared" si="74"/>
        <v>0</v>
      </c>
      <c r="AC69" s="249">
        <f t="shared" si="74"/>
        <v>0</v>
      </c>
      <c r="AD69" s="249">
        <f t="shared" si="74"/>
        <v>0</v>
      </c>
      <c r="AE69" s="249">
        <f t="shared" si="74"/>
        <v>0</v>
      </c>
      <c r="AF69" s="249">
        <f t="shared" si="74"/>
        <v>0</v>
      </c>
      <c r="AG69" s="249">
        <f t="shared" si="72"/>
        <v>0</v>
      </c>
      <c r="AH69" s="249">
        <f t="shared" si="72"/>
        <v>0</v>
      </c>
      <c r="AI69" s="249">
        <f t="shared" si="72"/>
        <v>0</v>
      </c>
      <c r="AJ69" s="249">
        <f t="shared" si="72"/>
        <v>0</v>
      </c>
      <c r="AK69" s="249">
        <f t="shared" si="72"/>
        <v>0</v>
      </c>
    </row>
    <row r="70" spans="5:37">
      <c r="E70" s="220" t="s">
        <v>124</v>
      </c>
      <c r="F70" s="221">
        <f>_xlfn.XLOOKUP($B$8,OCR!$D$2:$P$2,OCR!$D26:$P26)</f>
        <v>701613</v>
      </c>
      <c r="G70" s="246">
        <f>_xlfn.XLOOKUP($B$8,IBNR!$G$5:$S$5,IBNR!$G29:$S29)</f>
        <v>84052.608569077929</v>
      </c>
      <c r="H70" s="247">
        <f t="shared" si="26"/>
        <v>785665.60856907791</v>
      </c>
      <c r="I70" s="248">
        <f t="shared" si="30"/>
        <v>785665.60856907791</v>
      </c>
      <c r="J70" s="249">
        <f t="shared" ref="J70:Z70" si="75">$H70*J33</f>
        <v>1903.9269074216695</v>
      </c>
      <c r="K70" s="249">
        <f t="shared" si="75"/>
        <v>90697.22882433515</v>
      </c>
      <c r="L70" s="249">
        <f t="shared" si="75"/>
        <v>0</v>
      </c>
      <c r="M70" s="249">
        <f t="shared" si="75"/>
        <v>40275.249283624071</v>
      </c>
      <c r="N70" s="249">
        <f t="shared" si="75"/>
        <v>0</v>
      </c>
      <c r="O70" s="249">
        <f t="shared" si="75"/>
        <v>0</v>
      </c>
      <c r="P70" s="249">
        <f t="shared" si="75"/>
        <v>313417.08286744735</v>
      </c>
      <c r="Q70" s="249">
        <f t="shared" si="75"/>
        <v>339372.12068624969</v>
      </c>
      <c r="R70" s="249">
        <f t="shared" si="75"/>
        <v>0</v>
      </c>
      <c r="S70" s="249">
        <f t="shared" si="75"/>
        <v>0</v>
      </c>
      <c r="T70" s="249">
        <f t="shared" si="75"/>
        <v>0</v>
      </c>
      <c r="U70" s="249">
        <f t="shared" si="75"/>
        <v>0</v>
      </c>
      <c r="V70" s="249">
        <f t="shared" si="75"/>
        <v>0</v>
      </c>
      <c r="W70" s="249">
        <f t="shared" si="75"/>
        <v>0</v>
      </c>
      <c r="X70" s="249">
        <f t="shared" si="75"/>
        <v>0</v>
      </c>
      <c r="Y70" s="249">
        <f t="shared" si="75"/>
        <v>0</v>
      </c>
      <c r="Z70" s="249">
        <f t="shared" si="75"/>
        <v>0</v>
      </c>
      <c r="AA70" s="249">
        <f t="shared" ref="AA70:AF70" si="76">$H70*AA33</f>
        <v>0</v>
      </c>
      <c r="AB70" s="249">
        <f t="shared" si="76"/>
        <v>0</v>
      </c>
      <c r="AC70" s="249">
        <f t="shared" si="76"/>
        <v>0</v>
      </c>
      <c r="AD70" s="249">
        <f t="shared" si="76"/>
        <v>0</v>
      </c>
      <c r="AE70" s="249">
        <f t="shared" si="76"/>
        <v>0</v>
      </c>
      <c r="AF70" s="249">
        <f t="shared" si="76"/>
        <v>0</v>
      </c>
      <c r="AG70" s="249">
        <f t="shared" si="72"/>
        <v>0</v>
      </c>
      <c r="AH70" s="249">
        <f t="shared" si="72"/>
        <v>0</v>
      </c>
      <c r="AI70" s="249">
        <f t="shared" si="72"/>
        <v>0</v>
      </c>
      <c r="AJ70" s="249">
        <f t="shared" si="72"/>
        <v>0</v>
      </c>
      <c r="AK70" s="249">
        <f t="shared" si="72"/>
        <v>0</v>
      </c>
    </row>
    <row r="71" spans="5:37">
      <c r="E71" s="220" t="s">
        <v>125</v>
      </c>
      <c r="F71" s="221">
        <f>_xlfn.XLOOKUP($B$8,OCR!$D$2:$P$2,OCR!$D27:$P27)</f>
        <v>517001.10000000003</v>
      </c>
      <c r="G71" s="246">
        <f>_xlfn.XLOOKUP($B$8,IBNR!$G$5:$S$5,IBNR!$G30:$S30)</f>
        <v>84052.608569077929</v>
      </c>
      <c r="H71" s="247">
        <f t="shared" ref="H71:H75" si="77">SUM(F71:G71)</f>
        <v>601053.70856907801</v>
      </c>
      <c r="I71" s="248">
        <f t="shared" ref="I71:I75" si="78">SUM(J71:AK71)</f>
        <v>601053.70856907801</v>
      </c>
      <c r="J71" s="249">
        <f t="shared" ref="J71:AK71" si="79">$H71*J34</f>
        <v>0</v>
      </c>
      <c r="K71" s="249">
        <f t="shared" si="79"/>
        <v>1456.5513827625236</v>
      </c>
      <c r="L71" s="249">
        <f t="shared" si="79"/>
        <v>69385.633209897467</v>
      </c>
      <c r="M71" s="249">
        <f t="shared" si="79"/>
        <v>0</v>
      </c>
      <c r="N71" s="249">
        <f t="shared" si="79"/>
        <v>30811.566245791644</v>
      </c>
      <c r="O71" s="249">
        <f t="shared" si="79"/>
        <v>0</v>
      </c>
      <c r="P71" s="249">
        <f t="shared" si="79"/>
        <v>0</v>
      </c>
      <c r="Q71" s="249">
        <f t="shared" si="79"/>
        <v>239771.85450369414</v>
      </c>
      <c r="R71" s="249">
        <f t="shared" si="79"/>
        <v>259628.10322693223</v>
      </c>
      <c r="S71" s="249">
        <f t="shared" si="79"/>
        <v>0</v>
      </c>
      <c r="T71" s="249">
        <f t="shared" si="79"/>
        <v>0</v>
      </c>
      <c r="U71" s="249">
        <f t="shared" si="79"/>
        <v>0</v>
      </c>
      <c r="V71" s="249">
        <f t="shared" si="79"/>
        <v>0</v>
      </c>
      <c r="W71" s="249">
        <f t="shared" si="79"/>
        <v>0</v>
      </c>
      <c r="X71" s="249">
        <f t="shared" si="79"/>
        <v>0</v>
      </c>
      <c r="Y71" s="249">
        <f t="shared" si="79"/>
        <v>0</v>
      </c>
      <c r="Z71" s="249">
        <f t="shared" si="79"/>
        <v>0</v>
      </c>
      <c r="AA71" s="249">
        <f t="shared" si="79"/>
        <v>0</v>
      </c>
      <c r="AB71" s="249">
        <f t="shared" si="79"/>
        <v>0</v>
      </c>
      <c r="AC71" s="249">
        <f t="shared" si="79"/>
        <v>0</v>
      </c>
      <c r="AD71" s="249">
        <f t="shared" si="79"/>
        <v>0</v>
      </c>
      <c r="AE71" s="249">
        <f t="shared" si="79"/>
        <v>0</v>
      </c>
      <c r="AF71" s="249">
        <f t="shared" si="79"/>
        <v>0</v>
      </c>
      <c r="AG71" s="249">
        <f t="shared" si="79"/>
        <v>0</v>
      </c>
      <c r="AH71" s="249">
        <f t="shared" si="79"/>
        <v>0</v>
      </c>
      <c r="AI71" s="249">
        <f t="shared" si="79"/>
        <v>0</v>
      </c>
      <c r="AJ71" s="249">
        <f t="shared" si="79"/>
        <v>0</v>
      </c>
      <c r="AK71" s="249">
        <f t="shared" si="79"/>
        <v>0</v>
      </c>
    </row>
    <row r="72" spans="5:37">
      <c r="E72" s="220" t="s">
        <v>126</v>
      </c>
      <c r="F72" s="221">
        <f>_xlfn.XLOOKUP($B$8,OCR!$D$2:$P$2,OCR!$D28:$P28)</f>
        <v>633072</v>
      </c>
      <c r="G72" s="246">
        <f>_xlfn.XLOOKUP($B$8,IBNR!$G$5:$S$5,IBNR!$G31:$S31)</f>
        <v>110059.68705769576</v>
      </c>
      <c r="H72" s="247">
        <f t="shared" si="77"/>
        <v>743131.68705769582</v>
      </c>
      <c r="I72" s="248">
        <f t="shared" si="78"/>
        <v>743131.68705769582</v>
      </c>
      <c r="J72" s="249">
        <f t="shared" ref="J72:AK72" si="80">$H72*J35</f>
        <v>8867.9370014907417</v>
      </c>
      <c r="K72" s="249">
        <f t="shared" si="80"/>
        <v>0</v>
      </c>
      <c r="L72" s="249">
        <f t="shared" si="80"/>
        <v>1779.3632502541104</v>
      </c>
      <c r="M72" s="249">
        <f t="shared" si="80"/>
        <v>84763.398868319928</v>
      </c>
      <c r="N72" s="249">
        <f t="shared" si="80"/>
        <v>0</v>
      </c>
      <c r="O72" s="249">
        <f t="shared" si="80"/>
        <v>37640.257191991099</v>
      </c>
      <c r="P72" s="249">
        <f t="shared" si="80"/>
        <v>0</v>
      </c>
      <c r="Q72" s="249">
        <f t="shared" si="80"/>
        <v>0</v>
      </c>
      <c r="R72" s="249">
        <f t="shared" si="80"/>
        <v>292911.89545264986</v>
      </c>
      <c r="S72" s="249">
        <f t="shared" si="80"/>
        <v>317168.83529299009</v>
      </c>
      <c r="T72" s="249">
        <f t="shared" si="80"/>
        <v>0</v>
      </c>
      <c r="U72" s="249">
        <f t="shared" si="80"/>
        <v>0</v>
      </c>
      <c r="V72" s="249">
        <f t="shared" si="80"/>
        <v>0</v>
      </c>
      <c r="W72" s="249">
        <f t="shared" si="80"/>
        <v>0</v>
      </c>
      <c r="X72" s="249">
        <f t="shared" si="80"/>
        <v>0</v>
      </c>
      <c r="Y72" s="249">
        <f t="shared" si="80"/>
        <v>0</v>
      </c>
      <c r="Z72" s="249">
        <f t="shared" si="80"/>
        <v>0</v>
      </c>
      <c r="AA72" s="249">
        <f t="shared" si="80"/>
        <v>0</v>
      </c>
      <c r="AB72" s="249">
        <f t="shared" si="80"/>
        <v>0</v>
      </c>
      <c r="AC72" s="249">
        <f t="shared" si="80"/>
        <v>0</v>
      </c>
      <c r="AD72" s="249">
        <f t="shared" si="80"/>
        <v>0</v>
      </c>
      <c r="AE72" s="249">
        <f t="shared" si="80"/>
        <v>0</v>
      </c>
      <c r="AF72" s="249">
        <f t="shared" si="80"/>
        <v>0</v>
      </c>
      <c r="AG72" s="249">
        <f t="shared" si="80"/>
        <v>0</v>
      </c>
      <c r="AH72" s="249">
        <f t="shared" si="80"/>
        <v>0</v>
      </c>
      <c r="AI72" s="249">
        <f t="shared" si="80"/>
        <v>0</v>
      </c>
      <c r="AJ72" s="249">
        <f t="shared" si="80"/>
        <v>0</v>
      </c>
      <c r="AK72" s="249">
        <f t="shared" si="80"/>
        <v>0</v>
      </c>
    </row>
    <row r="73" spans="5:37">
      <c r="E73" s="220" t="s">
        <v>127</v>
      </c>
      <c r="F73" s="221">
        <f>_xlfn.XLOOKUP($B$8,OCR!$D$2:$P$2,OCR!$D29:$P29)</f>
        <v>220000.00000000003</v>
      </c>
      <c r="G73" s="246">
        <f>_xlfn.XLOOKUP($B$8,IBNR!$G$5:$S$5,IBNR!$G32:$S32)</f>
        <v>191898.1701009032</v>
      </c>
      <c r="H73" s="247">
        <f t="shared" si="77"/>
        <v>411898.17010090325</v>
      </c>
      <c r="I73" s="248">
        <f t="shared" si="78"/>
        <v>411898.17010090325</v>
      </c>
      <c r="J73" s="249">
        <f t="shared" ref="J73:AK73" si="81">$H73*J36</f>
        <v>183016.48951605969</v>
      </c>
      <c r="K73" s="249">
        <f t="shared" si="81"/>
        <v>2731.2902404390888</v>
      </c>
      <c r="L73" s="249">
        <f t="shared" si="81"/>
        <v>0</v>
      </c>
      <c r="M73" s="249">
        <f t="shared" si="81"/>
        <v>548.03698749754835</v>
      </c>
      <c r="N73" s="249">
        <f t="shared" si="81"/>
        <v>26106.798462434879</v>
      </c>
      <c r="O73" s="249">
        <f t="shared" si="81"/>
        <v>0</v>
      </c>
      <c r="P73" s="249">
        <f t="shared" si="81"/>
        <v>11593.053389849323</v>
      </c>
      <c r="Q73" s="249">
        <f t="shared" si="81"/>
        <v>0</v>
      </c>
      <c r="R73" s="249">
        <f t="shared" si="81"/>
        <v>0</v>
      </c>
      <c r="S73" s="249">
        <f t="shared" si="81"/>
        <v>90215.729004823646</v>
      </c>
      <c r="T73" s="249">
        <f t="shared" si="81"/>
        <v>97686.772499799088</v>
      </c>
      <c r="U73" s="249">
        <f t="shared" si="81"/>
        <v>0</v>
      </c>
      <c r="V73" s="249">
        <f t="shared" si="81"/>
        <v>0</v>
      </c>
      <c r="W73" s="249">
        <f t="shared" si="81"/>
        <v>0</v>
      </c>
      <c r="X73" s="249">
        <f t="shared" si="81"/>
        <v>0</v>
      </c>
      <c r="Y73" s="249">
        <f t="shared" si="81"/>
        <v>0</v>
      </c>
      <c r="Z73" s="249">
        <f t="shared" si="81"/>
        <v>0</v>
      </c>
      <c r="AA73" s="249">
        <f t="shared" si="81"/>
        <v>0</v>
      </c>
      <c r="AB73" s="249">
        <f t="shared" si="81"/>
        <v>0</v>
      </c>
      <c r="AC73" s="249">
        <f t="shared" si="81"/>
        <v>0</v>
      </c>
      <c r="AD73" s="249">
        <f t="shared" si="81"/>
        <v>0</v>
      </c>
      <c r="AE73" s="249">
        <f t="shared" si="81"/>
        <v>0</v>
      </c>
      <c r="AF73" s="249">
        <f t="shared" si="81"/>
        <v>0</v>
      </c>
      <c r="AG73" s="249">
        <f t="shared" si="81"/>
        <v>0</v>
      </c>
      <c r="AH73" s="249">
        <f t="shared" si="81"/>
        <v>0</v>
      </c>
      <c r="AI73" s="249">
        <f t="shared" si="81"/>
        <v>0</v>
      </c>
      <c r="AJ73" s="249">
        <f t="shared" si="81"/>
        <v>0</v>
      </c>
      <c r="AK73" s="249">
        <f t="shared" si="81"/>
        <v>0</v>
      </c>
    </row>
    <row r="74" spans="5:37">
      <c r="E74" s="220" t="s">
        <v>128</v>
      </c>
      <c r="F74" s="221">
        <f>_xlfn.XLOOKUP($B$8,OCR!$D$2:$P$2,OCR!$D30:$P30)</f>
        <v>866383.10000000009</v>
      </c>
      <c r="G74" s="246">
        <f>_xlfn.XLOOKUP($B$8,IBNR!$G$5:$S$5,IBNR!$G33:$S33)</f>
        <v>229589.89613852964</v>
      </c>
      <c r="H74" s="247">
        <f t="shared" si="77"/>
        <v>1095972.9961385299</v>
      </c>
      <c r="I74" s="248">
        <f t="shared" si="78"/>
        <v>1095972.9961385299</v>
      </c>
      <c r="J74" s="249">
        <f t="shared" ref="J74:AK74" si="82">$H74*J37</f>
        <v>175276.85020767129</v>
      </c>
      <c r="K74" s="249">
        <f t="shared" si="82"/>
        <v>409087.94641635142</v>
      </c>
      <c r="L74" s="249">
        <f t="shared" si="82"/>
        <v>6105.1215575315864</v>
      </c>
      <c r="M74" s="249">
        <f t="shared" si="82"/>
        <v>0</v>
      </c>
      <c r="N74" s="249">
        <f t="shared" si="82"/>
        <v>1225.0006891095054</v>
      </c>
      <c r="O74" s="249">
        <f t="shared" si="82"/>
        <v>58355.269510105427</v>
      </c>
      <c r="P74" s="249">
        <f t="shared" si="82"/>
        <v>0</v>
      </c>
      <c r="Q74" s="249">
        <f t="shared" si="82"/>
        <v>25913.394014326896</v>
      </c>
      <c r="R74" s="249">
        <f t="shared" si="82"/>
        <v>0</v>
      </c>
      <c r="S74" s="249">
        <f t="shared" si="82"/>
        <v>0</v>
      </c>
      <c r="T74" s="249">
        <f t="shared" si="82"/>
        <v>201654.87498217402</v>
      </c>
      <c r="U74" s="249">
        <f t="shared" si="82"/>
        <v>218354.53876125964</v>
      </c>
      <c r="V74" s="249">
        <f t="shared" si="82"/>
        <v>0</v>
      </c>
      <c r="W74" s="249">
        <f t="shared" si="82"/>
        <v>0</v>
      </c>
      <c r="X74" s="249">
        <f t="shared" si="82"/>
        <v>0</v>
      </c>
      <c r="Y74" s="249">
        <f t="shared" si="82"/>
        <v>0</v>
      </c>
      <c r="Z74" s="249">
        <f t="shared" si="82"/>
        <v>0</v>
      </c>
      <c r="AA74" s="249">
        <f t="shared" si="82"/>
        <v>0</v>
      </c>
      <c r="AB74" s="249">
        <f t="shared" si="82"/>
        <v>0</v>
      </c>
      <c r="AC74" s="249">
        <f t="shared" si="82"/>
        <v>0</v>
      </c>
      <c r="AD74" s="249">
        <f t="shared" si="82"/>
        <v>0</v>
      </c>
      <c r="AE74" s="249">
        <f t="shared" si="82"/>
        <v>0</v>
      </c>
      <c r="AF74" s="249">
        <f t="shared" si="82"/>
        <v>0</v>
      </c>
      <c r="AG74" s="249">
        <f t="shared" si="82"/>
        <v>0</v>
      </c>
      <c r="AH74" s="249">
        <f t="shared" si="82"/>
        <v>0</v>
      </c>
      <c r="AI74" s="249">
        <f t="shared" si="82"/>
        <v>0</v>
      </c>
      <c r="AJ74" s="249">
        <f t="shared" si="82"/>
        <v>0</v>
      </c>
      <c r="AK74" s="249">
        <f t="shared" si="82"/>
        <v>0</v>
      </c>
    </row>
    <row r="75" spans="5:37" ht="14.1" thickBot="1">
      <c r="E75" s="220" t="s">
        <v>129</v>
      </c>
      <c r="F75" s="221">
        <f>_xlfn.XLOOKUP($B$8,OCR!$D$2:$P$2,OCR!$D31:$P31)</f>
        <v>5280000</v>
      </c>
      <c r="G75" s="246">
        <f>_xlfn.XLOOKUP($B$8,IBNR!$G$5:$S$5,IBNR!$G34:$S34)</f>
        <v>351210.1477748889</v>
      </c>
      <c r="H75" s="247">
        <f t="shared" si="77"/>
        <v>5631210.1477748891</v>
      </c>
      <c r="I75" s="248">
        <f t="shared" si="78"/>
        <v>5631210.1477748901</v>
      </c>
      <c r="J75" s="249">
        <f t="shared" ref="J75:AK75" si="83">$H75*J38</f>
        <v>1916855.6435936487</v>
      </c>
      <c r="K75" s="249">
        <f t="shared" si="83"/>
        <v>594029.56125870976</v>
      </c>
      <c r="L75" s="249">
        <f t="shared" si="83"/>
        <v>1386437.130961725</v>
      </c>
      <c r="M75" s="249">
        <f t="shared" si="83"/>
        <v>20690.825262746839</v>
      </c>
      <c r="N75" s="249">
        <f t="shared" si="83"/>
        <v>0</v>
      </c>
      <c r="O75" s="249">
        <f t="shared" si="83"/>
        <v>4151.6413663935646</v>
      </c>
      <c r="P75" s="249">
        <f t="shared" si="83"/>
        <v>197771.44045634224</v>
      </c>
      <c r="Q75" s="249">
        <f t="shared" si="83"/>
        <v>0</v>
      </c>
      <c r="R75" s="249">
        <f t="shared" si="83"/>
        <v>87822.904501172772</v>
      </c>
      <c r="S75" s="249">
        <f t="shared" si="83"/>
        <v>0</v>
      </c>
      <c r="T75" s="249">
        <f t="shared" si="83"/>
        <v>0</v>
      </c>
      <c r="U75" s="249">
        <f t="shared" si="83"/>
        <v>683427.14265696018</v>
      </c>
      <c r="V75" s="249">
        <f t="shared" si="83"/>
        <v>740023.85771719005</v>
      </c>
      <c r="W75" s="249">
        <f t="shared" si="83"/>
        <v>0</v>
      </c>
      <c r="X75" s="249">
        <f t="shared" si="83"/>
        <v>0</v>
      </c>
      <c r="Y75" s="249">
        <f t="shared" si="83"/>
        <v>0</v>
      </c>
      <c r="Z75" s="249">
        <f t="shared" si="83"/>
        <v>0</v>
      </c>
      <c r="AA75" s="249">
        <f t="shared" si="83"/>
        <v>0</v>
      </c>
      <c r="AB75" s="249">
        <f t="shared" si="83"/>
        <v>0</v>
      </c>
      <c r="AC75" s="249">
        <f t="shared" si="83"/>
        <v>0</v>
      </c>
      <c r="AD75" s="249">
        <f t="shared" si="83"/>
        <v>0</v>
      </c>
      <c r="AE75" s="249">
        <f t="shared" si="83"/>
        <v>0</v>
      </c>
      <c r="AF75" s="249">
        <f t="shared" si="83"/>
        <v>0</v>
      </c>
      <c r="AG75" s="249">
        <f t="shared" si="83"/>
        <v>0</v>
      </c>
      <c r="AH75" s="249">
        <f t="shared" si="83"/>
        <v>0</v>
      </c>
      <c r="AI75" s="249">
        <f t="shared" si="83"/>
        <v>0</v>
      </c>
      <c r="AJ75" s="249">
        <f t="shared" si="83"/>
        <v>0</v>
      </c>
      <c r="AK75" s="249">
        <f t="shared" si="83"/>
        <v>0</v>
      </c>
    </row>
    <row r="76" spans="5:37" ht="14.1" thickBot="1">
      <c r="E76" s="229" t="str">
        <f>B39</f>
        <v>Total</v>
      </c>
      <c r="F76" s="230">
        <f>SUM(F48:F75)</f>
        <v>37096624.400000006</v>
      </c>
      <c r="G76" s="231">
        <f>SUM(G48:G75)</f>
        <v>1432701.7684432657</v>
      </c>
      <c r="H76" s="247">
        <f t="shared" si="26"/>
        <v>38529326.16844327</v>
      </c>
      <c r="I76" s="248">
        <f>SUM(J76:AK76)</f>
        <v>38529326.168443263</v>
      </c>
      <c r="J76" s="250">
        <f>SUM(J48:J75)</f>
        <v>16152340.881027415</v>
      </c>
      <c r="K76" s="251">
        <f t="shared" ref="K76:AK76" si="84">SUM(K48:K75)</f>
        <v>3701634.6266615828</v>
      </c>
      <c r="L76" s="251">
        <f t="shared" si="84"/>
        <v>3899173.4179041553</v>
      </c>
      <c r="M76" s="251">
        <f t="shared" si="84"/>
        <v>1331703.1473631947</v>
      </c>
      <c r="N76" s="251">
        <f t="shared" si="84"/>
        <v>4616489.9096688777</v>
      </c>
      <c r="O76" s="251">
        <f t="shared" si="84"/>
        <v>4578015.5950627532</v>
      </c>
      <c r="P76" s="251">
        <f t="shared" si="84"/>
        <v>656016.56745506707</v>
      </c>
      <c r="Q76" s="251">
        <f t="shared" si="84"/>
        <v>605057.36920427065</v>
      </c>
      <c r="R76" s="251">
        <f t="shared" si="84"/>
        <v>640362.90318075474</v>
      </c>
      <c r="S76" s="251">
        <f t="shared" si="84"/>
        <v>407384.56429781375</v>
      </c>
      <c r="T76" s="251">
        <f t="shared" si="84"/>
        <v>299341.64748197311</v>
      </c>
      <c r="U76" s="251">
        <f t="shared" si="84"/>
        <v>901781.68141821981</v>
      </c>
      <c r="V76" s="251">
        <f t="shared" si="84"/>
        <v>740023.85771719005</v>
      </c>
      <c r="W76" s="251">
        <f t="shared" si="84"/>
        <v>0</v>
      </c>
      <c r="X76" s="251">
        <f t="shared" si="84"/>
        <v>0</v>
      </c>
      <c r="Y76" s="251">
        <f t="shared" si="84"/>
        <v>0</v>
      </c>
      <c r="Z76" s="251">
        <f t="shared" si="84"/>
        <v>0</v>
      </c>
      <c r="AA76" s="251">
        <f t="shared" si="84"/>
        <v>0</v>
      </c>
      <c r="AB76" s="251">
        <f t="shared" si="84"/>
        <v>0</v>
      </c>
      <c r="AC76" s="251">
        <f t="shared" si="84"/>
        <v>0</v>
      </c>
      <c r="AD76" s="251">
        <f t="shared" si="84"/>
        <v>0</v>
      </c>
      <c r="AE76" s="251">
        <f t="shared" si="84"/>
        <v>0</v>
      </c>
      <c r="AF76" s="251">
        <f t="shared" si="84"/>
        <v>0</v>
      </c>
      <c r="AG76" s="251">
        <f t="shared" si="84"/>
        <v>0</v>
      </c>
      <c r="AH76" s="251">
        <f t="shared" si="84"/>
        <v>0</v>
      </c>
      <c r="AI76" s="251">
        <f t="shared" si="84"/>
        <v>0</v>
      </c>
      <c r="AJ76" s="251">
        <f t="shared" si="84"/>
        <v>0</v>
      </c>
      <c r="AK76" s="251">
        <f t="shared" si="84"/>
        <v>0</v>
      </c>
    </row>
    <row r="77" spans="5:37">
      <c r="I77" s="154" t="b">
        <f>ROUNDDOWN(I76,0)=ROUNDDOWN(H76,0)</f>
        <v>1</v>
      </c>
    </row>
    <row r="78" spans="5:37">
      <c r="I78" s="154" t="b">
        <f>I76=H76</f>
        <v>1</v>
      </c>
    </row>
  </sheetData>
  <phoneticPr fontId="147" type="noConversion"/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4502794-1260-47F4-85FB-FCFD1080DEBD}">
          <x14:formula1>
            <xm:f>Summary!$D$6:$D$18</xm:f>
          </x14:formula1>
          <xm:sqref>B8 B45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1245-9F77-417A-A047-CBB05B35F904}">
  <sheetPr>
    <tabColor rgb="FF0137A6"/>
  </sheetPr>
  <dimension ref="A3:AK80"/>
  <sheetViews>
    <sheetView showGridLines="0" topLeftCell="G35" workbookViewId="0">
      <selection activeCell="R51" sqref="R51"/>
    </sheetView>
  </sheetViews>
  <sheetFormatPr defaultColWidth="9" defaultRowHeight="13.7"/>
  <cols>
    <col min="1" max="1" width="9" style="154"/>
    <col min="2" max="2" width="17" style="154" customWidth="1"/>
    <col min="3" max="3" width="15.28515625" style="154" bestFit="1" customWidth="1"/>
    <col min="4" max="4" width="15.140625" style="154" bestFit="1" customWidth="1"/>
    <col min="5" max="7" width="14.7109375" style="154" customWidth="1"/>
    <col min="8" max="8" width="16" style="154" bestFit="1" customWidth="1"/>
    <col min="9" max="9" width="16" style="154" customWidth="1"/>
    <col min="10" max="37" width="15.28515625" style="154" customWidth="1"/>
    <col min="38" max="16384" width="9" style="154"/>
  </cols>
  <sheetData>
    <row r="3" spans="2:37">
      <c r="J3" s="154">
        <v>2025</v>
      </c>
      <c r="K3" s="154">
        <v>2025</v>
      </c>
      <c r="L3" s="154">
        <v>2025</v>
      </c>
      <c r="M3" s="154">
        <v>2025</v>
      </c>
      <c r="N3" s="154">
        <f>J3+1</f>
        <v>2026</v>
      </c>
      <c r="O3" s="154">
        <f t="shared" ref="O3:Q3" si="0">K3+1</f>
        <v>2026</v>
      </c>
      <c r="P3" s="154">
        <f t="shared" si="0"/>
        <v>2026</v>
      </c>
      <c r="Q3" s="154">
        <f t="shared" si="0"/>
        <v>2026</v>
      </c>
      <c r="R3" s="154">
        <f t="shared" ref="R3:AB3" si="1">N3+1</f>
        <v>2027</v>
      </c>
      <c r="S3" s="154">
        <f t="shared" si="1"/>
        <v>2027</v>
      </c>
      <c r="T3" s="154">
        <f t="shared" si="1"/>
        <v>2027</v>
      </c>
      <c r="U3" s="154">
        <f t="shared" si="1"/>
        <v>2027</v>
      </c>
      <c r="V3" s="154">
        <f t="shared" si="1"/>
        <v>2028</v>
      </c>
      <c r="W3" s="154">
        <f t="shared" si="1"/>
        <v>2028</v>
      </c>
      <c r="X3" s="154">
        <f t="shared" si="1"/>
        <v>2028</v>
      </c>
      <c r="Y3" s="154">
        <f t="shared" si="1"/>
        <v>2028</v>
      </c>
      <c r="Z3" s="154">
        <f t="shared" si="1"/>
        <v>2029</v>
      </c>
      <c r="AA3" s="154">
        <f t="shared" si="1"/>
        <v>2029</v>
      </c>
      <c r="AB3" s="154">
        <f t="shared" si="1"/>
        <v>2029</v>
      </c>
      <c r="AC3" s="154">
        <f t="shared" ref="AC3:AH3" si="2">Y3+1</f>
        <v>2029</v>
      </c>
      <c r="AD3" s="154">
        <f t="shared" si="2"/>
        <v>2030</v>
      </c>
      <c r="AE3" s="154">
        <f t="shared" si="2"/>
        <v>2030</v>
      </c>
      <c r="AF3" s="154">
        <f t="shared" si="2"/>
        <v>2030</v>
      </c>
      <c r="AG3" s="154">
        <f t="shared" si="2"/>
        <v>2030</v>
      </c>
      <c r="AH3" s="154">
        <f t="shared" si="2"/>
        <v>2031</v>
      </c>
      <c r="AI3" s="154">
        <f t="shared" ref="AI3:AK3" si="3">AE3+1</f>
        <v>2031</v>
      </c>
      <c r="AJ3" s="154">
        <f t="shared" si="3"/>
        <v>2031</v>
      </c>
      <c r="AK3" s="154">
        <f t="shared" si="3"/>
        <v>2031</v>
      </c>
    </row>
    <row r="4" spans="2:37">
      <c r="J4" s="154" t="s">
        <v>152</v>
      </c>
      <c r="K4" s="154" t="s">
        <v>153</v>
      </c>
      <c r="L4" s="154" t="s">
        <v>154</v>
      </c>
      <c r="M4" s="154" t="s">
        <v>155</v>
      </c>
      <c r="N4" s="154" t="s">
        <v>152</v>
      </c>
      <c r="O4" s="154" t="s">
        <v>153</v>
      </c>
      <c r="P4" s="154" t="s">
        <v>154</v>
      </c>
      <c r="Q4" s="154" t="s">
        <v>155</v>
      </c>
      <c r="R4" s="154" t="s">
        <v>152</v>
      </c>
      <c r="S4" s="154" t="s">
        <v>153</v>
      </c>
      <c r="T4" s="154" t="s">
        <v>154</v>
      </c>
      <c r="U4" s="154" t="s">
        <v>155</v>
      </c>
      <c r="V4" s="154" t="s">
        <v>152</v>
      </c>
      <c r="W4" s="154" t="s">
        <v>153</v>
      </c>
      <c r="X4" s="154" t="s">
        <v>154</v>
      </c>
      <c r="Y4" s="154" t="s">
        <v>155</v>
      </c>
      <c r="Z4" s="154" t="s">
        <v>152</v>
      </c>
      <c r="AA4" s="154" t="s">
        <v>153</v>
      </c>
      <c r="AB4" s="154" t="s">
        <v>154</v>
      </c>
      <c r="AC4" s="154" t="s">
        <v>155</v>
      </c>
      <c r="AD4" s="154" t="s">
        <v>152</v>
      </c>
      <c r="AE4" s="154" t="s">
        <v>153</v>
      </c>
      <c r="AF4" s="154" t="s">
        <v>154</v>
      </c>
      <c r="AG4" s="154" t="s">
        <v>155</v>
      </c>
      <c r="AH4" s="154" t="s">
        <v>152</v>
      </c>
      <c r="AI4" s="154" t="s">
        <v>153</v>
      </c>
      <c r="AJ4" s="154" t="s">
        <v>154</v>
      </c>
      <c r="AK4" s="154" t="s">
        <v>155</v>
      </c>
    </row>
    <row r="5" spans="2:37">
      <c r="J5" s="154" t="str">
        <f>J4&amp;"-"&amp;J3</f>
        <v>Q1-2025</v>
      </c>
      <c r="K5" s="154" t="str">
        <f t="shared" ref="K5:AK5" si="4">K4&amp;"-"&amp;K3</f>
        <v>Q2-2025</v>
      </c>
      <c r="L5" s="154" t="str">
        <f t="shared" si="4"/>
        <v>Q3-2025</v>
      </c>
      <c r="M5" s="154" t="str">
        <f t="shared" si="4"/>
        <v>Q4-2025</v>
      </c>
      <c r="N5" s="154" t="str">
        <f t="shared" si="4"/>
        <v>Q1-2026</v>
      </c>
      <c r="O5" s="154" t="str">
        <f t="shared" si="4"/>
        <v>Q2-2026</v>
      </c>
      <c r="P5" s="154" t="str">
        <f t="shared" si="4"/>
        <v>Q3-2026</v>
      </c>
      <c r="Q5" s="154" t="str">
        <f t="shared" si="4"/>
        <v>Q4-2026</v>
      </c>
      <c r="R5" s="154" t="str">
        <f t="shared" si="4"/>
        <v>Q1-2027</v>
      </c>
      <c r="S5" s="154" t="str">
        <f t="shared" si="4"/>
        <v>Q2-2027</v>
      </c>
      <c r="T5" s="154" t="str">
        <f t="shared" si="4"/>
        <v>Q3-2027</v>
      </c>
      <c r="U5" s="154" t="str">
        <f t="shared" si="4"/>
        <v>Q4-2027</v>
      </c>
      <c r="V5" s="154" t="str">
        <f t="shared" si="4"/>
        <v>Q1-2028</v>
      </c>
      <c r="W5" s="154" t="str">
        <f t="shared" si="4"/>
        <v>Q2-2028</v>
      </c>
      <c r="X5" s="154" t="str">
        <f t="shared" si="4"/>
        <v>Q3-2028</v>
      </c>
      <c r="Y5" s="154" t="str">
        <f t="shared" si="4"/>
        <v>Q4-2028</v>
      </c>
      <c r="Z5" s="154" t="str">
        <f t="shared" si="4"/>
        <v>Q1-2029</v>
      </c>
      <c r="AA5" s="154" t="str">
        <f t="shared" si="4"/>
        <v>Q2-2029</v>
      </c>
      <c r="AB5" s="154" t="str">
        <f t="shared" si="4"/>
        <v>Q3-2029</v>
      </c>
      <c r="AC5" s="154" t="str">
        <f t="shared" si="4"/>
        <v>Q4-2029</v>
      </c>
      <c r="AD5" s="154" t="str">
        <f t="shared" si="4"/>
        <v>Q1-2030</v>
      </c>
      <c r="AE5" s="154" t="str">
        <f>AE4&amp;"-"&amp;AE3</f>
        <v>Q2-2030</v>
      </c>
      <c r="AF5" s="154" t="str">
        <f t="shared" si="4"/>
        <v>Q3-2030</v>
      </c>
      <c r="AG5" s="154" t="str">
        <f t="shared" si="4"/>
        <v>Q4-2030</v>
      </c>
      <c r="AH5" s="154" t="str">
        <f t="shared" si="4"/>
        <v>Q1-2031</v>
      </c>
      <c r="AI5" s="154" t="str">
        <f t="shared" si="4"/>
        <v>Q2-2031</v>
      </c>
      <c r="AJ5" s="154" t="str">
        <f t="shared" si="4"/>
        <v>Q3-2031</v>
      </c>
      <c r="AK5" s="154" t="str">
        <f t="shared" si="4"/>
        <v>Q4-2031</v>
      </c>
    </row>
    <row r="6" spans="2:37">
      <c r="H6" s="154" t="s">
        <v>156</v>
      </c>
      <c r="J6" s="154">
        <v>3</v>
      </c>
      <c r="K6" s="154">
        <f>J6+3</f>
        <v>6</v>
      </c>
      <c r="L6" s="154">
        <f t="shared" ref="L6:AD6" si="5">K6+3</f>
        <v>9</v>
      </c>
      <c r="M6" s="154">
        <f t="shared" si="5"/>
        <v>12</v>
      </c>
      <c r="N6" s="154">
        <f t="shared" si="5"/>
        <v>15</v>
      </c>
      <c r="O6" s="154">
        <f t="shared" si="5"/>
        <v>18</v>
      </c>
      <c r="P6" s="154">
        <f t="shared" si="5"/>
        <v>21</v>
      </c>
      <c r="Q6" s="154">
        <f t="shared" si="5"/>
        <v>24</v>
      </c>
      <c r="R6" s="154">
        <f t="shared" si="5"/>
        <v>27</v>
      </c>
      <c r="S6" s="154">
        <f t="shared" si="5"/>
        <v>30</v>
      </c>
      <c r="T6" s="154">
        <f t="shared" si="5"/>
        <v>33</v>
      </c>
      <c r="U6" s="154">
        <f t="shared" si="5"/>
        <v>36</v>
      </c>
      <c r="V6" s="154">
        <f t="shared" si="5"/>
        <v>39</v>
      </c>
      <c r="W6" s="154">
        <f t="shared" si="5"/>
        <v>42</v>
      </c>
      <c r="X6" s="154">
        <f t="shared" si="5"/>
        <v>45</v>
      </c>
      <c r="Y6" s="154">
        <f t="shared" si="5"/>
        <v>48</v>
      </c>
      <c r="Z6" s="154">
        <f t="shared" si="5"/>
        <v>51</v>
      </c>
      <c r="AA6" s="154">
        <f t="shared" si="5"/>
        <v>54</v>
      </c>
      <c r="AB6" s="154">
        <f t="shared" si="5"/>
        <v>57</v>
      </c>
      <c r="AC6" s="154">
        <f t="shared" si="5"/>
        <v>60</v>
      </c>
      <c r="AD6" s="154">
        <f t="shared" si="5"/>
        <v>63</v>
      </c>
      <c r="AE6" s="154">
        <f t="shared" ref="AE6" si="6">AD6+3</f>
        <v>66</v>
      </c>
      <c r="AF6" s="154">
        <f>AE6+3</f>
        <v>69</v>
      </c>
      <c r="AG6" s="154">
        <f t="shared" ref="AG6:AK6" si="7">AF6+3</f>
        <v>72</v>
      </c>
      <c r="AH6" s="154">
        <f t="shared" si="7"/>
        <v>75</v>
      </c>
      <c r="AI6" s="154">
        <f t="shared" si="7"/>
        <v>78</v>
      </c>
      <c r="AJ6" s="154">
        <f t="shared" si="7"/>
        <v>81</v>
      </c>
      <c r="AK6" s="154">
        <f t="shared" si="7"/>
        <v>84</v>
      </c>
    </row>
    <row r="7" spans="2:37">
      <c r="K7" s="373">
        <f>K10-J10</f>
        <v>0.26</v>
      </c>
      <c r="L7" s="373">
        <f t="shared" ref="L7:AK7" si="8">L10-K10</f>
        <v>0.24</v>
      </c>
      <c r="M7" s="373">
        <f t="shared" si="8"/>
        <v>0.26</v>
      </c>
      <c r="N7" s="373">
        <f t="shared" si="8"/>
        <v>0.2400000000000001</v>
      </c>
      <c r="O7" s="373">
        <f t="shared" si="8"/>
        <v>0.25999999999999979</v>
      </c>
      <c r="P7" s="373">
        <f t="shared" si="8"/>
        <v>0.24000000000000021</v>
      </c>
      <c r="Q7" s="373">
        <f t="shared" si="8"/>
        <v>0.25999999999999979</v>
      </c>
      <c r="R7" s="373">
        <f t="shared" si="8"/>
        <v>0.24000000000000021</v>
      </c>
      <c r="S7" s="373">
        <f t="shared" si="8"/>
        <v>0.25999999999999979</v>
      </c>
      <c r="T7" s="373">
        <f t="shared" si="8"/>
        <v>0.24000000000000021</v>
      </c>
      <c r="U7" s="373">
        <f t="shared" si="8"/>
        <v>0.25999999999999979</v>
      </c>
      <c r="V7" s="373">
        <f t="shared" si="8"/>
        <v>0.24000000000000021</v>
      </c>
      <c r="W7" s="373">
        <f t="shared" si="8"/>
        <v>0.25999999999999979</v>
      </c>
      <c r="X7" s="373">
        <f t="shared" si="8"/>
        <v>0.24000000000000021</v>
      </c>
      <c r="Y7" s="373">
        <f t="shared" si="8"/>
        <v>0.25999999999999979</v>
      </c>
      <c r="Z7" s="373">
        <f t="shared" si="8"/>
        <v>0.24000000000000021</v>
      </c>
      <c r="AA7" s="373">
        <f t="shared" si="8"/>
        <v>0.25999999999999979</v>
      </c>
      <c r="AB7" s="373">
        <f t="shared" si="8"/>
        <v>0.24000000000000021</v>
      </c>
      <c r="AC7" s="373">
        <f t="shared" si="8"/>
        <v>0.25999999999999979</v>
      </c>
      <c r="AD7" s="373">
        <f t="shared" si="8"/>
        <v>0.24000000000000021</v>
      </c>
      <c r="AE7" s="373">
        <f>AE10-AD10</f>
        <v>0.25999999999999979</v>
      </c>
      <c r="AF7" s="373">
        <f t="shared" si="8"/>
        <v>0.24000000000000021</v>
      </c>
      <c r="AG7" s="373">
        <f t="shared" si="8"/>
        <v>0.25999999999999979</v>
      </c>
      <c r="AH7" s="373">
        <f t="shared" si="8"/>
        <v>0.24000000000000021</v>
      </c>
      <c r="AI7" s="373">
        <f t="shared" si="8"/>
        <v>0.25999999999999979</v>
      </c>
      <c r="AJ7" s="373">
        <f t="shared" si="8"/>
        <v>0.24000000000000021</v>
      </c>
      <c r="AK7" s="373">
        <f t="shared" si="8"/>
        <v>0.25999999999999979</v>
      </c>
    </row>
    <row r="8" spans="2:37" ht="14.1" thickBot="1">
      <c r="B8" s="211" t="s">
        <v>52</v>
      </c>
      <c r="K8" s="373">
        <f>SUM(J10:K10)</f>
        <v>0.5</v>
      </c>
      <c r="L8" s="373">
        <f>SUM(K10:L10)</f>
        <v>1</v>
      </c>
      <c r="M8" s="373">
        <f t="shared" ref="M8:AK8" si="9">SUM(L10:M10)</f>
        <v>1.5</v>
      </c>
      <c r="N8" s="373">
        <f t="shared" si="9"/>
        <v>2</v>
      </c>
      <c r="O8" s="373">
        <f t="shared" si="9"/>
        <v>2.5</v>
      </c>
      <c r="P8" s="373">
        <f t="shared" si="9"/>
        <v>3</v>
      </c>
      <c r="Q8" s="373">
        <f t="shared" si="9"/>
        <v>3.5</v>
      </c>
      <c r="R8" s="373">
        <f t="shared" si="9"/>
        <v>4</v>
      </c>
      <c r="S8" s="373">
        <f t="shared" si="9"/>
        <v>4.5</v>
      </c>
      <c r="T8" s="373">
        <f t="shared" si="9"/>
        <v>5</v>
      </c>
      <c r="U8" s="373">
        <f t="shared" si="9"/>
        <v>5.5</v>
      </c>
      <c r="V8" s="373">
        <f t="shared" si="9"/>
        <v>6</v>
      </c>
      <c r="W8" s="373">
        <f t="shared" si="9"/>
        <v>6.5</v>
      </c>
      <c r="X8" s="373">
        <f t="shared" si="9"/>
        <v>7</v>
      </c>
      <c r="Y8" s="373">
        <f t="shared" si="9"/>
        <v>7.5</v>
      </c>
      <c r="Z8" s="373">
        <f t="shared" si="9"/>
        <v>8</v>
      </c>
      <c r="AA8" s="373">
        <f t="shared" si="9"/>
        <v>8.5</v>
      </c>
      <c r="AB8" s="373">
        <f t="shared" si="9"/>
        <v>9</v>
      </c>
      <c r="AC8" s="373">
        <f t="shared" si="9"/>
        <v>9.5</v>
      </c>
      <c r="AD8" s="373">
        <f t="shared" si="9"/>
        <v>10</v>
      </c>
      <c r="AE8" s="373">
        <f t="shared" si="9"/>
        <v>10.5</v>
      </c>
      <c r="AF8" s="373">
        <f t="shared" si="9"/>
        <v>11</v>
      </c>
      <c r="AG8" s="373">
        <f t="shared" si="9"/>
        <v>11.5</v>
      </c>
      <c r="AH8" s="373">
        <f t="shared" si="9"/>
        <v>12</v>
      </c>
      <c r="AI8" s="373">
        <f t="shared" si="9"/>
        <v>12.5</v>
      </c>
      <c r="AJ8" s="373">
        <f t="shared" si="9"/>
        <v>13</v>
      </c>
      <c r="AK8" s="373">
        <f t="shared" si="9"/>
        <v>13.5</v>
      </c>
    </row>
    <row r="9" spans="2:37" ht="15.75" customHeight="1" thickBot="1">
      <c r="J9" s="212" t="s">
        <v>157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spans="2:37" s="219" customFormat="1" ht="29.65" customHeight="1" thickBot="1">
      <c r="B10" s="214" t="s">
        <v>158</v>
      </c>
      <c r="C10" s="215" t="s">
        <v>159</v>
      </c>
      <c r="D10" s="216" t="s">
        <v>160</v>
      </c>
      <c r="E10" s="216" t="s">
        <v>161</v>
      </c>
      <c r="F10" s="216" t="s">
        <v>162</v>
      </c>
      <c r="G10" s="216" t="s">
        <v>163</v>
      </c>
      <c r="H10" s="216" t="s">
        <v>164</v>
      </c>
      <c r="I10" s="217" t="s">
        <v>165</v>
      </c>
      <c r="J10" s="218">
        <v>0.12</v>
      </c>
      <c r="K10" s="218">
        <v>0.38</v>
      </c>
      <c r="L10" s="218">
        <v>0.62</v>
      </c>
      <c r="M10" s="218">
        <v>0.88</v>
      </c>
      <c r="N10" s="218">
        <v>1.1200000000000001</v>
      </c>
      <c r="O10" s="218">
        <v>1.38</v>
      </c>
      <c r="P10" s="218">
        <v>1.62</v>
      </c>
      <c r="Q10" s="218">
        <v>1.88</v>
      </c>
      <c r="R10" s="218">
        <v>2.12</v>
      </c>
      <c r="S10" s="218">
        <v>2.38</v>
      </c>
      <c r="T10" s="218">
        <v>2.62</v>
      </c>
      <c r="U10" s="218">
        <v>2.88</v>
      </c>
      <c r="V10" s="218">
        <v>3.12</v>
      </c>
      <c r="W10" s="218">
        <v>3.38</v>
      </c>
      <c r="X10" s="218">
        <v>3.62</v>
      </c>
      <c r="Y10" s="218">
        <v>3.88</v>
      </c>
      <c r="Z10" s="218">
        <v>4.12</v>
      </c>
      <c r="AA10" s="218">
        <v>4.38</v>
      </c>
      <c r="AB10" s="218">
        <v>4.62</v>
      </c>
      <c r="AC10" s="218">
        <v>4.88</v>
      </c>
      <c r="AD10" s="218">
        <v>5.12</v>
      </c>
      <c r="AE10" s="218">
        <v>5.38</v>
      </c>
      <c r="AF10" s="218">
        <v>5.62</v>
      </c>
      <c r="AG10" s="218">
        <v>5.88</v>
      </c>
      <c r="AH10" s="218">
        <v>6.12</v>
      </c>
      <c r="AI10" s="218">
        <v>6.38</v>
      </c>
      <c r="AJ10" s="218">
        <v>6.62</v>
      </c>
      <c r="AK10" s="218">
        <v>6.88</v>
      </c>
    </row>
    <row r="11" spans="2:37">
      <c r="B11" s="220" t="str">
        <f>IBNR!F7</f>
        <v>2018Q1</v>
      </c>
      <c r="C11" s="221">
        <f>C12+3</f>
        <v>84</v>
      </c>
      <c r="D11" s="222">
        <f>_xlfn.XLOOKUP($B$8,Paid_DFs!$G$5:$S$5,Paid_DFs!$G7:$S7)</f>
        <v>1</v>
      </c>
      <c r="E11" s="223">
        <f>PRODUCT($D$11:$D11)</f>
        <v>1</v>
      </c>
      <c r="F11" s="224">
        <f t="shared" ref="F11:F38" si="10">G11-G12</f>
        <v>3.3072290077862387E-4</v>
      </c>
      <c r="G11" s="225">
        <f>1/E11</f>
        <v>1</v>
      </c>
      <c r="H11" s="226">
        <f>1-G11</f>
        <v>0</v>
      </c>
      <c r="I11" s="227">
        <f t="shared" ref="I11:I38" si="11">SUM(J11:AK11)</f>
        <v>1</v>
      </c>
      <c r="J11" s="228">
        <f t="shared" ref="J11:J38" si="12">IF($H11=0%,100%,IFERROR(VLOOKUP($C11+J$6,$C$11:$AK$38,4,FALSE)/$H11,0))</f>
        <v>1</v>
      </c>
      <c r="K11" s="228">
        <f t="shared" ref="K11:Z11" si="13">IFERROR(VLOOKUP($C11+K$6,$C$11:$AK$38,4,FALSE)/$H11,0)</f>
        <v>0</v>
      </c>
      <c r="L11" s="228">
        <f t="shared" si="13"/>
        <v>0</v>
      </c>
      <c r="M11" s="228">
        <f t="shared" si="13"/>
        <v>0</v>
      </c>
      <c r="N11" s="228">
        <f t="shared" si="13"/>
        <v>0</v>
      </c>
      <c r="O11" s="228">
        <f t="shared" si="13"/>
        <v>0</v>
      </c>
      <c r="P11" s="228">
        <f t="shared" si="13"/>
        <v>0</v>
      </c>
      <c r="Q11" s="228">
        <f t="shared" si="13"/>
        <v>0</v>
      </c>
      <c r="R11" s="228">
        <f t="shared" si="13"/>
        <v>0</v>
      </c>
      <c r="S11" s="228">
        <f t="shared" si="13"/>
        <v>0</v>
      </c>
      <c r="T11" s="228">
        <f t="shared" si="13"/>
        <v>0</v>
      </c>
      <c r="U11" s="228">
        <f t="shared" si="13"/>
        <v>0</v>
      </c>
      <c r="V11" s="228">
        <f t="shared" si="13"/>
        <v>0</v>
      </c>
      <c r="W11" s="228">
        <f t="shared" si="13"/>
        <v>0</v>
      </c>
      <c r="X11" s="228">
        <f t="shared" si="13"/>
        <v>0</v>
      </c>
      <c r="Y11" s="228">
        <f t="shared" si="13"/>
        <v>0</v>
      </c>
      <c r="Z11" s="228">
        <f t="shared" si="13"/>
        <v>0</v>
      </c>
      <c r="AA11" s="228">
        <f t="shared" ref="AA11:AK11" si="14">IFERROR(VLOOKUP($C11+AA$6,$C$11:$AK$38,4,FALSE)/$H11,0)</f>
        <v>0</v>
      </c>
      <c r="AB11" s="228">
        <f t="shared" si="14"/>
        <v>0</v>
      </c>
      <c r="AC11" s="228">
        <f t="shared" si="14"/>
        <v>0</v>
      </c>
      <c r="AD11" s="228">
        <f t="shared" si="14"/>
        <v>0</v>
      </c>
      <c r="AE11" s="228">
        <f t="shared" si="14"/>
        <v>0</v>
      </c>
      <c r="AF11" s="228">
        <f t="shared" si="14"/>
        <v>0</v>
      </c>
      <c r="AG11" s="228">
        <f t="shared" si="14"/>
        <v>0</v>
      </c>
      <c r="AH11" s="228">
        <f t="shared" si="14"/>
        <v>0</v>
      </c>
      <c r="AI11" s="228">
        <f t="shared" si="14"/>
        <v>0</v>
      </c>
      <c r="AJ11" s="228">
        <f t="shared" si="14"/>
        <v>0</v>
      </c>
      <c r="AK11" s="228">
        <f t="shared" si="14"/>
        <v>0</v>
      </c>
    </row>
    <row r="12" spans="2:37">
      <c r="B12" s="220" t="str">
        <f>IBNR!F8</f>
        <v>2018Q2</v>
      </c>
      <c r="C12" s="221">
        <f t="shared" ref="C12:C38" si="15">C13+3</f>
        <v>81</v>
      </c>
      <c r="D12" s="222">
        <f>_xlfn.XLOOKUP($B$8,Paid_DFs!$G$5:$S$5,Paid_DFs!$G8:$S8)</f>
        <v>1.0003308323146014</v>
      </c>
      <c r="E12" s="223">
        <f>PRODUCT($D$11:$D12)</f>
        <v>1.0003308323146014</v>
      </c>
      <c r="F12" s="224">
        <f t="shared" si="10"/>
        <v>1.2813326263058089E-3</v>
      </c>
      <c r="G12" s="225">
        <f t="shared" ref="G12:G38" si="16">1/E12</f>
        <v>0.99966927709922138</v>
      </c>
      <c r="H12" s="226">
        <f>1-G12</f>
        <v>3.3072290077862387E-4</v>
      </c>
      <c r="I12" s="227">
        <f t="shared" si="11"/>
        <v>1</v>
      </c>
      <c r="J12" s="228">
        <f t="shared" si="12"/>
        <v>1</v>
      </c>
      <c r="K12" s="228">
        <f t="shared" ref="K12:AK21" si="17">IFERROR(VLOOKUP($C12+K$6,$C$11:$AK$38,4,FALSE)/$H12,0)</f>
        <v>0</v>
      </c>
      <c r="L12" s="228">
        <f t="shared" si="17"/>
        <v>0</v>
      </c>
      <c r="M12" s="228">
        <f t="shared" si="17"/>
        <v>0</v>
      </c>
      <c r="N12" s="228">
        <f t="shared" si="17"/>
        <v>0</v>
      </c>
      <c r="O12" s="228">
        <f t="shared" si="17"/>
        <v>0</v>
      </c>
      <c r="P12" s="228">
        <f t="shared" si="17"/>
        <v>0</v>
      </c>
      <c r="Q12" s="228">
        <f t="shared" si="17"/>
        <v>0</v>
      </c>
      <c r="R12" s="228">
        <f t="shared" si="17"/>
        <v>0</v>
      </c>
      <c r="S12" s="228">
        <f t="shared" si="17"/>
        <v>0</v>
      </c>
      <c r="T12" s="228">
        <f t="shared" si="17"/>
        <v>0</v>
      </c>
      <c r="U12" s="228">
        <f t="shared" si="17"/>
        <v>0</v>
      </c>
      <c r="V12" s="228">
        <f t="shared" si="17"/>
        <v>0</v>
      </c>
      <c r="W12" s="228">
        <f t="shared" si="17"/>
        <v>0</v>
      </c>
      <c r="X12" s="228">
        <f t="shared" si="17"/>
        <v>0</v>
      </c>
      <c r="Y12" s="228">
        <f t="shared" si="17"/>
        <v>0</v>
      </c>
      <c r="Z12" s="228">
        <f t="shared" si="17"/>
        <v>0</v>
      </c>
      <c r="AA12" s="228">
        <f t="shared" si="17"/>
        <v>0</v>
      </c>
      <c r="AB12" s="228">
        <f t="shared" si="17"/>
        <v>0</v>
      </c>
      <c r="AC12" s="228">
        <f t="shared" si="17"/>
        <v>0</v>
      </c>
      <c r="AD12" s="228">
        <f t="shared" si="17"/>
        <v>0</v>
      </c>
      <c r="AE12" s="228">
        <f t="shared" si="17"/>
        <v>0</v>
      </c>
      <c r="AF12" s="228">
        <f t="shared" si="17"/>
        <v>0</v>
      </c>
      <c r="AG12" s="228">
        <f t="shared" si="17"/>
        <v>0</v>
      </c>
      <c r="AH12" s="228">
        <f t="shared" si="17"/>
        <v>0</v>
      </c>
      <c r="AI12" s="228">
        <f t="shared" si="17"/>
        <v>0</v>
      </c>
      <c r="AJ12" s="228">
        <f t="shared" si="17"/>
        <v>0</v>
      </c>
      <c r="AK12" s="228">
        <f t="shared" si="17"/>
        <v>0</v>
      </c>
    </row>
    <row r="13" spans="2:37">
      <c r="B13" s="220" t="str">
        <f>IBNR!F9</f>
        <v>2018Q3</v>
      </c>
      <c r="C13" s="221">
        <f t="shared" si="15"/>
        <v>78</v>
      </c>
      <c r="D13" s="222">
        <f>_xlfn.XLOOKUP($B$8,Paid_DFs!$G$5:$S$5,Paid_DFs!$G9:$S9)</f>
        <v>1.0012834015408532</v>
      </c>
      <c r="E13" s="223">
        <f>PRODUCT($D$11:$D13)</f>
        <v>1.0016146584461569</v>
      </c>
      <c r="F13" s="224">
        <f t="shared" si="10"/>
        <v>7.9404609354882805E-4</v>
      </c>
      <c r="G13" s="225">
        <f t="shared" si="16"/>
        <v>0.99838794447291557</v>
      </c>
      <c r="H13" s="226">
        <f>1-G13</f>
        <v>1.6120555270844328E-3</v>
      </c>
      <c r="I13" s="227">
        <f t="shared" si="11"/>
        <v>1</v>
      </c>
      <c r="J13" s="228">
        <f t="shared" si="12"/>
        <v>0.79484397700818032</v>
      </c>
      <c r="K13" s="228">
        <f t="shared" si="17"/>
        <v>0.20515602299181968</v>
      </c>
      <c r="L13" s="228">
        <f t="shared" si="17"/>
        <v>0</v>
      </c>
      <c r="M13" s="228">
        <f t="shared" si="17"/>
        <v>0</v>
      </c>
      <c r="N13" s="228">
        <f t="shared" si="17"/>
        <v>0</v>
      </c>
      <c r="O13" s="228">
        <f t="shared" si="17"/>
        <v>0</v>
      </c>
      <c r="P13" s="228">
        <f t="shared" si="17"/>
        <v>0</v>
      </c>
      <c r="Q13" s="228">
        <f t="shared" si="17"/>
        <v>0</v>
      </c>
      <c r="R13" s="228">
        <f t="shared" si="17"/>
        <v>0</v>
      </c>
      <c r="S13" s="228">
        <f t="shared" si="17"/>
        <v>0</v>
      </c>
      <c r="T13" s="228">
        <f t="shared" si="17"/>
        <v>0</v>
      </c>
      <c r="U13" s="228">
        <f t="shared" si="17"/>
        <v>0</v>
      </c>
      <c r="V13" s="228">
        <f t="shared" si="17"/>
        <v>0</v>
      </c>
      <c r="W13" s="228">
        <f t="shared" si="17"/>
        <v>0</v>
      </c>
      <c r="X13" s="228">
        <f t="shared" si="17"/>
        <v>0</v>
      </c>
      <c r="Y13" s="228">
        <f t="shared" si="17"/>
        <v>0</v>
      </c>
      <c r="Z13" s="228">
        <f t="shared" si="17"/>
        <v>0</v>
      </c>
      <c r="AA13" s="228">
        <f t="shared" si="17"/>
        <v>0</v>
      </c>
      <c r="AB13" s="228">
        <f t="shared" si="17"/>
        <v>0</v>
      </c>
      <c r="AC13" s="228">
        <f t="shared" si="17"/>
        <v>0</v>
      </c>
      <c r="AD13" s="228">
        <f t="shared" si="17"/>
        <v>0</v>
      </c>
      <c r="AE13" s="228">
        <f t="shared" si="17"/>
        <v>0</v>
      </c>
      <c r="AF13" s="228">
        <f t="shared" si="17"/>
        <v>0</v>
      </c>
      <c r="AG13" s="228">
        <f t="shared" si="17"/>
        <v>0</v>
      </c>
      <c r="AH13" s="228">
        <f t="shared" si="17"/>
        <v>0</v>
      </c>
      <c r="AI13" s="228">
        <f t="shared" si="17"/>
        <v>0</v>
      </c>
      <c r="AJ13" s="228">
        <f t="shared" si="17"/>
        <v>0</v>
      </c>
      <c r="AK13" s="228">
        <f t="shared" si="17"/>
        <v>0</v>
      </c>
    </row>
    <row r="14" spans="2:37">
      <c r="B14" s="220" t="str">
        <f>IBNR!F10</f>
        <v>2018Q4</v>
      </c>
      <c r="C14" s="221">
        <f t="shared" si="15"/>
        <v>75</v>
      </c>
      <c r="D14" s="222">
        <f>_xlfn.XLOOKUP($B$8,Paid_DFs!$G$5:$S$5,Paid_DFs!$G10:$S10)</f>
        <v>1.0007959612572197</v>
      </c>
      <c r="E14" s="223">
        <f>PRODUCT($D$11:$D14)</f>
        <v>1.0024119049089435</v>
      </c>
      <c r="F14" s="224">
        <f t="shared" si="10"/>
        <v>4.6233188189437335E-4</v>
      </c>
      <c r="G14" s="225">
        <f t="shared" si="16"/>
        <v>0.99759389837936674</v>
      </c>
      <c r="H14" s="226">
        <f t="shared" ref="H14:H38" si="18">1-G14</f>
        <v>2.4061016206332608E-3</v>
      </c>
      <c r="I14" s="227">
        <f t="shared" si="11"/>
        <v>1</v>
      </c>
      <c r="J14" s="228">
        <f t="shared" si="12"/>
        <v>0.33001353173929676</v>
      </c>
      <c r="K14" s="228">
        <f t="shared" si="17"/>
        <v>0.53253470897400235</v>
      </c>
      <c r="L14" s="228">
        <f t="shared" si="17"/>
        <v>0.13745175928670089</v>
      </c>
      <c r="M14" s="228">
        <f t="shared" si="17"/>
        <v>0</v>
      </c>
      <c r="N14" s="228">
        <f t="shared" si="17"/>
        <v>0</v>
      </c>
      <c r="O14" s="228">
        <f t="shared" si="17"/>
        <v>0</v>
      </c>
      <c r="P14" s="228">
        <f t="shared" si="17"/>
        <v>0</v>
      </c>
      <c r="Q14" s="228">
        <f t="shared" si="17"/>
        <v>0</v>
      </c>
      <c r="R14" s="228">
        <f t="shared" si="17"/>
        <v>0</v>
      </c>
      <c r="S14" s="228">
        <f t="shared" si="17"/>
        <v>0</v>
      </c>
      <c r="T14" s="228">
        <f t="shared" si="17"/>
        <v>0</v>
      </c>
      <c r="U14" s="228">
        <f t="shared" si="17"/>
        <v>0</v>
      </c>
      <c r="V14" s="228">
        <f t="shared" si="17"/>
        <v>0</v>
      </c>
      <c r="W14" s="228">
        <f t="shared" si="17"/>
        <v>0</v>
      </c>
      <c r="X14" s="228">
        <f t="shared" si="17"/>
        <v>0</v>
      </c>
      <c r="Y14" s="228">
        <f t="shared" si="17"/>
        <v>0</v>
      </c>
      <c r="Z14" s="228">
        <f t="shared" si="17"/>
        <v>0</v>
      </c>
      <c r="AA14" s="228">
        <f t="shared" si="17"/>
        <v>0</v>
      </c>
      <c r="AB14" s="228">
        <f t="shared" si="17"/>
        <v>0</v>
      </c>
      <c r="AC14" s="228">
        <f t="shared" si="17"/>
        <v>0</v>
      </c>
      <c r="AD14" s="228">
        <f t="shared" si="17"/>
        <v>0</v>
      </c>
      <c r="AE14" s="228">
        <f t="shared" si="17"/>
        <v>0</v>
      </c>
      <c r="AF14" s="228">
        <f t="shared" si="17"/>
        <v>0</v>
      </c>
      <c r="AG14" s="228">
        <f t="shared" si="17"/>
        <v>0</v>
      </c>
      <c r="AH14" s="228">
        <f t="shared" si="17"/>
        <v>0</v>
      </c>
      <c r="AI14" s="228">
        <f t="shared" si="17"/>
        <v>0</v>
      </c>
      <c r="AJ14" s="228">
        <f t="shared" si="17"/>
        <v>0</v>
      </c>
      <c r="AK14" s="228">
        <f t="shared" si="17"/>
        <v>0</v>
      </c>
    </row>
    <row r="15" spans="2:37">
      <c r="B15" s="220" t="str">
        <f>IBNR!F11</f>
        <v>2019Q1</v>
      </c>
      <c r="C15" s="221">
        <f t="shared" si="15"/>
        <v>72</v>
      </c>
      <c r="D15" s="222">
        <f>_xlfn.XLOOKUP($B$8,Paid_DFs!$G$5:$S$5,Paid_DFs!$G11:$S11)</f>
        <v>1.0004636618651221</v>
      </c>
      <c r="E15" s="223">
        <f>PRODUCT($D$11:$D15)</f>
        <v>1.0028766850823942</v>
      </c>
      <c r="F15" s="224">
        <f t="shared" si="10"/>
        <v>2.2141940522368841E-4</v>
      </c>
      <c r="G15" s="225">
        <f t="shared" si="16"/>
        <v>0.99713156649747237</v>
      </c>
      <c r="H15" s="226">
        <f t="shared" si="18"/>
        <v>2.8684335025276342E-3</v>
      </c>
      <c r="I15" s="227">
        <f t="shared" si="11"/>
        <v>1</v>
      </c>
      <c r="J15" s="228">
        <f t="shared" si="12"/>
        <v>0.16117922255718017</v>
      </c>
      <c r="K15" s="228">
        <f t="shared" si="17"/>
        <v>0.27682220726020762</v>
      </c>
      <c r="L15" s="228">
        <f t="shared" si="17"/>
        <v>0.44670117859685843</v>
      </c>
      <c r="M15" s="228">
        <f t="shared" si="17"/>
        <v>0.11529739158575378</v>
      </c>
      <c r="N15" s="228">
        <f t="shared" si="17"/>
        <v>0</v>
      </c>
      <c r="O15" s="228">
        <f t="shared" si="17"/>
        <v>0</v>
      </c>
      <c r="P15" s="228">
        <f t="shared" si="17"/>
        <v>0</v>
      </c>
      <c r="Q15" s="228">
        <f t="shared" si="17"/>
        <v>0</v>
      </c>
      <c r="R15" s="228">
        <f t="shared" si="17"/>
        <v>0</v>
      </c>
      <c r="S15" s="228">
        <f t="shared" si="17"/>
        <v>0</v>
      </c>
      <c r="T15" s="228">
        <f t="shared" si="17"/>
        <v>0</v>
      </c>
      <c r="U15" s="228">
        <f t="shared" si="17"/>
        <v>0</v>
      </c>
      <c r="V15" s="228">
        <f t="shared" si="17"/>
        <v>0</v>
      </c>
      <c r="W15" s="228">
        <f t="shared" si="17"/>
        <v>0</v>
      </c>
      <c r="X15" s="228">
        <f t="shared" si="17"/>
        <v>0</v>
      </c>
      <c r="Y15" s="228">
        <f t="shared" si="17"/>
        <v>0</v>
      </c>
      <c r="Z15" s="228">
        <f t="shared" si="17"/>
        <v>0</v>
      </c>
      <c r="AA15" s="228">
        <f t="shared" si="17"/>
        <v>0</v>
      </c>
      <c r="AB15" s="228">
        <f t="shared" si="17"/>
        <v>0</v>
      </c>
      <c r="AC15" s="228">
        <f t="shared" si="17"/>
        <v>0</v>
      </c>
      <c r="AD15" s="228">
        <f t="shared" si="17"/>
        <v>0</v>
      </c>
      <c r="AE15" s="228">
        <f t="shared" si="17"/>
        <v>0</v>
      </c>
      <c r="AF15" s="228">
        <f t="shared" si="17"/>
        <v>0</v>
      </c>
      <c r="AG15" s="228">
        <f t="shared" si="17"/>
        <v>0</v>
      </c>
      <c r="AH15" s="228">
        <f t="shared" si="17"/>
        <v>0</v>
      </c>
      <c r="AI15" s="228">
        <f t="shared" si="17"/>
        <v>0</v>
      </c>
      <c r="AJ15" s="228">
        <f t="shared" si="17"/>
        <v>0</v>
      </c>
      <c r="AK15" s="228">
        <f t="shared" si="17"/>
        <v>0</v>
      </c>
    </row>
    <row r="16" spans="2:37">
      <c r="B16" s="220" t="str">
        <f>IBNR!F12</f>
        <v>2019Q2</v>
      </c>
      <c r="C16" s="221">
        <f t="shared" si="15"/>
        <v>69</v>
      </c>
      <c r="D16" s="222">
        <f>_xlfn.XLOOKUP($B$8,Paid_DFs!$G$5:$S$5,Paid_DFs!$G12:$S12)</f>
        <v>1.0002221056791021</v>
      </c>
      <c r="E16" s="223">
        <f>PRODUCT($D$11:$D16)</f>
        <v>1.0030994296895901</v>
      </c>
      <c r="F16" s="224">
        <f t="shared" si="10"/>
        <v>2.1076009959264397E-5</v>
      </c>
      <c r="G16" s="225">
        <f t="shared" si="16"/>
        <v>0.99691014709224868</v>
      </c>
      <c r="H16" s="226">
        <f t="shared" si="18"/>
        <v>3.0898529077513226E-3</v>
      </c>
      <c r="I16" s="227">
        <f t="shared" si="11"/>
        <v>1</v>
      </c>
      <c r="J16" s="228">
        <f t="shared" si="12"/>
        <v>7.1660176660263433E-2</v>
      </c>
      <c r="K16" s="228">
        <f t="shared" si="17"/>
        <v>0.1496290909947687</v>
      </c>
      <c r="L16" s="228">
        <f t="shared" si="17"/>
        <v>0.2569850789844571</v>
      </c>
      <c r="M16" s="228">
        <f t="shared" si="17"/>
        <v>0.41469049322425966</v>
      </c>
      <c r="N16" s="228">
        <f t="shared" si="17"/>
        <v>0.10703516013625108</v>
      </c>
      <c r="O16" s="228">
        <f t="shared" si="17"/>
        <v>0</v>
      </c>
      <c r="P16" s="228">
        <f t="shared" si="17"/>
        <v>0</v>
      </c>
      <c r="Q16" s="228">
        <f t="shared" si="17"/>
        <v>0</v>
      </c>
      <c r="R16" s="228">
        <f t="shared" si="17"/>
        <v>0</v>
      </c>
      <c r="S16" s="228">
        <f t="shared" si="17"/>
        <v>0</v>
      </c>
      <c r="T16" s="228">
        <f t="shared" si="17"/>
        <v>0</v>
      </c>
      <c r="U16" s="228">
        <f t="shared" si="17"/>
        <v>0</v>
      </c>
      <c r="V16" s="228">
        <f t="shared" si="17"/>
        <v>0</v>
      </c>
      <c r="W16" s="228">
        <f t="shared" si="17"/>
        <v>0</v>
      </c>
      <c r="X16" s="228">
        <f t="shared" si="17"/>
        <v>0</v>
      </c>
      <c r="Y16" s="228">
        <f t="shared" si="17"/>
        <v>0</v>
      </c>
      <c r="Z16" s="228">
        <f t="shared" si="17"/>
        <v>0</v>
      </c>
      <c r="AA16" s="228">
        <f t="shared" si="17"/>
        <v>0</v>
      </c>
      <c r="AB16" s="228">
        <f t="shared" si="17"/>
        <v>0</v>
      </c>
      <c r="AC16" s="228">
        <f t="shared" si="17"/>
        <v>0</v>
      </c>
      <c r="AD16" s="228">
        <f t="shared" si="17"/>
        <v>0</v>
      </c>
      <c r="AE16" s="228">
        <f t="shared" si="17"/>
        <v>0</v>
      </c>
      <c r="AF16" s="228">
        <f t="shared" si="17"/>
        <v>0</v>
      </c>
      <c r="AG16" s="228">
        <f t="shared" si="17"/>
        <v>0</v>
      </c>
      <c r="AH16" s="228">
        <f t="shared" si="17"/>
        <v>0</v>
      </c>
      <c r="AI16" s="228">
        <f t="shared" si="17"/>
        <v>0</v>
      </c>
      <c r="AJ16" s="228">
        <f t="shared" si="17"/>
        <v>0</v>
      </c>
      <c r="AK16" s="228">
        <f t="shared" si="17"/>
        <v>0</v>
      </c>
    </row>
    <row r="17" spans="2:37">
      <c r="B17" s="220" t="str">
        <f>IBNR!F13</f>
        <v>2019Q3</v>
      </c>
      <c r="C17" s="221">
        <f t="shared" si="15"/>
        <v>66</v>
      </c>
      <c r="D17" s="222">
        <f>_xlfn.XLOOKUP($B$8,Paid_DFs!$G$5:$S$5,Paid_DFs!$G13:$S13)</f>
        <v>1.0000211417805356</v>
      </c>
      <c r="E17" s="223">
        <f>PRODUCT($D$11:$D17)</f>
        <v>1.003120636997588</v>
      </c>
      <c r="F17" s="224">
        <f t="shared" si="10"/>
        <v>1.8302459714569785E-5</v>
      </c>
      <c r="G17" s="225">
        <f t="shared" si="16"/>
        <v>0.99688907108228941</v>
      </c>
      <c r="H17" s="226">
        <f t="shared" si="18"/>
        <v>3.110928917710587E-3</v>
      </c>
      <c r="I17" s="227">
        <f t="shared" si="11"/>
        <v>1</v>
      </c>
      <c r="J17" s="228">
        <f t="shared" si="12"/>
        <v>6.7748285212427088E-3</v>
      </c>
      <c r="K17" s="228">
        <f t="shared" si="17"/>
        <v>7.1174691251588179E-2</v>
      </c>
      <c r="L17" s="228">
        <f t="shared" si="17"/>
        <v>0.14861537956148974</v>
      </c>
      <c r="M17" s="228">
        <f t="shared" si="17"/>
        <v>0.25524404914181936</v>
      </c>
      <c r="N17" s="228">
        <f t="shared" si="17"/>
        <v>0.41188103624327577</v>
      </c>
      <c r="O17" s="228">
        <f t="shared" si="17"/>
        <v>0.10631001528058423</v>
      </c>
      <c r="P17" s="228">
        <f t="shared" si="17"/>
        <v>0</v>
      </c>
      <c r="Q17" s="228">
        <f t="shared" si="17"/>
        <v>0</v>
      </c>
      <c r="R17" s="228">
        <f t="shared" si="17"/>
        <v>0</v>
      </c>
      <c r="S17" s="228">
        <f t="shared" si="17"/>
        <v>0</v>
      </c>
      <c r="T17" s="228">
        <f t="shared" si="17"/>
        <v>0</v>
      </c>
      <c r="U17" s="228">
        <f t="shared" si="17"/>
        <v>0</v>
      </c>
      <c r="V17" s="228">
        <f t="shared" si="17"/>
        <v>0</v>
      </c>
      <c r="W17" s="228">
        <f t="shared" si="17"/>
        <v>0</v>
      </c>
      <c r="X17" s="228">
        <f t="shared" si="17"/>
        <v>0</v>
      </c>
      <c r="Y17" s="228">
        <f t="shared" si="17"/>
        <v>0</v>
      </c>
      <c r="Z17" s="228">
        <f t="shared" si="17"/>
        <v>0</v>
      </c>
      <c r="AA17" s="228">
        <f t="shared" si="17"/>
        <v>0</v>
      </c>
      <c r="AB17" s="228">
        <f t="shared" si="17"/>
        <v>0</v>
      </c>
      <c r="AC17" s="228">
        <f t="shared" si="17"/>
        <v>0</v>
      </c>
      <c r="AD17" s="228">
        <f t="shared" si="17"/>
        <v>0</v>
      </c>
      <c r="AE17" s="228">
        <f t="shared" si="17"/>
        <v>0</v>
      </c>
      <c r="AF17" s="228">
        <f t="shared" si="17"/>
        <v>0</v>
      </c>
      <c r="AG17" s="228">
        <f t="shared" si="17"/>
        <v>0</v>
      </c>
      <c r="AH17" s="228">
        <f t="shared" si="17"/>
        <v>0</v>
      </c>
      <c r="AI17" s="228">
        <f t="shared" si="17"/>
        <v>0</v>
      </c>
      <c r="AJ17" s="228">
        <f t="shared" si="17"/>
        <v>0</v>
      </c>
      <c r="AK17" s="228">
        <f t="shared" si="17"/>
        <v>0</v>
      </c>
    </row>
    <row r="18" spans="2:37">
      <c r="B18" s="220" t="str">
        <f>IBNR!F14</f>
        <v>2019Q4</v>
      </c>
      <c r="C18" s="221">
        <f t="shared" si="15"/>
        <v>63</v>
      </c>
      <c r="D18" s="222">
        <f>_xlfn.XLOOKUP($B$8,Paid_DFs!$G$5:$S$5,Paid_DFs!$G14:$S14)</f>
        <v>1.0000183599121277</v>
      </c>
      <c r="E18" s="223">
        <f>PRODUCT($D$11:$D18)</f>
        <v>1.0031390542043368</v>
      </c>
      <c r="F18" s="224">
        <f t="shared" si="10"/>
        <v>6.931468623183612E-6</v>
      </c>
      <c r="G18" s="225">
        <f t="shared" si="16"/>
        <v>0.99687076862257484</v>
      </c>
      <c r="H18" s="226">
        <f t="shared" si="18"/>
        <v>3.1292313774251568E-3</v>
      </c>
      <c r="I18" s="227">
        <f t="shared" si="11"/>
        <v>1</v>
      </c>
      <c r="J18" s="228">
        <f t="shared" si="12"/>
        <v>5.8488675035687845E-3</v>
      </c>
      <c r="K18" s="228">
        <f t="shared" si="17"/>
        <v>6.7352034468625612E-3</v>
      </c>
      <c r="L18" s="228">
        <f t="shared" si="17"/>
        <v>7.0758399912850226E-2</v>
      </c>
      <c r="M18" s="228">
        <f t="shared" si="17"/>
        <v>0.147746147897442</v>
      </c>
      <c r="N18" s="228">
        <f t="shared" si="17"/>
        <v>0.2537511605173145</v>
      </c>
      <c r="O18" s="228">
        <f t="shared" si="17"/>
        <v>0.40947199863505623</v>
      </c>
      <c r="P18" s="228">
        <f t="shared" si="17"/>
        <v>0.10568822208690572</v>
      </c>
      <c r="Q18" s="228">
        <f t="shared" si="17"/>
        <v>0</v>
      </c>
      <c r="R18" s="228">
        <f t="shared" si="17"/>
        <v>0</v>
      </c>
      <c r="S18" s="228">
        <f t="shared" si="17"/>
        <v>0</v>
      </c>
      <c r="T18" s="228">
        <f t="shared" si="17"/>
        <v>0</v>
      </c>
      <c r="U18" s="228">
        <f t="shared" si="17"/>
        <v>0</v>
      </c>
      <c r="V18" s="228">
        <f t="shared" si="17"/>
        <v>0</v>
      </c>
      <c r="W18" s="228">
        <f t="shared" si="17"/>
        <v>0</v>
      </c>
      <c r="X18" s="228">
        <f t="shared" si="17"/>
        <v>0</v>
      </c>
      <c r="Y18" s="228">
        <f t="shared" si="17"/>
        <v>0</v>
      </c>
      <c r="Z18" s="228">
        <f t="shared" si="17"/>
        <v>0</v>
      </c>
      <c r="AA18" s="228">
        <f t="shared" si="17"/>
        <v>0</v>
      </c>
      <c r="AB18" s="228">
        <f t="shared" si="17"/>
        <v>0</v>
      </c>
      <c r="AC18" s="228">
        <f t="shared" si="17"/>
        <v>0</v>
      </c>
      <c r="AD18" s="228">
        <f t="shared" si="17"/>
        <v>0</v>
      </c>
      <c r="AE18" s="228">
        <f t="shared" si="17"/>
        <v>0</v>
      </c>
      <c r="AF18" s="228">
        <f t="shared" si="17"/>
        <v>0</v>
      </c>
      <c r="AG18" s="228">
        <f t="shared" si="17"/>
        <v>0</v>
      </c>
      <c r="AH18" s="228">
        <f t="shared" si="17"/>
        <v>0</v>
      </c>
      <c r="AI18" s="228">
        <f t="shared" si="17"/>
        <v>0</v>
      </c>
      <c r="AJ18" s="228">
        <f t="shared" si="17"/>
        <v>0</v>
      </c>
      <c r="AK18" s="228">
        <f t="shared" si="17"/>
        <v>0</v>
      </c>
    </row>
    <row r="19" spans="2:37">
      <c r="B19" s="220" t="str">
        <f>IBNR!F15</f>
        <v>2020Q1</v>
      </c>
      <c r="C19" s="221">
        <f t="shared" si="15"/>
        <v>60</v>
      </c>
      <c r="D19" s="222">
        <f>_xlfn.XLOOKUP($B$8,Paid_DFs!$G$5:$S$5,Paid_DFs!$G15:$S15)</f>
        <v>1.0000069532752267</v>
      </c>
      <c r="E19" s="223">
        <f>PRODUCT($D$11:$D19)</f>
        <v>1.0031460293062713</v>
      </c>
      <c r="F19" s="224">
        <f t="shared" si="10"/>
        <v>7.6573093079712606E-4</v>
      </c>
      <c r="G19" s="225">
        <f t="shared" si="16"/>
        <v>0.99686383715395166</v>
      </c>
      <c r="H19" s="226">
        <f t="shared" si="18"/>
        <v>3.1361628460483404E-3</v>
      </c>
      <c r="I19" s="227">
        <f t="shared" si="11"/>
        <v>1</v>
      </c>
      <c r="J19" s="228">
        <f t="shared" si="12"/>
        <v>2.210174969682289E-3</v>
      </c>
      <c r="K19" s="228">
        <f t="shared" si="17"/>
        <v>5.8359404830114082E-3</v>
      </c>
      <c r="L19" s="228">
        <f t="shared" si="17"/>
        <v>6.7203174687885878E-3</v>
      </c>
      <c r="M19" s="228">
        <f t="shared" si="17"/>
        <v>7.0602011468468076E-2</v>
      </c>
      <c r="N19" s="228">
        <f t="shared" si="17"/>
        <v>0.14741960305949209</v>
      </c>
      <c r="O19" s="228">
        <f t="shared" si="17"/>
        <v>0.25319032605381125</v>
      </c>
      <c r="P19" s="228">
        <f t="shared" si="17"/>
        <v>0.40856699387288725</v>
      </c>
      <c r="Q19" s="228">
        <f t="shared" si="17"/>
        <v>0.10545463262385903</v>
      </c>
      <c r="R19" s="228">
        <f t="shared" si="17"/>
        <v>0</v>
      </c>
      <c r="S19" s="228">
        <f t="shared" si="17"/>
        <v>0</v>
      </c>
      <c r="T19" s="228">
        <f t="shared" si="17"/>
        <v>0</v>
      </c>
      <c r="U19" s="228">
        <f t="shared" si="17"/>
        <v>0</v>
      </c>
      <c r="V19" s="228">
        <f t="shared" si="17"/>
        <v>0</v>
      </c>
      <c r="W19" s="228">
        <f t="shared" si="17"/>
        <v>0</v>
      </c>
      <c r="X19" s="228">
        <f t="shared" si="17"/>
        <v>0</v>
      </c>
      <c r="Y19" s="228">
        <f t="shared" si="17"/>
        <v>0</v>
      </c>
      <c r="Z19" s="228">
        <f t="shared" si="17"/>
        <v>0</v>
      </c>
      <c r="AA19" s="228">
        <f t="shared" si="17"/>
        <v>0</v>
      </c>
      <c r="AB19" s="228">
        <f t="shared" si="17"/>
        <v>0</v>
      </c>
      <c r="AC19" s="228">
        <f t="shared" si="17"/>
        <v>0</v>
      </c>
      <c r="AD19" s="228">
        <f t="shared" si="17"/>
        <v>0</v>
      </c>
      <c r="AE19" s="228">
        <f t="shared" si="17"/>
        <v>0</v>
      </c>
      <c r="AF19" s="228">
        <f t="shared" si="17"/>
        <v>0</v>
      </c>
      <c r="AG19" s="228">
        <f t="shared" si="17"/>
        <v>0</v>
      </c>
      <c r="AH19" s="228">
        <f t="shared" si="17"/>
        <v>0</v>
      </c>
      <c r="AI19" s="228">
        <f t="shared" si="17"/>
        <v>0</v>
      </c>
      <c r="AJ19" s="228">
        <f t="shared" si="17"/>
        <v>0</v>
      </c>
      <c r="AK19" s="228">
        <f t="shared" si="17"/>
        <v>0</v>
      </c>
    </row>
    <row r="20" spans="2:37">
      <c r="B20" s="220" t="str">
        <f>IBNR!F16</f>
        <v>2020Q2</v>
      </c>
      <c r="C20" s="221">
        <f t="shared" si="15"/>
        <v>57</v>
      </c>
      <c r="D20" s="222">
        <f>_xlfn.XLOOKUP($B$8,Paid_DFs!$G$5:$S$5,Paid_DFs!$G16:$S16)</f>
        <v>1.0007687304352986</v>
      </c>
      <c r="E20" s="223">
        <f>PRODUCT($D$11:$D20)</f>
        <v>1.003917178190048</v>
      </c>
      <c r="F20" s="224">
        <f t="shared" si="10"/>
        <v>0</v>
      </c>
      <c r="G20" s="225">
        <f t="shared" si="16"/>
        <v>0.99609810622315453</v>
      </c>
      <c r="H20" s="226">
        <f t="shared" si="18"/>
        <v>3.9018937768454665E-3</v>
      </c>
      <c r="I20" s="227">
        <f t="shared" si="11"/>
        <v>1</v>
      </c>
      <c r="J20" s="228">
        <f t="shared" si="12"/>
        <v>0.19624597044161221</v>
      </c>
      <c r="K20" s="228">
        <f t="shared" si="17"/>
        <v>1.7764370379112274E-3</v>
      </c>
      <c r="L20" s="228">
        <f t="shared" si="17"/>
        <v>4.6906606794833439E-3</v>
      </c>
      <c r="M20" s="228">
        <f t="shared" si="17"/>
        <v>5.4014822454504525E-3</v>
      </c>
      <c r="N20" s="228">
        <f t="shared" si="17"/>
        <v>5.6746651212708728E-2</v>
      </c>
      <c r="O20" s="228">
        <f t="shared" si="17"/>
        <v>0.11848909999496481</v>
      </c>
      <c r="P20" s="228">
        <f t="shared" si="17"/>
        <v>0.20350274481095287</v>
      </c>
      <c r="Q20" s="228">
        <f t="shared" si="17"/>
        <v>0.32838736766989024</v>
      </c>
      <c r="R20" s="228">
        <f t="shared" si="17"/>
        <v>8.4759585907026105E-2</v>
      </c>
      <c r="S20" s="228">
        <f t="shared" si="17"/>
        <v>0</v>
      </c>
      <c r="T20" s="228">
        <f t="shared" si="17"/>
        <v>0</v>
      </c>
      <c r="U20" s="228">
        <f t="shared" si="17"/>
        <v>0</v>
      </c>
      <c r="V20" s="228">
        <f t="shared" si="17"/>
        <v>0</v>
      </c>
      <c r="W20" s="228">
        <f t="shared" si="17"/>
        <v>0</v>
      </c>
      <c r="X20" s="228">
        <f t="shared" si="17"/>
        <v>0</v>
      </c>
      <c r="Y20" s="228">
        <f t="shared" si="17"/>
        <v>0</v>
      </c>
      <c r="Z20" s="228">
        <f t="shared" si="17"/>
        <v>0</v>
      </c>
      <c r="AA20" s="228">
        <f t="shared" si="17"/>
        <v>0</v>
      </c>
      <c r="AB20" s="228">
        <f t="shared" si="17"/>
        <v>0</v>
      </c>
      <c r="AC20" s="228">
        <f t="shared" si="17"/>
        <v>0</v>
      </c>
      <c r="AD20" s="228">
        <f t="shared" si="17"/>
        <v>0</v>
      </c>
      <c r="AE20" s="228">
        <f t="shared" si="17"/>
        <v>0</v>
      </c>
      <c r="AF20" s="228">
        <f t="shared" si="17"/>
        <v>0</v>
      </c>
      <c r="AG20" s="228">
        <f t="shared" si="17"/>
        <v>0</v>
      </c>
      <c r="AH20" s="228">
        <f t="shared" si="17"/>
        <v>0</v>
      </c>
      <c r="AI20" s="228">
        <f t="shared" si="17"/>
        <v>0</v>
      </c>
      <c r="AJ20" s="228">
        <f t="shared" si="17"/>
        <v>0</v>
      </c>
      <c r="AK20" s="228">
        <f t="shared" si="17"/>
        <v>0</v>
      </c>
    </row>
    <row r="21" spans="2:37">
      <c r="B21" s="220" t="str">
        <f>IBNR!F17</f>
        <v>2020Q3</v>
      </c>
      <c r="C21" s="221">
        <f t="shared" si="15"/>
        <v>54</v>
      </c>
      <c r="D21" s="222">
        <f>_xlfn.XLOOKUP($B$8,Paid_DFs!$G$5:$S$5,Paid_DFs!$G17:$S17)</f>
        <v>1</v>
      </c>
      <c r="E21" s="223">
        <f>PRODUCT($D$11:$D21)</f>
        <v>1.003917178190048</v>
      </c>
      <c r="F21" s="224">
        <f t="shared" si="10"/>
        <v>7.300998786337054E-4</v>
      </c>
      <c r="G21" s="225">
        <f t="shared" si="16"/>
        <v>0.99609810622315453</v>
      </c>
      <c r="H21" s="226">
        <f t="shared" si="18"/>
        <v>3.9018937768454665E-3</v>
      </c>
      <c r="I21" s="227">
        <f t="shared" si="11"/>
        <v>1</v>
      </c>
      <c r="J21" s="228">
        <f t="shared" si="12"/>
        <v>0</v>
      </c>
      <c r="K21" s="228">
        <f t="shared" si="17"/>
        <v>0.19624597044161221</v>
      </c>
      <c r="L21" s="228">
        <f t="shared" si="17"/>
        <v>1.7764370379112274E-3</v>
      </c>
      <c r="M21" s="228">
        <f t="shared" si="17"/>
        <v>4.6906606794833439E-3</v>
      </c>
      <c r="N21" s="228">
        <f t="shared" si="17"/>
        <v>5.4014822454504525E-3</v>
      </c>
      <c r="O21" s="228">
        <f t="shared" si="17"/>
        <v>5.6746651212708728E-2</v>
      </c>
      <c r="P21" s="228">
        <f t="shared" si="17"/>
        <v>0.11848909999496481</v>
      </c>
      <c r="Q21" s="228">
        <f t="shared" si="17"/>
        <v>0.20350274481095287</v>
      </c>
      <c r="R21" s="228">
        <f t="shared" si="17"/>
        <v>0.32838736766989024</v>
      </c>
      <c r="S21" s="228">
        <f t="shared" si="17"/>
        <v>8.4759585907026105E-2</v>
      </c>
      <c r="T21" s="228">
        <f t="shared" si="17"/>
        <v>0</v>
      </c>
      <c r="U21" s="228">
        <f t="shared" si="17"/>
        <v>0</v>
      </c>
      <c r="V21" s="228">
        <f t="shared" si="17"/>
        <v>0</v>
      </c>
      <c r="W21" s="228">
        <f t="shared" ref="W21:AK21" si="19">IFERROR(VLOOKUP($C21+W$6,$C$11:$AK$38,4,FALSE)/$H21,0)</f>
        <v>0</v>
      </c>
      <c r="X21" s="228">
        <f t="shared" si="19"/>
        <v>0</v>
      </c>
      <c r="Y21" s="228">
        <f t="shared" si="19"/>
        <v>0</v>
      </c>
      <c r="Z21" s="228">
        <f t="shared" si="19"/>
        <v>0</v>
      </c>
      <c r="AA21" s="228">
        <f t="shared" si="19"/>
        <v>0</v>
      </c>
      <c r="AB21" s="228">
        <f t="shared" si="19"/>
        <v>0</v>
      </c>
      <c r="AC21" s="228">
        <f t="shared" si="19"/>
        <v>0</v>
      </c>
      <c r="AD21" s="228">
        <f t="shared" si="19"/>
        <v>0</v>
      </c>
      <c r="AE21" s="228">
        <f t="shared" si="19"/>
        <v>0</v>
      </c>
      <c r="AF21" s="228">
        <f t="shared" si="19"/>
        <v>0</v>
      </c>
      <c r="AG21" s="228">
        <f t="shared" si="19"/>
        <v>0</v>
      </c>
      <c r="AH21" s="228">
        <f t="shared" si="19"/>
        <v>0</v>
      </c>
      <c r="AI21" s="228">
        <f t="shared" si="19"/>
        <v>0</v>
      </c>
      <c r="AJ21" s="228">
        <f t="shared" si="19"/>
        <v>0</v>
      </c>
      <c r="AK21" s="228">
        <f t="shared" si="19"/>
        <v>0</v>
      </c>
    </row>
    <row r="22" spans="2:37">
      <c r="B22" s="220" t="str">
        <f>IBNR!F18</f>
        <v>2020Q4</v>
      </c>
      <c r="C22" s="221">
        <f t="shared" si="15"/>
        <v>51</v>
      </c>
      <c r="D22" s="222">
        <f>_xlfn.XLOOKUP($B$8,Paid_DFs!$G$5:$S$5,Paid_DFs!$G18:$S18)</f>
        <v>1.0007334974340947</v>
      </c>
      <c r="E22" s="223">
        <f>PRODUCT($D$11:$D22)</f>
        <v>1.004653548864294</v>
      </c>
      <c r="F22" s="224">
        <f t="shared" si="10"/>
        <v>0</v>
      </c>
      <c r="G22" s="225">
        <f t="shared" si="16"/>
        <v>0.99536800634452083</v>
      </c>
      <c r="H22" s="226">
        <f t="shared" si="18"/>
        <v>4.6319936554791719E-3</v>
      </c>
      <c r="I22" s="227">
        <f t="shared" si="11"/>
        <v>0.99999999999999989</v>
      </c>
      <c r="J22" s="228">
        <f t="shared" si="12"/>
        <v>0.15762108779446887</v>
      </c>
      <c r="K22" s="228">
        <f t="shared" ref="K22:AK31" si="20">IFERROR(VLOOKUP($C22+K$6,$C$11:$AK$38,4,FALSE)/$H22,0)</f>
        <v>0</v>
      </c>
      <c r="L22" s="228">
        <f t="shared" si="20"/>
        <v>0.1653134671053241</v>
      </c>
      <c r="M22" s="228">
        <f t="shared" si="20"/>
        <v>1.4964330995972754E-3</v>
      </c>
      <c r="N22" s="228">
        <f t="shared" si="20"/>
        <v>3.9513136407084365E-3</v>
      </c>
      <c r="O22" s="228">
        <f t="shared" si="20"/>
        <v>4.5500947382200417E-3</v>
      </c>
      <c r="P22" s="228">
        <f t="shared" si="20"/>
        <v>4.7802182319868256E-2</v>
      </c>
      <c r="Q22" s="228">
        <f t="shared" si="20"/>
        <v>9.9812719161970848E-2</v>
      </c>
      <c r="R22" s="228">
        <f t="shared" si="20"/>
        <v>0.17142642080469028</v>
      </c>
      <c r="S22" s="228">
        <f t="shared" si="20"/>
        <v>0.27662659355979996</v>
      </c>
      <c r="T22" s="228">
        <f t="shared" si="20"/>
        <v>7.1399687775351925E-2</v>
      </c>
      <c r="U22" s="228">
        <f t="shared" si="20"/>
        <v>0</v>
      </c>
      <c r="V22" s="228">
        <f t="shared" si="20"/>
        <v>0</v>
      </c>
      <c r="W22" s="228">
        <f t="shared" si="20"/>
        <v>0</v>
      </c>
      <c r="X22" s="228">
        <f t="shared" si="20"/>
        <v>0</v>
      </c>
      <c r="Y22" s="228">
        <f t="shared" si="20"/>
        <v>0</v>
      </c>
      <c r="Z22" s="228">
        <f t="shared" si="20"/>
        <v>0</v>
      </c>
      <c r="AA22" s="228">
        <f t="shared" si="20"/>
        <v>0</v>
      </c>
      <c r="AB22" s="228">
        <f t="shared" si="20"/>
        <v>0</v>
      </c>
      <c r="AC22" s="228">
        <f t="shared" si="20"/>
        <v>0</v>
      </c>
      <c r="AD22" s="228">
        <f t="shared" si="20"/>
        <v>0</v>
      </c>
      <c r="AE22" s="228">
        <f t="shared" si="20"/>
        <v>0</v>
      </c>
      <c r="AF22" s="228">
        <f t="shared" si="20"/>
        <v>0</v>
      </c>
      <c r="AG22" s="228">
        <f t="shared" si="20"/>
        <v>0</v>
      </c>
      <c r="AH22" s="228">
        <f t="shared" si="20"/>
        <v>0</v>
      </c>
      <c r="AI22" s="228">
        <f t="shared" si="20"/>
        <v>0</v>
      </c>
      <c r="AJ22" s="228">
        <f t="shared" si="20"/>
        <v>0</v>
      </c>
      <c r="AK22" s="228">
        <f t="shared" si="20"/>
        <v>0</v>
      </c>
    </row>
    <row r="23" spans="2:37">
      <c r="B23" s="220" t="str">
        <f>IBNR!F19</f>
        <v>2021Q1</v>
      </c>
      <c r="C23" s="221">
        <f t="shared" si="15"/>
        <v>48</v>
      </c>
      <c r="D23" s="222">
        <f>_xlfn.XLOOKUP($B$8,Paid_DFs!$G$5:$S$5,Paid_DFs!$G19:$S19)</f>
        <v>1</v>
      </c>
      <c r="E23" s="223">
        <f>PRODUCT($D$11:$D23)</f>
        <v>1.004653548864294</v>
      </c>
      <c r="F23" s="224">
        <f t="shared" si="10"/>
        <v>1.7264029304673301E-3</v>
      </c>
      <c r="G23" s="225">
        <f t="shared" si="16"/>
        <v>0.99536800634452083</v>
      </c>
      <c r="H23" s="226">
        <f t="shared" si="18"/>
        <v>4.6319936554791719E-3</v>
      </c>
      <c r="I23" s="227">
        <f t="shared" si="11"/>
        <v>0.99999999999999989</v>
      </c>
      <c r="J23" s="228">
        <f t="shared" si="12"/>
        <v>0</v>
      </c>
      <c r="K23" s="228">
        <f t="shared" si="20"/>
        <v>0.15762108779446887</v>
      </c>
      <c r="L23" s="228">
        <f t="shared" si="20"/>
        <v>0</v>
      </c>
      <c r="M23" s="228">
        <f t="shared" si="20"/>
        <v>0.1653134671053241</v>
      </c>
      <c r="N23" s="228">
        <f t="shared" si="20"/>
        <v>1.4964330995972754E-3</v>
      </c>
      <c r="O23" s="228">
        <f t="shared" si="20"/>
        <v>3.9513136407084365E-3</v>
      </c>
      <c r="P23" s="228">
        <f t="shared" si="20"/>
        <v>4.5500947382200417E-3</v>
      </c>
      <c r="Q23" s="228">
        <f t="shared" si="20"/>
        <v>4.7802182319868256E-2</v>
      </c>
      <c r="R23" s="228">
        <f t="shared" si="20"/>
        <v>9.9812719161970848E-2</v>
      </c>
      <c r="S23" s="228">
        <f t="shared" si="20"/>
        <v>0.17142642080469028</v>
      </c>
      <c r="T23" s="228">
        <f t="shared" si="20"/>
        <v>0.27662659355979996</v>
      </c>
      <c r="U23" s="228">
        <f t="shared" si="20"/>
        <v>7.1399687775351925E-2</v>
      </c>
      <c r="V23" s="228">
        <f t="shared" si="20"/>
        <v>0</v>
      </c>
      <c r="W23" s="228">
        <f t="shared" si="20"/>
        <v>0</v>
      </c>
      <c r="X23" s="228">
        <f t="shared" si="20"/>
        <v>0</v>
      </c>
      <c r="Y23" s="228">
        <f t="shared" si="20"/>
        <v>0</v>
      </c>
      <c r="Z23" s="228">
        <f t="shared" si="20"/>
        <v>0</v>
      </c>
      <c r="AA23" s="228">
        <f t="shared" si="20"/>
        <v>0</v>
      </c>
      <c r="AB23" s="228">
        <f t="shared" si="20"/>
        <v>0</v>
      </c>
      <c r="AC23" s="228">
        <f t="shared" si="20"/>
        <v>0</v>
      </c>
      <c r="AD23" s="228">
        <f t="shared" si="20"/>
        <v>0</v>
      </c>
      <c r="AE23" s="228">
        <f t="shared" si="20"/>
        <v>0</v>
      </c>
      <c r="AF23" s="228">
        <f t="shared" si="20"/>
        <v>0</v>
      </c>
      <c r="AG23" s="228">
        <f t="shared" si="20"/>
        <v>0</v>
      </c>
      <c r="AH23" s="228">
        <f t="shared" si="20"/>
        <v>0</v>
      </c>
      <c r="AI23" s="228">
        <f t="shared" si="20"/>
        <v>0</v>
      </c>
      <c r="AJ23" s="228">
        <f t="shared" si="20"/>
        <v>0</v>
      </c>
      <c r="AK23" s="228">
        <f t="shared" si="20"/>
        <v>0</v>
      </c>
    </row>
    <row r="24" spans="2:37">
      <c r="B24" s="220" t="str">
        <f>IBNR!F20</f>
        <v>2021Q2</v>
      </c>
      <c r="C24" s="221">
        <f t="shared" si="15"/>
        <v>45</v>
      </c>
      <c r="D24" s="222">
        <f>_xlfn.XLOOKUP($B$8,Paid_DFs!$G$5:$S$5,Paid_DFs!$G20:$S20)</f>
        <v>1.0017374503287055</v>
      </c>
      <c r="E24" s="223">
        <f>PRODUCT($D$11:$D24)</f>
        <v>1.0063990845030035</v>
      </c>
      <c r="F24" s="224">
        <f t="shared" si="10"/>
        <v>3.7327779708085096E-4</v>
      </c>
      <c r="G24" s="225">
        <f t="shared" si="16"/>
        <v>0.9936416034140535</v>
      </c>
      <c r="H24" s="226">
        <f t="shared" si="18"/>
        <v>6.3583965859465019E-3</v>
      </c>
      <c r="I24" s="227">
        <f t="shared" si="11"/>
        <v>1.0000000000000002</v>
      </c>
      <c r="J24" s="228">
        <f t="shared" si="12"/>
        <v>0.27151545316991899</v>
      </c>
      <c r="K24" s="228">
        <f t="shared" si="20"/>
        <v>0</v>
      </c>
      <c r="L24" s="228">
        <f t="shared" si="20"/>
        <v>0.11482452671281808</v>
      </c>
      <c r="M24" s="228">
        <f t="shared" si="20"/>
        <v>0</v>
      </c>
      <c r="N24" s="228">
        <f t="shared" si="20"/>
        <v>0.12042830616913154</v>
      </c>
      <c r="O24" s="228">
        <f t="shared" si="20"/>
        <v>1.0901283884216548E-3</v>
      </c>
      <c r="P24" s="228">
        <f t="shared" si="20"/>
        <v>2.8784709269350029E-3</v>
      </c>
      <c r="Q24" s="228">
        <f t="shared" si="20"/>
        <v>3.3146737034061634E-3</v>
      </c>
      <c r="R24" s="228">
        <f t="shared" si="20"/>
        <v>3.4823151124778143E-2</v>
      </c>
      <c r="S24" s="228">
        <f t="shared" si="20"/>
        <v>7.271202348658648E-2</v>
      </c>
      <c r="T24" s="228">
        <f t="shared" si="20"/>
        <v>0.12488149847460757</v>
      </c>
      <c r="U24" s="228">
        <f t="shared" si="20"/>
        <v>0.20151819865055989</v>
      </c>
      <c r="V24" s="228">
        <f t="shared" si="20"/>
        <v>5.201356919283652E-2</v>
      </c>
      <c r="W24" s="228">
        <f t="shared" si="20"/>
        <v>0</v>
      </c>
      <c r="X24" s="228">
        <f t="shared" si="20"/>
        <v>0</v>
      </c>
      <c r="Y24" s="228">
        <f t="shared" si="20"/>
        <v>0</v>
      </c>
      <c r="Z24" s="228">
        <f t="shared" si="20"/>
        <v>0</v>
      </c>
      <c r="AA24" s="228">
        <f t="shared" si="20"/>
        <v>0</v>
      </c>
      <c r="AB24" s="228">
        <f t="shared" si="20"/>
        <v>0</v>
      </c>
      <c r="AC24" s="228">
        <f t="shared" si="20"/>
        <v>0</v>
      </c>
      <c r="AD24" s="228">
        <f t="shared" si="20"/>
        <v>0</v>
      </c>
      <c r="AE24" s="228">
        <f t="shared" si="20"/>
        <v>0</v>
      </c>
      <c r="AF24" s="228">
        <f t="shared" si="20"/>
        <v>0</v>
      </c>
      <c r="AG24" s="228">
        <f t="shared" si="20"/>
        <v>0</v>
      </c>
      <c r="AH24" s="228">
        <f t="shared" si="20"/>
        <v>0</v>
      </c>
      <c r="AI24" s="228">
        <f t="shared" si="20"/>
        <v>0</v>
      </c>
      <c r="AJ24" s="228">
        <f t="shared" si="20"/>
        <v>0</v>
      </c>
      <c r="AK24" s="228">
        <f t="shared" si="20"/>
        <v>0</v>
      </c>
    </row>
    <row r="25" spans="2:37">
      <c r="B25" s="220" t="str">
        <f>IBNR!F21</f>
        <v>2021Q3</v>
      </c>
      <c r="C25" s="221">
        <f t="shared" si="15"/>
        <v>42</v>
      </c>
      <c r="D25" s="222">
        <f>_xlfn.XLOOKUP($B$8,Paid_DFs!$G$5:$S$5,Paid_DFs!$G21:$S21)</f>
        <v>1.0003758076115525</v>
      </c>
      <c r="E25" s="223">
        <f>PRODUCT($D$11:$D25)</f>
        <v>1.0067772969392192</v>
      </c>
      <c r="F25" s="224">
        <f t="shared" si="10"/>
        <v>9.251271802123151E-4</v>
      </c>
      <c r="G25" s="225">
        <f t="shared" si="16"/>
        <v>0.99326832561697265</v>
      </c>
      <c r="H25" s="226">
        <f t="shared" si="18"/>
        <v>6.7316743830273529E-3</v>
      </c>
      <c r="I25" s="227">
        <f t="shared" si="11"/>
        <v>1.0000000000000002</v>
      </c>
      <c r="J25" s="228">
        <f t="shared" si="12"/>
        <v>5.5450958534477027E-2</v>
      </c>
      <c r="K25" s="228">
        <f t="shared" si="20"/>
        <v>0.25645966103472406</v>
      </c>
      <c r="L25" s="228">
        <f t="shared" si="20"/>
        <v>0</v>
      </c>
      <c r="M25" s="228">
        <f t="shared" si="20"/>
        <v>0.10845739664332466</v>
      </c>
      <c r="N25" s="228">
        <f t="shared" si="20"/>
        <v>0</v>
      </c>
      <c r="O25" s="228">
        <f t="shared" si="20"/>
        <v>0.11375044115736972</v>
      </c>
      <c r="P25" s="228">
        <f t="shared" si="20"/>
        <v>1.0296797243580294E-3</v>
      </c>
      <c r="Q25" s="228">
        <f t="shared" si="20"/>
        <v>2.7188569549228326E-3</v>
      </c>
      <c r="R25" s="228">
        <f t="shared" si="20"/>
        <v>3.1308718693232669E-3</v>
      </c>
      <c r="S25" s="228">
        <f t="shared" si="20"/>
        <v>3.2892174015718242E-2</v>
      </c>
      <c r="T25" s="228">
        <f t="shared" si="20"/>
        <v>6.868007208727385E-2</v>
      </c>
      <c r="U25" s="228">
        <f t="shared" si="20"/>
        <v>0.11795669968096875</v>
      </c>
      <c r="V25" s="228">
        <f t="shared" si="20"/>
        <v>0.19034382137324518</v>
      </c>
      <c r="W25" s="228">
        <f t="shared" si="20"/>
        <v>4.9129366924294392E-2</v>
      </c>
      <c r="X25" s="228">
        <f t="shared" si="20"/>
        <v>0</v>
      </c>
      <c r="Y25" s="228">
        <f t="shared" si="20"/>
        <v>0</v>
      </c>
      <c r="Z25" s="228">
        <f t="shared" si="20"/>
        <v>0</v>
      </c>
      <c r="AA25" s="228">
        <f t="shared" si="20"/>
        <v>0</v>
      </c>
      <c r="AB25" s="228">
        <f t="shared" si="20"/>
        <v>0</v>
      </c>
      <c r="AC25" s="228">
        <f t="shared" si="20"/>
        <v>0</v>
      </c>
      <c r="AD25" s="228">
        <f t="shared" si="20"/>
        <v>0</v>
      </c>
      <c r="AE25" s="228">
        <f t="shared" si="20"/>
        <v>0</v>
      </c>
      <c r="AF25" s="228">
        <f t="shared" si="20"/>
        <v>0</v>
      </c>
      <c r="AG25" s="228">
        <f t="shared" si="20"/>
        <v>0</v>
      </c>
      <c r="AH25" s="228">
        <f t="shared" si="20"/>
        <v>0</v>
      </c>
      <c r="AI25" s="228">
        <f t="shared" si="20"/>
        <v>0</v>
      </c>
      <c r="AJ25" s="228">
        <f t="shared" si="20"/>
        <v>0</v>
      </c>
      <c r="AK25" s="228">
        <f t="shared" si="20"/>
        <v>0</v>
      </c>
    </row>
    <row r="26" spans="2:37">
      <c r="B26" s="220" t="str">
        <f>IBNR!F22</f>
        <v>2021Q4</v>
      </c>
      <c r="C26" s="221">
        <f t="shared" si="15"/>
        <v>39</v>
      </c>
      <c r="D26" s="222">
        <f>_xlfn.XLOOKUP($B$8,Paid_DFs!$G$5:$S$5,Paid_DFs!$G22:$S22)</f>
        <v>1.0009322653510093</v>
      </c>
      <c r="E26" s="223">
        <f>PRODUCT($D$11:$D26)</f>
        <v>1.0077158805293385</v>
      </c>
      <c r="F26" s="224">
        <f t="shared" si="10"/>
        <v>2.147002770113704E-3</v>
      </c>
      <c r="G26" s="225">
        <f t="shared" si="16"/>
        <v>0.99234319843676033</v>
      </c>
      <c r="H26" s="226">
        <f t="shared" si="18"/>
        <v>7.656801563239668E-3</v>
      </c>
      <c r="I26" s="227">
        <f t="shared" si="11"/>
        <v>0.99999999999999978</v>
      </c>
      <c r="J26" s="228">
        <f t="shared" si="12"/>
        <v>0.1208242335355606</v>
      </c>
      <c r="K26" s="228">
        <f t="shared" si="20"/>
        <v>4.8751138970736685E-2</v>
      </c>
      <c r="L26" s="228">
        <f t="shared" si="20"/>
        <v>0.22547311905741385</v>
      </c>
      <c r="M26" s="228">
        <f t="shared" si="20"/>
        <v>0</v>
      </c>
      <c r="N26" s="228">
        <f t="shared" si="20"/>
        <v>9.5353114822632673E-2</v>
      </c>
      <c r="O26" s="228">
        <f t="shared" si="20"/>
        <v>0</v>
      </c>
      <c r="P26" s="228">
        <f t="shared" si="20"/>
        <v>0.10000663129019864</v>
      </c>
      <c r="Q26" s="228">
        <f t="shared" si="20"/>
        <v>9.0526946087536315E-4</v>
      </c>
      <c r="R26" s="228">
        <f t="shared" si="20"/>
        <v>2.3903531472514528E-3</v>
      </c>
      <c r="S26" s="228">
        <f t="shared" si="20"/>
        <v>2.7525866754142354E-3</v>
      </c>
      <c r="T26" s="228">
        <f t="shared" si="20"/>
        <v>2.8918002300950801E-2</v>
      </c>
      <c r="U26" s="228">
        <f t="shared" si="20"/>
        <v>6.0381855018161942E-2</v>
      </c>
      <c r="V26" s="228">
        <f t="shared" si="20"/>
        <v>0.10370467185163139</v>
      </c>
      <c r="W26" s="228">
        <f t="shared" si="20"/>
        <v>0.16734567504759318</v>
      </c>
      <c r="X26" s="228">
        <f t="shared" si="20"/>
        <v>4.31933488215792E-2</v>
      </c>
      <c r="Y26" s="228">
        <f t="shared" si="20"/>
        <v>0</v>
      </c>
      <c r="Z26" s="228">
        <f t="shared" si="20"/>
        <v>0</v>
      </c>
      <c r="AA26" s="228">
        <f t="shared" si="20"/>
        <v>0</v>
      </c>
      <c r="AB26" s="228">
        <f t="shared" si="20"/>
        <v>0</v>
      </c>
      <c r="AC26" s="228">
        <f t="shared" si="20"/>
        <v>0</v>
      </c>
      <c r="AD26" s="228">
        <f t="shared" si="20"/>
        <v>0</v>
      </c>
      <c r="AE26" s="228">
        <f t="shared" si="20"/>
        <v>0</v>
      </c>
      <c r="AF26" s="228">
        <f t="shared" si="20"/>
        <v>0</v>
      </c>
      <c r="AG26" s="228">
        <f t="shared" si="20"/>
        <v>0</v>
      </c>
      <c r="AH26" s="228">
        <f t="shared" si="20"/>
        <v>0</v>
      </c>
      <c r="AI26" s="228">
        <f t="shared" si="20"/>
        <v>0</v>
      </c>
      <c r="AJ26" s="228">
        <f t="shared" si="20"/>
        <v>0</v>
      </c>
      <c r="AK26" s="228">
        <f t="shared" si="20"/>
        <v>0</v>
      </c>
    </row>
    <row r="27" spans="2:37">
      <c r="B27" s="220" t="str">
        <f>IBNR!F23</f>
        <v>2022Q1</v>
      </c>
      <c r="C27" s="221">
        <f t="shared" si="15"/>
        <v>36</v>
      </c>
      <c r="D27" s="222">
        <f>_xlfn.XLOOKUP($B$8,Paid_DFs!$G$5:$S$5,Paid_DFs!$G23:$S23)</f>
        <v>1.0021682599665698</v>
      </c>
      <c r="E27" s="223">
        <f>PRODUCT($D$11:$D27)</f>
        <v>1.0099008705307668</v>
      </c>
      <c r="F27" s="224">
        <f t="shared" si="10"/>
        <v>6.1773583564284085E-4</v>
      </c>
      <c r="G27" s="225">
        <f t="shared" si="16"/>
        <v>0.99019619566664663</v>
      </c>
      <c r="H27" s="226">
        <f t="shared" si="18"/>
        <v>9.803804333353372E-3</v>
      </c>
      <c r="I27" s="227">
        <f t="shared" si="11"/>
        <v>1</v>
      </c>
      <c r="J27" s="228">
        <f t="shared" si="12"/>
        <v>0.21899690131609612</v>
      </c>
      <c r="K27" s="228">
        <f t="shared" si="20"/>
        <v>9.4364100787380487E-2</v>
      </c>
      <c r="L27" s="228">
        <f t="shared" si="20"/>
        <v>3.8074790600514975E-2</v>
      </c>
      <c r="M27" s="228">
        <f t="shared" si="20"/>
        <v>0.17609520465376499</v>
      </c>
      <c r="N27" s="228">
        <f t="shared" si="20"/>
        <v>0</v>
      </c>
      <c r="O27" s="228">
        <f t="shared" si="20"/>
        <v>7.4471078145638206E-2</v>
      </c>
      <c r="P27" s="228">
        <f t="shared" si="20"/>
        <v>0</v>
      </c>
      <c r="Q27" s="228">
        <f t="shared" si="20"/>
        <v>7.8105488926583796E-2</v>
      </c>
      <c r="R27" s="228">
        <f t="shared" si="20"/>
        <v>7.0701825408756567E-4</v>
      </c>
      <c r="S27" s="228">
        <f t="shared" si="20"/>
        <v>1.8668732149522067E-3</v>
      </c>
      <c r="T27" s="228">
        <f t="shared" si="20"/>
        <v>2.149778722894543E-3</v>
      </c>
      <c r="U27" s="228">
        <f t="shared" si="20"/>
        <v>2.2585049404790839E-2</v>
      </c>
      <c r="V27" s="228">
        <f t="shared" si="20"/>
        <v>4.7158415873466711E-2</v>
      </c>
      <c r="W27" s="228">
        <f t="shared" si="20"/>
        <v>8.0993670064121545E-2</v>
      </c>
      <c r="X27" s="228">
        <f t="shared" si="20"/>
        <v>0.13069749076351991</v>
      </c>
      <c r="Y27" s="228">
        <f t="shared" si="20"/>
        <v>3.3734139272188102E-2</v>
      </c>
      <c r="Z27" s="228">
        <f t="shared" si="20"/>
        <v>0</v>
      </c>
      <c r="AA27" s="228">
        <f t="shared" si="20"/>
        <v>0</v>
      </c>
      <c r="AB27" s="228">
        <f t="shared" si="20"/>
        <v>0</v>
      </c>
      <c r="AC27" s="228">
        <f t="shared" si="20"/>
        <v>0</v>
      </c>
      <c r="AD27" s="228">
        <f t="shared" si="20"/>
        <v>0</v>
      </c>
      <c r="AE27" s="228">
        <f t="shared" si="20"/>
        <v>0</v>
      </c>
      <c r="AF27" s="228">
        <f t="shared" si="20"/>
        <v>0</v>
      </c>
      <c r="AG27" s="228">
        <f t="shared" si="20"/>
        <v>0</v>
      </c>
      <c r="AH27" s="228">
        <f t="shared" si="20"/>
        <v>0</v>
      </c>
      <c r="AI27" s="228">
        <f t="shared" si="20"/>
        <v>0</v>
      </c>
      <c r="AJ27" s="228">
        <f t="shared" si="20"/>
        <v>0</v>
      </c>
      <c r="AK27" s="228">
        <f t="shared" si="20"/>
        <v>0</v>
      </c>
    </row>
    <row r="28" spans="2:37">
      <c r="B28" s="220" t="str">
        <f>IBNR!F24</f>
        <v>2022Q2</v>
      </c>
      <c r="C28" s="221">
        <f t="shared" si="15"/>
        <v>33</v>
      </c>
      <c r="D28" s="222">
        <f>_xlfn.XLOOKUP($B$8,Paid_DFs!$G$5:$S$5,Paid_DFs!$G24:$S24)</f>
        <v>1.0006242413923889</v>
      </c>
      <c r="E28" s="223">
        <f>PRODUCT($D$11:$D28)</f>
        <v>1.0105312924563616</v>
      </c>
      <c r="F28" s="224">
        <f t="shared" si="10"/>
        <v>1.6454728847554723E-3</v>
      </c>
      <c r="G28" s="225">
        <f t="shared" si="16"/>
        <v>0.98957845983100379</v>
      </c>
      <c r="H28" s="226">
        <f t="shared" si="18"/>
        <v>1.0421540168996213E-2</v>
      </c>
      <c r="I28" s="227">
        <f t="shared" si="11"/>
        <v>0.99999999999999989</v>
      </c>
      <c r="J28" s="228">
        <f t="shared" si="12"/>
        <v>5.9274908087058716E-2</v>
      </c>
      <c r="K28" s="228">
        <f t="shared" si="20"/>
        <v>0.20601588011923386</v>
      </c>
      <c r="L28" s="228">
        <f t="shared" si="20"/>
        <v>8.8770677386490554E-2</v>
      </c>
      <c r="M28" s="228">
        <f t="shared" si="20"/>
        <v>3.5817910887235446E-2</v>
      </c>
      <c r="N28" s="228">
        <f t="shared" si="20"/>
        <v>0.16565717758334128</v>
      </c>
      <c r="O28" s="228">
        <f t="shared" si="20"/>
        <v>0</v>
      </c>
      <c r="P28" s="228">
        <f t="shared" si="20"/>
        <v>7.0056811833411337E-2</v>
      </c>
      <c r="Q28" s="228">
        <f t="shared" si="20"/>
        <v>0</v>
      </c>
      <c r="R28" s="228">
        <f t="shared" si="20"/>
        <v>7.3475793249365762E-2</v>
      </c>
      <c r="S28" s="228">
        <f t="shared" si="20"/>
        <v>6.6510981206065255E-4</v>
      </c>
      <c r="T28" s="228">
        <f t="shared" si="20"/>
        <v>1.7562144767257228E-3</v>
      </c>
      <c r="U28" s="228">
        <f t="shared" si="20"/>
        <v>2.0223507866874543E-3</v>
      </c>
      <c r="V28" s="228">
        <f t="shared" si="20"/>
        <v>2.1246322677180181E-2</v>
      </c>
      <c r="W28" s="228">
        <f t="shared" si="20"/>
        <v>4.4363105107035679E-2</v>
      </c>
      <c r="X28" s="228">
        <f t="shared" si="20"/>
        <v>7.6192777715437185E-2</v>
      </c>
      <c r="Y28" s="228">
        <f t="shared" si="20"/>
        <v>0.12295040901130307</v>
      </c>
      <c r="Z28" s="228">
        <f t="shared" si="20"/>
        <v>3.1734551267433117E-2</v>
      </c>
      <c r="AA28" s="228">
        <f t="shared" si="20"/>
        <v>0</v>
      </c>
      <c r="AB28" s="228">
        <f t="shared" si="20"/>
        <v>0</v>
      </c>
      <c r="AC28" s="228">
        <f t="shared" si="20"/>
        <v>0</v>
      </c>
      <c r="AD28" s="228">
        <f t="shared" si="20"/>
        <v>0</v>
      </c>
      <c r="AE28" s="228">
        <f t="shared" si="20"/>
        <v>0</v>
      </c>
      <c r="AF28" s="228">
        <f t="shared" si="20"/>
        <v>0</v>
      </c>
      <c r="AG28" s="228">
        <f t="shared" si="20"/>
        <v>0</v>
      </c>
      <c r="AH28" s="228">
        <f t="shared" si="20"/>
        <v>0</v>
      </c>
      <c r="AI28" s="228">
        <f t="shared" si="20"/>
        <v>0</v>
      </c>
      <c r="AJ28" s="228">
        <f t="shared" si="20"/>
        <v>0</v>
      </c>
      <c r="AK28" s="228">
        <f t="shared" si="20"/>
        <v>0</v>
      </c>
    </row>
    <row r="29" spans="2:37">
      <c r="B29" s="220" t="str">
        <f>IBNR!F25</f>
        <v>2022Q3</v>
      </c>
      <c r="C29" s="221">
        <f t="shared" si="15"/>
        <v>30</v>
      </c>
      <c r="D29" s="222">
        <f>_xlfn.XLOOKUP($B$8,Paid_DFs!$G$5:$S$5,Paid_DFs!$G25:$S25)</f>
        <v>1.0016655713560509</v>
      </c>
      <c r="E29" s="223">
        <f>PRODUCT($D$11:$D29)</f>
        <v>1.01221440443147</v>
      </c>
      <c r="F29" s="224">
        <f t="shared" si="10"/>
        <v>3.0549693416588308E-3</v>
      </c>
      <c r="G29" s="225">
        <f t="shared" si="16"/>
        <v>0.98793298694624831</v>
      </c>
      <c r="H29" s="226">
        <f t="shared" si="18"/>
        <v>1.2067013053751685E-2</v>
      </c>
      <c r="I29" s="227">
        <f t="shared" si="11"/>
        <v>1</v>
      </c>
      <c r="J29" s="228">
        <f t="shared" si="12"/>
        <v>0.13636124179412301</v>
      </c>
      <c r="K29" s="228">
        <f t="shared" si="20"/>
        <v>5.1192108013074882E-2</v>
      </c>
      <c r="L29" s="228">
        <f t="shared" si="20"/>
        <v>0.17792329887686595</v>
      </c>
      <c r="M29" s="228">
        <f t="shared" si="20"/>
        <v>7.6665797583163234E-2</v>
      </c>
      <c r="N29" s="228">
        <f t="shared" si="20"/>
        <v>3.0933736080180782E-2</v>
      </c>
      <c r="O29" s="228">
        <f t="shared" si="20"/>
        <v>0.14306795913596729</v>
      </c>
      <c r="P29" s="228">
        <f t="shared" si="20"/>
        <v>0</v>
      </c>
      <c r="Q29" s="228">
        <f t="shared" si="20"/>
        <v>6.050377797567015E-2</v>
      </c>
      <c r="R29" s="228">
        <f t="shared" si="20"/>
        <v>0</v>
      </c>
      <c r="S29" s="228">
        <f t="shared" si="20"/>
        <v>6.3456542840074001E-2</v>
      </c>
      <c r="T29" s="228">
        <f t="shared" si="20"/>
        <v>5.7441461215860612E-4</v>
      </c>
      <c r="U29" s="228">
        <f t="shared" si="20"/>
        <v>1.5167348898225874E-3</v>
      </c>
      <c r="V29" s="228">
        <f t="shared" si="20"/>
        <v>1.7465805220714314E-3</v>
      </c>
      <c r="W29" s="228">
        <f t="shared" si="20"/>
        <v>1.8349147733361257E-2</v>
      </c>
      <c r="X29" s="228">
        <f t="shared" si="20"/>
        <v>3.8313697004797094E-2</v>
      </c>
      <c r="Y29" s="228">
        <f t="shared" si="20"/>
        <v>6.5803035930416587E-2</v>
      </c>
      <c r="Z29" s="228">
        <f t="shared" si="20"/>
        <v>0.10618473855942645</v>
      </c>
      <c r="AA29" s="228">
        <f t="shared" si="20"/>
        <v>2.7407188448826673E-2</v>
      </c>
      <c r="AB29" s="228">
        <f t="shared" si="20"/>
        <v>0</v>
      </c>
      <c r="AC29" s="228">
        <f t="shared" si="20"/>
        <v>0</v>
      </c>
      <c r="AD29" s="228">
        <f t="shared" si="20"/>
        <v>0</v>
      </c>
      <c r="AE29" s="228">
        <f t="shared" si="20"/>
        <v>0</v>
      </c>
      <c r="AF29" s="228">
        <f t="shared" si="20"/>
        <v>0</v>
      </c>
      <c r="AG29" s="228">
        <f t="shared" si="20"/>
        <v>0</v>
      </c>
      <c r="AH29" s="228">
        <f t="shared" si="20"/>
        <v>0</v>
      </c>
      <c r="AI29" s="228">
        <f t="shared" si="20"/>
        <v>0</v>
      </c>
      <c r="AJ29" s="228">
        <f t="shared" si="20"/>
        <v>0</v>
      </c>
      <c r="AK29" s="228">
        <f t="shared" si="20"/>
        <v>0</v>
      </c>
    </row>
    <row r="30" spans="2:37">
      <c r="B30" s="220" t="str">
        <f>IBNR!F26</f>
        <v>2022Q4</v>
      </c>
      <c r="C30" s="221">
        <f t="shared" si="15"/>
        <v>27</v>
      </c>
      <c r="D30" s="222">
        <f>_xlfn.XLOOKUP($B$8,Paid_DFs!$G$5:$S$5,Paid_DFs!$G26:$S26)</f>
        <v>1.0031018758537114</v>
      </c>
      <c r="E30" s="223">
        <f>PRODUCT($D$11:$D30)</f>
        <v>1.0153541678513549</v>
      </c>
      <c r="F30" s="224">
        <f t="shared" si="10"/>
        <v>2.0102818770283415E-3</v>
      </c>
      <c r="G30" s="225">
        <f t="shared" si="16"/>
        <v>0.98487801760458948</v>
      </c>
      <c r="H30" s="226">
        <f t="shared" si="18"/>
        <v>1.5121982395410516E-2</v>
      </c>
      <c r="I30" s="227">
        <f t="shared" si="11"/>
        <v>1</v>
      </c>
      <c r="J30" s="228">
        <f t="shared" si="12"/>
        <v>0.20202174964745406</v>
      </c>
      <c r="K30" s="228">
        <f t="shared" si="20"/>
        <v>0.10881330514277475</v>
      </c>
      <c r="L30" s="228">
        <f t="shared" si="20"/>
        <v>4.085018878413204E-2</v>
      </c>
      <c r="M30" s="228">
        <f t="shared" si="20"/>
        <v>0.1419789227347146</v>
      </c>
      <c r="N30" s="228">
        <f t="shared" si="20"/>
        <v>6.1177639017295039E-2</v>
      </c>
      <c r="O30" s="228">
        <f t="shared" si="20"/>
        <v>2.4684448594130083E-2</v>
      </c>
      <c r="P30" s="228">
        <f t="shared" si="20"/>
        <v>0.11416511971282872</v>
      </c>
      <c r="Q30" s="228">
        <f t="shared" si="20"/>
        <v>0</v>
      </c>
      <c r="R30" s="228">
        <f t="shared" si="20"/>
        <v>4.8280698888744172E-2</v>
      </c>
      <c r="S30" s="228">
        <f t="shared" si="20"/>
        <v>0</v>
      </c>
      <c r="T30" s="228">
        <f t="shared" si="20"/>
        <v>5.063694102894363E-2</v>
      </c>
      <c r="U30" s="228">
        <f t="shared" si="20"/>
        <v>4.5837036718726084E-4</v>
      </c>
      <c r="V30" s="228">
        <f t="shared" si="20"/>
        <v>1.2103214536292898E-3</v>
      </c>
      <c r="W30" s="228">
        <f t="shared" si="20"/>
        <v>1.3937332691023971E-3</v>
      </c>
      <c r="X30" s="228">
        <f t="shared" si="20"/>
        <v>1.4642220803727998E-2</v>
      </c>
      <c r="Y30" s="228">
        <f t="shared" si="20"/>
        <v>3.0573496900425563E-2</v>
      </c>
      <c r="Z30" s="228">
        <f t="shared" si="20"/>
        <v>5.2509391479639539E-2</v>
      </c>
      <c r="AA30" s="228">
        <f t="shared" si="20"/>
        <v>8.4733111889793641E-2</v>
      </c>
      <c r="AB30" s="228">
        <f t="shared" si="20"/>
        <v>2.1870340285477217E-2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 t="shared" si="20"/>
        <v>0</v>
      </c>
      <c r="AI30" s="228">
        <f t="shared" si="20"/>
        <v>0</v>
      </c>
      <c r="AJ30" s="228">
        <f t="shared" si="20"/>
        <v>0</v>
      </c>
      <c r="AK30" s="228">
        <f t="shared" si="20"/>
        <v>0</v>
      </c>
    </row>
    <row r="31" spans="2:37">
      <c r="B31" s="220" t="s">
        <v>122</v>
      </c>
      <c r="C31" s="221">
        <f t="shared" si="15"/>
        <v>24</v>
      </c>
      <c r="D31" s="222">
        <f>_xlfn.XLOOKUP($B$8,Paid_DFs!$G$5:$S$5,Paid_DFs!$G27:$S27)</f>
        <v>1.00204532288929</v>
      </c>
      <c r="E31" s="223">
        <f>PRODUCT($D$11:$D31)</f>
        <v>1.0174308949715973</v>
      </c>
      <c r="F31" s="224">
        <f t="shared" si="10"/>
        <v>4.2217464526953519E-3</v>
      </c>
      <c r="G31" s="225">
        <f t="shared" si="16"/>
        <v>0.98286773572756114</v>
      </c>
      <c r="H31" s="226">
        <f t="shared" si="18"/>
        <v>1.7132264272438857E-2</v>
      </c>
      <c r="I31" s="227">
        <f t="shared" si="11"/>
        <v>0.99999999999999978</v>
      </c>
      <c r="J31" s="228">
        <f t="shared" si="12"/>
        <v>0.11733894860951549</v>
      </c>
      <c r="K31" s="228">
        <f t="shared" si="20"/>
        <v>0.17831672994756703</v>
      </c>
      <c r="L31" s="228">
        <f t="shared" si="20"/>
        <v>9.6045266322595177E-2</v>
      </c>
      <c r="M31" s="228">
        <f t="shared" si="20"/>
        <v>3.6056870581701768E-2</v>
      </c>
      <c r="N31" s="228">
        <f t="shared" si="20"/>
        <v>0.12531926521631154</v>
      </c>
      <c r="O31" s="228">
        <f t="shared" si="20"/>
        <v>5.3999119176593169E-2</v>
      </c>
      <c r="P31" s="228">
        <f t="shared" si="20"/>
        <v>2.1788001349089224E-2</v>
      </c>
      <c r="Q31" s="228">
        <f t="shared" si="20"/>
        <v>0.10076910459784594</v>
      </c>
      <c r="R31" s="228">
        <f t="shared" si="20"/>
        <v>0</v>
      </c>
      <c r="S31" s="228">
        <f t="shared" si="20"/>
        <v>4.2615492443006324E-2</v>
      </c>
      <c r="T31" s="228">
        <f t="shared" si="20"/>
        <v>0</v>
      </c>
      <c r="U31" s="228">
        <f t="shared" si="20"/>
        <v>4.4695255607805351E-2</v>
      </c>
      <c r="V31" s="228">
        <f t="shared" si="20"/>
        <v>4.0458567022775009E-4</v>
      </c>
      <c r="W31" s="228">
        <f t="shared" ref="W31:AK31" si="21">IFERROR(VLOOKUP($C31+W$6,$C$11:$AK$38,4,FALSE)/$H31,0)</f>
        <v>1.0683036067808884E-3</v>
      </c>
      <c r="X31" s="228">
        <f t="shared" si="21"/>
        <v>1.230194072663819E-3</v>
      </c>
      <c r="Y31" s="228">
        <f t="shared" si="21"/>
        <v>1.2924118009310181E-2</v>
      </c>
      <c r="Z31" s="228">
        <f t="shared" si="21"/>
        <v>2.6986034918813347E-2</v>
      </c>
      <c r="AA31" s="228">
        <f t="shared" si="21"/>
        <v>4.6347994691293186E-2</v>
      </c>
      <c r="AB31" s="228">
        <f t="shared" si="21"/>
        <v>7.4790617628232817E-2</v>
      </c>
      <c r="AC31" s="228">
        <f t="shared" si="21"/>
        <v>1.9304097550646989E-2</v>
      </c>
      <c r="AD31" s="228">
        <f t="shared" si="21"/>
        <v>0</v>
      </c>
      <c r="AE31" s="228">
        <f t="shared" si="21"/>
        <v>0</v>
      </c>
      <c r="AF31" s="228">
        <f t="shared" si="21"/>
        <v>0</v>
      </c>
      <c r="AG31" s="228">
        <f t="shared" si="21"/>
        <v>0</v>
      </c>
      <c r="AH31" s="228">
        <f t="shared" si="21"/>
        <v>0</v>
      </c>
      <c r="AI31" s="228">
        <f t="shared" si="21"/>
        <v>0</v>
      </c>
      <c r="AJ31" s="228">
        <f t="shared" si="21"/>
        <v>0</v>
      </c>
      <c r="AK31" s="228">
        <f t="shared" si="21"/>
        <v>0</v>
      </c>
    </row>
    <row r="32" spans="2:37">
      <c r="B32" s="220" t="s">
        <v>123</v>
      </c>
      <c r="C32" s="221">
        <f t="shared" si="15"/>
        <v>21</v>
      </c>
      <c r="D32" s="222">
        <f>_xlfn.XLOOKUP($B$8,Paid_DFs!$G$5:$S$5,Paid_DFs!$G28:$S28)</f>
        <v>1.004313864767201</v>
      </c>
      <c r="E32" s="223">
        <f>PRODUCT($D$11:$D32)</f>
        <v>1.0218199542624771</v>
      </c>
      <c r="F32" s="224">
        <f t="shared" si="10"/>
        <v>2.0482174422331578E-4</v>
      </c>
      <c r="G32" s="225">
        <f t="shared" si="16"/>
        <v>0.97864598927486579</v>
      </c>
      <c r="H32" s="226">
        <f t="shared" si="18"/>
        <v>2.1354010725134209E-2</v>
      </c>
      <c r="I32" s="227">
        <f t="shared" si="11"/>
        <v>1</v>
      </c>
      <c r="J32" s="228">
        <f t="shared" si="12"/>
        <v>0.1977027410464981</v>
      </c>
      <c r="K32" s="228">
        <f t="shared" ref="K32:AK38" si="22">IFERROR(VLOOKUP($C32+K$6,$C$11:$AK$38,4,FALSE)/$H32,0)</f>
        <v>9.414071683790011E-2</v>
      </c>
      <c r="L32" s="228">
        <f t="shared" si="22"/>
        <v>0.14306302366248486</v>
      </c>
      <c r="M32" s="228">
        <f t="shared" si="22"/>
        <v>7.7056853906077194E-2</v>
      </c>
      <c r="N32" s="228">
        <f t="shared" si="22"/>
        <v>2.8928328434140487E-2</v>
      </c>
      <c r="O32" s="228">
        <f t="shared" si="22"/>
        <v>0.10054330297711368</v>
      </c>
      <c r="P32" s="228">
        <f t="shared" si="22"/>
        <v>4.3323345301284177E-2</v>
      </c>
      <c r="Q32" s="228">
        <f t="shared" si="22"/>
        <v>1.7480453760449488E-2</v>
      </c>
      <c r="R32" s="228">
        <f t="shared" si="22"/>
        <v>8.0846776406050522E-2</v>
      </c>
      <c r="S32" s="228">
        <f t="shared" si="22"/>
        <v>0</v>
      </c>
      <c r="T32" s="228">
        <f t="shared" si="22"/>
        <v>3.4190292775977647E-2</v>
      </c>
      <c r="U32" s="228">
        <f t="shared" si="22"/>
        <v>0</v>
      </c>
      <c r="V32" s="228">
        <f t="shared" si="22"/>
        <v>3.5858881062368363E-2</v>
      </c>
      <c r="W32" s="228">
        <f t="shared" si="22"/>
        <v>3.2459797423558932E-4</v>
      </c>
      <c r="X32" s="228">
        <f t="shared" si="22"/>
        <v>8.5709705545044656E-4</v>
      </c>
      <c r="Y32" s="228">
        <f t="shared" si="22"/>
        <v>9.86981332479027E-4</v>
      </c>
      <c r="Z32" s="228">
        <f t="shared" si="22"/>
        <v>1.0368984453261147E-2</v>
      </c>
      <c r="AA32" s="228">
        <f t="shared" si="22"/>
        <v>2.1650821845387438E-2</v>
      </c>
      <c r="AB32" s="228">
        <f t="shared" si="22"/>
        <v>3.7184869098815979E-2</v>
      </c>
      <c r="AC32" s="228">
        <f t="shared" si="22"/>
        <v>6.0004307518570651E-2</v>
      </c>
      <c r="AD32" s="228">
        <f t="shared" si="22"/>
        <v>1.548762455145509E-2</v>
      </c>
      <c r="AE32" s="228">
        <f t="shared" si="22"/>
        <v>0</v>
      </c>
      <c r="AF32" s="228">
        <f t="shared" si="22"/>
        <v>0</v>
      </c>
      <c r="AG32" s="228">
        <f t="shared" si="22"/>
        <v>0</v>
      </c>
      <c r="AH32" s="228">
        <f t="shared" si="22"/>
        <v>0</v>
      </c>
      <c r="AI32" s="228">
        <f t="shared" si="22"/>
        <v>0</v>
      </c>
      <c r="AJ32" s="228">
        <f t="shared" si="22"/>
        <v>0</v>
      </c>
      <c r="AK32" s="228">
        <f t="shared" si="22"/>
        <v>0</v>
      </c>
    </row>
    <row r="33" spans="1:37">
      <c r="B33" s="220" t="s">
        <v>124</v>
      </c>
      <c r="C33" s="221">
        <f t="shared" si="15"/>
        <v>18</v>
      </c>
      <c r="D33" s="222">
        <f>_xlfn.XLOOKUP($B$8,Paid_DFs!$G$5:$S$5,Paid_DFs!$G29:$S29)</f>
        <v>1.0002093347571834</v>
      </c>
      <c r="E33" s="223">
        <f>PRODUCT($D$11:$D33)</f>
        <v>1.0220338566944878</v>
      </c>
      <c r="F33" s="224">
        <f t="shared" si="10"/>
        <v>2.6446037904575004E-3</v>
      </c>
      <c r="G33" s="225">
        <f t="shared" si="16"/>
        <v>0.97844116753064247</v>
      </c>
      <c r="H33" s="226">
        <f t="shared" si="18"/>
        <v>2.1558832469357525E-2</v>
      </c>
      <c r="I33" s="227">
        <f t="shared" si="11"/>
        <v>1</v>
      </c>
      <c r="J33" s="228">
        <f t="shared" si="12"/>
        <v>9.5005953830958854E-3</v>
      </c>
      <c r="K33" s="228">
        <f t="shared" si="22"/>
        <v>0.19582444729768636</v>
      </c>
      <c r="L33" s="228">
        <f t="shared" si="22"/>
        <v>9.324632397814861E-2</v>
      </c>
      <c r="M33" s="228">
        <f t="shared" si="22"/>
        <v>0.14170383976038531</v>
      </c>
      <c r="N33" s="228">
        <f t="shared" si="22"/>
        <v>7.6324767915621219E-2</v>
      </c>
      <c r="O33" s="228">
        <f t="shared" si="22"/>
        <v>2.8653492090578409E-2</v>
      </c>
      <c r="P33" s="228">
        <f t="shared" si="22"/>
        <v>9.9588081737048112E-2</v>
      </c>
      <c r="Q33" s="228">
        <f t="shared" si="22"/>
        <v>4.2911747726934527E-2</v>
      </c>
      <c r="R33" s="228">
        <f t="shared" si="22"/>
        <v>1.7314379042158538E-2</v>
      </c>
      <c r="S33" s="228">
        <f t="shared" si="22"/>
        <v>8.0078683895389011E-2</v>
      </c>
      <c r="T33" s="228">
        <f t="shared" si="22"/>
        <v>0</v>
      </c>
      <c r="U33" s="228">
        <f t="shared" si="22"/>
        <v>3.38654646382835E-2</v>
      </c>
      <c r="V33" s="228">
        <f t="shared" si="22"/>
        <v>0</v>
      </c>
      <c r="W33" s="228">
        <f t="shared" si="22"/>
        <v>3.5518200342504247E-2</v>
      </c>
      <c r="X33" s="228">
        <f t="shared" si="22"/>
        <v>3.2151410022020438E-4</v>
      </c>
      <c r="Y33" s="228">
        <f t="shared" si="22"/>
        <v>8.4895412312256896E-4</v>
      </c>
      <c r="Z33" s="228">
        <f t="shared" si="22"/>
        <v>9.7760442218847491E-4</v>
      </c>
      <c r="AA33" s="228">
        <f t="shared" si="22"/>
        <v>1.0270472927437102E-2</v>
      </c>
      <c r="AB33" s="228">
        <f t="shared" si="22"/>
        <v>2.1445126147322916E-2</v>
      </c>
      <c r="AC33" s="228">
        <f t="shared" si="22"/>
        <v>3.6831590703134742E-2</v>
      </c>
      <c r="AD33" s="228">
        <f t="shared" si="22"/>
        <v>5.943423087159385E-2</v>
      </c>
      <c r="AE33" s="228">
        <f t="shared" si="22"/>
        <v>1.5340482897146412E-2</v>
      </c>
      <c r="AF33" s="228">
        <f t="shared" si="22"/>
        <v>0</v>
      </c>
      <c r="AG33" s="228">
        <f t="shared" si="22"/>
        <v>0</v>
      </c>
      <c r="AH33" s="228">
        <f t="shared" si="22"/>
        <v>0</v>
      </c>
      <c r="AI33" s="228">
        <f t="shared" si="22"/>
        <v>0</v>
      </c>
      <c r="AJ33" s="228">
        <f t="shared" si="22"/>
        <v>0</v>
      </c>
      <c r="AK33" s="228">
        <f t="shared" si="22"/>
        <v>0</v>
      </c>
    </row>
    <row r="34" spans="1:37">
      <c r="B34" s="220" t="s">
        <v>125</v>
      </c>
      <c r="C34" s="221">
        <f t="shared" si="15"/>
        <v>15</v>
      </c>
      <c r="D34" s="222">
        <f>_xlfn.XLOOKUP($B$8,Paid_DFs!$G$5:$S$5,Paid_DFs!$G30:$S30)</f>
        <v>1.0027101999420052</v>
      </c>
      <c r="E34" s="223">
        <f>PRODUCT($D$11:$D34)</f>
        <v>1.0248037727936286</v>
      </c>
      <c r="F34" s="224">
        <f t="shared" si="10"/>
        <v>8.217871309239233E-3</v>
      </c>
      <c r="G34" s="225">
        <f t="shared" si="16"/>
        <v>0.97579656374018497</v>
      </c>
      <c r="H34" s="226">
        <f t="shared" si="18"/>
        <v>2.4203436259815025E-2</v>
      </c>
      <c r="I34" s="227">
        <f t="shared" si="11"/>
        <v>0.99999999999999989</v>
      </c>
      <c r="J34" s="228">
        <f t="shared" si="12"/>
        <v>0.1092656332790372</v>
      </c>
      <c r="K34" s="228">
        <f t="shared" si="22"/>
        <v>8.4625068120340163E-3</v>
      </c>
      <c r="L34" s="228">
        <f t="shared" si="22"/>
        <v>0.17442756505218721</v>
      </c>
      <c r="M34" s="228">
        <f t="shared" si="22"/>
        <v>8.3057705337733934E-2</v>
      </c>
      <c r="N34" s="228">
        <f t="shared" si="22"/>
        <v>0.12622047997089561</v>
      </c>
      <c r="O34" s="228">
        <f t="shared" si="22"/>
        <v>6.7985093814445327E-2</v>
      </c>
      <c r="P34" s="228">
        <f t="shared" si="22"/>
        <v>2.5522650131645477E-2</v>
      </c>
      <c r="Q34" s="228">
        <f t="shared" si="22"/>
        <v>8.8706526919005033E-2</v>
      </c>
      <c r="R34" s="228">
        <f t="shared" si="22"/>
        <v>3.8222968436440741E-2</v>
      </c>
      <c r="S34" s="228">
        <f t="shared" si="22"/>
        <v>1.5422512451283796E-2</v>
      </c>
      <c r="T34" s="228">
        <f t="shared" si="22"/>
        <v>7.1328835787407494E-2</v>
      </c>
      <c r="U34" s="228">
        <f t="shared" si="22"/>
        <v>0</v>
      </c>
      <c r="V34" s="228">
        <f t="shared" si="22"/>
        <v>3.0165133198292612E-2</v>
      </c>
      <c r="W34" s="228">
        <f t="shared" si="22"/>
        <v>0</v>
      </c>
      <c r="X34" s="228">
        <f t="shared" si="22"/>
        <v>3.1637281689148804E-2</v>
      </c>
      <c r="Y34" s="228">
        <f t="shared" si="22"/>
        <v>2.863836584515039E-4</v>
      </c>
      <c r="Z34" s="228">
        <f t="shared" si="22"/>
        <v>7.561926132347317E-4</v>
      </c>
      <c r="AA34" s="228">
        <f t="shared" si="22"/>
        <v>8.70785855901664E-4</v>
      </c>
      <c r="AB34" s="228">
        <f t="shared" si="22"/>
        <v>9.1482631989454801E-3</v>
      </c>
      <c r="AC34" s="228">
        <f t="shared" si="22"/>
        <v>1.9101910858086841E-2</v>
      </c>
      <c r="AD34" s="228">
        <f t="shared" si="22"/>
        <v>3.2807163620282423E-2</v>
      </c>
      <c r="AE34" s="228">
        <f t="shared" si="22"/>
        <v>5.2940111996956647E-2</v>
      </c>
      <c r="AF34" s="228">
        <f t="shared" si="22"/>
        <v>1.366429531858347E-2</v>
      </c>
      <c r="AG34" s="228">
        <f t="shared" si="22"/>
        <v>0</v>
      </c>
      <c r="AH34" s="228">
        <f t="shared" si="22"/>
        <v>0</v>
      </c>
      <c r="AI34" s="228">
        <f t="shared" si="22"/>
        <v>0</v>
      </c>
      <c r="AJ34" s="228">
        <f t="shared" si="22"/>
        <v>0</v>
      </c>
      <c r="AK34" s="228">
        <f t="shared" si="22"/>
        <v>0</v>
      </c>
    </row>
    <row r="35" spans="1:37">
      <c r="B35" s="220" t="s">
        <v>126</v>
      </c>
      <c r="C35" s="221">
        <f t="shared" si="15"/>
        <v>12</v>
      </c>
      <c r="D35" s="222">
        <f>_xlfn.XLOOKUP($B$8,Paid_DFs!$G$5:$S$5,Paid_DFs!$G31:$S31)</f>
        <v>1.0084932330295457</v>
      </c>
      <c r="E35" s="223">
        <f>PRODUCT($D$11:$D35)</f>
        <v>1.0335076700455226</v>
      </c>
      <c r="F35" s="224">
        <f t="shared" si="10"/>
        <v>6.2472800307575849E-3</v>
      </c>
      <c r="G35" s="225">
        <f>1/E35</f>
        <v>0.96757869243094574</v>
      </c>
      <c r="H35" s="226">
        <f t="shared" si="18"/>
        <v>3.2421307569054258E-2</v>
      </c>
      <c r="I35" s="227">
        <f t="shared" si="11"/>
        <v>0.99999999999999989</v>
      </c>
      <c r="J35" s="228">
        <f t="shared" si="12"/>
        <v>0.25347131024052499</v>
      </c>
      <c r="K35" s="228">
        <f t="shared" si="22"/>
        <v>8.156993004753893E-2</v>
      </c>
      <c r="L35" s="228">
        <f t="shared" si="22"/>
        <v>6.3175041224683868E-3</v>
      </c>
      <c r="M35" s="228">
        <f t="shared" si="22"/>
        <v>0.1302151815963449</v>
      </c>
      <c r="N35" s="228">
        <f t="shared" si="22"/>
        <v>6.200495994020707E-2</v>
      </c>
      <c r="O35" s="228">
        <f t="shared" si="22"/>
        <v>9.4227209533484749E-2</v>
      </c>
      <c r="P35" s="228">
        <f t="shared" si="22"/>
        <v>5.0752823008472857E-2</v>
      </c>
      <c r="Q35" s="228">
        <f t="shared" si="22"/>
        <v>1.9053390561966789E-2</v>
      </c>
      <c r="R35" s="228">
        <f t="shared" si="22"/>
        <v>6.6221967313958421E-2</v>
      </c>
      <c r="S35" s="228">
        <f t="shared" si="22"/>
        <v>2.8534542545573877E-2</v>
      </c>
      <c r="T35" s="228">
        <f t="shared" si="22"/>
        <v>1.1513348013056082E-2</v>
      </c>
      <c r="U35" s="228">
        <f t="shared" si="22"/>
        <v>5.3249022322442066E-2</v>
      </c>
      <c r="V35" s="228">
        <f t="shared" si="22"/>
        <v>0</v>
      </c>
      <c r="W35" s="228">
        <f t="shared" si="22"/>
        <v>2.2519137362941425E-2</v>
      </c>
      <c r="X35" s="228">
        <f t="shared" si="22"/>
        <v>0</v>
      </c>
      <c r="Y35" s="228">
        <f t="shared" si="22"/>
        <v>2.3618138446951684E-2</v>
      </c>
      <c r="Z35" s="228">
        <f t="shared" si="22"/>
        <v>2.1379361731232622E-4</v>
      </c>
      <c r="AA35" s="228">
        <f t="shared" si="22"/>
        <v>5.645194807639177E-4</v>
      </c>
      <c r="AB35" s="228">
        <f t="shared" si="22"/>
        <v>6.500666240673523E-4</v>
      </c>
      <c r="AC35" s="228">
        <f t="shared" si="22"/>
        <v>6.8294409394835925E-3</v>
      </c>
      <c r="AD35" s="228">
        <f t="shared" si="22"/>
        <v>1.4260124484789857E-2</v>
      </c>
      <c r="AE35" s="228">
        <f t="shared" si="22"/>
        <v>2.4491488872174155E-2</v>
      </c>
      <c r="AF35" s="228">
        <f t="shared" si="22"/>
        <v>3.9521312444807909E-2</v>
      </c>
      <c r="AG35" s="228">
        <f t="shared" si="22"/>
        <v>1.0200788480668646E-2</v>
      </c>
      <c r="AH35" s="228">
        <f t="shared" si="22"/>
        <v>0</v>
      </c>
      <c r="AI35" s="228">
        <f t="shared" si="22"/>
        <v>0</v>
      </c>
      <c r="AJ35" s="228">
        <f t="shared" si="22"/>
        <v>0</v>
      </c>
      <c r="AK35" s="228">
        <f t="shared" si="22"/>
        <v>0</v>
      </c>
    </row>
    <row r="36" spans="1:37">
      <c r="B36" s="220" t="s">
        <v>127</v>
      </c>
      <c r="C36" s="221">
        <f t="shared" si="15"/>
        <v>9</v>
      </c>
      <c r="D36" s="222">
        <f>_xlfn.XLOOKUP($B$8,Paid_DFs!$G$5:$S$5,Paid_DFs!$G32:$S32)</f>
        <v>1.0064985705763632</v>
      </c>
      <c r="E36" s="223">
        <f>PRODUCT($D$11:$D36)</f>
        <v>1.0402239925805261</v>
      </c>
      <c r="F36" s="224">
        <f t="shared" si="10"/>
        <v>1.1250481729003448E-2</v>
      </c>
      <c r="G36" s="225">
        <f t="shared" si="16"/>
        <v>0.96133141240018816</v>
      </c>
      <c r="H36" s="226">
        <f t="shared" si="18"/>
        <v>3.8668587599811843E-2</v>
      </c>
      <c r="I36" s="227">
        <f t="shared" si="11"/>
        <v>1</v>
      </c>
      <c r="J36" s="228">
        <f t="shared" si="12"/>
        <v>0.16155956083557557</v>
      </c>
      <c r="K36" s="228">
        <f t="shared" si="22"/>
        <v>0.21252059667364784</v>
      </c>
      <c r="L36" s="228">
        <f t="shared" si="22"/>
        <v>6.8391527971669919E-2</v>
      </c>
      <c r="M36" s="228">
        <f t="shared" si="22"/>
        <v>5.2968509308654555E-3</v>
      </c>
      <c r="N36" s="228">
        <f t="shared" si="22"/>
        <v>0.10917767404351469</v>
      </c>
      <c r="O36" s="228">
        <f t="shared" si="22"/>
        <v>5.198746584263976E-2</v>
      </c>
      <c r="P36" s="228">
        <f t="shared" si="22"/>
        <v>7.9003902942493195E-2</v>
      </c>
      <c r="Q36" s="228">
        <f t="shared" si="22"/>
        <v>4.2553219212058291E-2</v>
      </c>
      <c r="R36" s="228">
        <f t="shared" si="22"/>
        <v>1.5975133150346734E-2</v>
      </c>
      <c r="S36" s="228">
        <f t="shared" si="22"/>
        <v>5.5523175357047462E-2</v>
      </c>
      <c r="T36" s="228">
        <f t="shared" si="22"/>
        <v>2.3924514383266916E-2</v>
      </c>
      <c r="U36" s="228">
        <f t="shared" si="22"/>
        <v>9.6532565643195952E-3</v>
      </c>
      <c r="V36" s="228">
        <f t="shared" si="22"/>
        <v>4.4646133661104564E-2</v>
      </c>
      <c r="W36" s="228">
        <f t="shared" si="22"/>
        <v>0</v>
      </c>
      <c r="X36" s="228">
        <f t="shared" si="22"/>
        <v>1.8880955420188607E-2</v>
      </c>
      <c r="Y36" s="228">
        <f t="shared" si="22"/>
        <v>0</v>
      </c>
      <c r="Z36" s="228">
        <f t="shared" si="22"/>
        <v>1.9802402371708348E-2</v>
      </c>
      <c r="AA36" s="228">
        <f t="shared" si="22"/>
        <v>1.7925321438989769E-4</v>
      </c>
      <c r="AB36" s="228">
        <f t="shared" si="22"/>
        <v>4.7331596136857202E-4</v>
      </c>
      <c r="AC36" s="228">
        <f t="shared" si="22"/>
        <v>5.4504214576916565E-4</v>
      </c>
      <c r="AD36" s="228">
        <f t="shared" si="22"/>
        <v>5.7260794605481224E-3</v>
      </c>
      <c r="AE36" s="228">
        <f t="shared" si="22"/>
        <v>1.1956265035566569E-2</v>
      </c>
      <c r="AF36" s="228">
        <f t="shared" si="22"/>
        <v>2.053465468577631E-2</v>
      </c>
      <c r="AG36" s="228">
        <f t="shared" si="22"/>
        <v>3.3136266562579175E-2</v>
      </c>
      <c r="AH36" s="228">
        <f t="shared" si="22"/>
        <v>8.5527535735552222E-3</v>
      </c>
      <c r="AI36" s="228">
        <f t="shared" si="22"/>
        <v>0</v>
      </c>
      <c r="AJ36" s="228">
        <f t="shared" si="22"/>
        <v>0</v>
      </c>
      <c r="AK36" s="228">
        <f t="shared" si="22"/>
        <v>0</v>
      </c>
    </row>
    <row r="37" spans="1:37">
      <c r="B37" s="220" t="s">
        <v>128</v>
      </c>
      <c r="C37" s="221">
        <f t="shared" si="15"/>
        <v>6</v>
      </c>
      <c r="D37" s="222">
        <f>_xlfn.XLOOKUP($B$8,Paid_DFs!$G$5:$S$5,Paid_DFs!$G33:$S33)</f>
        <v>1.0118416035579785</v>
      </c>
      <c r="E37" s="223">
        <f>PRODUCT($D$11:$D37)</f>
        <v>1.0525419127121622</v>
      </c>
      <c r="F37" s="224">
        <f t="shared" si="10"/>
        <v>3.001618373774928E-2</v>
      </c>
      <c r="G37" s="225">
        <f t="shared" si="16"/>
        <v>0.95008093067118471</v>
      </c>
      <c r="H37" s="226">
        <f t="shared" si="18"/>
        <v>4.9919069328815291E-2</v>
      </c>
      <c r="I37" s="227">
        <f t="shared" si="11"/>
        <v>0.99999999999999967</v>
      </c>
      <c r="J37" s="228">
        <f t="shared" si="12"/>
        <v>0.22537442865564838</v>
      </c>
      <c r="K37" s="228">
        <f t="shared" si="22"/>
        <v>0.12514816711840027</v>
      </c>
      <c r="L37" s="228">
        <f t="shared" si="22"/>
        <v>0.16462388862076696</v>
      </c>
      <c r="M37" s="228">
        <f t="shared" si="22"/>
        <v>5.2977826430168018E-2</v>
      </c>
      <c r="N37" s="228">
        <f t="shared" si="22"/>
        <v>4.1030761786475141E-3</v>
      </c>
      <c r="O37" s="228">
        <f t="shared" si="22"/>
        <v>8.4571818134004967E-2</v>
      </c>
      <c r="P37" s="228">
        <f t="shared" si="22"/>
        <v>4.0270820431099787E-2</v>
      </c>
      <c r="Q37" s="228">
        <f t="shared" si="22"/>
        <v>6.1198443455262493E-2</v>
      </c>
      <c r="R37" s="228">
        <f t="shared" si="22"/>
        <v>3.2962811744682095E-2</v>
      </c>
      <c r="S37" s="228">
        <f t="shared" si="22"/>
        <v>1.237474664388943E-2</v>
      </c>
      <c r="T37" s="228">
        <f t="shared" si="22"/>
        <v>4.3009671433805512E-2</v>
      </c>
      <c r="U37" s="228">
        <f t="shared" si="22"/>
        <v>1.853254062327429E-2</v>
      </c>
      <c r="V37" s="228">
        <f t="shared" si="22"/>
        <v>7.477659381469679E-3</v>
      </c>
      <c r="W37" s="228">
        <f t="shared" si="22"/>
        <v>3.458403679554941E-2</v>
      </c>
      <c r="X37" s="228">
        <f t="shared" si="22"/>
        <v>0</v>
      </c>
      <c r="Y37" s="228">
        <f t="shared" si="22"/>
        <v>1.4625670879890832E-2</v>
      </c>
      <c r="Z37" s="228">
        <f t="shared" si="22"/>
        <v>0</v>
      </c>
      <c r="AA37" s="228">
        <f t="shared" si="22"/>
        <v>1.5339447251175323E-2</v>
      </c>
      <c r="AB37" s="228">
        <f t="shared" si="22"/>
        <v>1.3885412361208606E-4</v>
      </c>
      <c r="AC37" s="228">
        <f t="shared" si="22"/>
        <v>3.6664264700153116E-4</v>
      </c>
      <c r="AD37" s="228">
        <f t="shared" si="22"/>
        <v>4.222035835731913E-4</v>
      </c>
      <c r="AE37" s="228">
        <f t="shared" si="22"/>
        <v>4.435567573690246E-3</v>
      </c>
      <c r="AF37" s="228">
        <f t="shared" si="22"/>
        <v>9.2616286343202483E-3</v>
      </c>
      <c r="AG37" s="228">
        <f t="shared" si="22"/>
        <v>1.5906668618328443E-2</v>
      </c>
      <c r="AH37" s="228">
        <f t="shared" si="22"/>
        <v>2.5668199418256626E-2</v>
      </c>
      <c r="AI37" s="228">
        <f t="shared" si="22"/>
        <v>6.6251816234826587E-3</v>
      </c>
      <c r="AJ37" s="228">
        <f t="shared" si="22"/>
        <v>0</v>
      </c>
      <c r="AK37" s="228">
        <f t="shared" si="22"/>
        <v>0</v>
      </c>
    </row>
    <row r="38" spans="1:37" ht="14.1" thickBot="1">
      <c r="B38" s="220" t="s">
        <v>129</v>
      </c>
      <c r="C38" s="221">
        <f t="shared" si="15"/>
        <v>3</v>
      </c>
      <c r="D38" s="222">
        <f>_xlfn.XLOOKUP($B$8,Paid_DFs!$G$5:$S$5,Paid_DFs!$G34:$S34)</f>
        <v>1.0326239906895605</v>
      </c>
      <c r="E38" s="223">
        <f>PRODUCT($D$11:$D38)</f>
        <v>1.0868800302728561</v>
      </c>
      <c r="F38" s="224">
        <f t="shared" si="10"/>
        <v>0.92006474693343543</v>
      </c>
      <c r="G38" s="225">
        <f t="shared" si="16"/>
        <v>0.92006474693343543</v>
      </c>
      <c r="H38" s="226">
        <f t="shared" si="18"/>
        <v>7.9935253066564571E-2</v>
      </c>
      <c r="I38" s="227">
        <f t="shared" si="11"/>
        <v>0.99999999999999989</v>
      </c>
      <c r="J38" s="228">
        <f t="shared" si="12"/>
        <v>0.37550620766476928</v>
      </c>
      <c r="K38" s="228">
        <f t="shared" si="22"/>
        <v>0.14074493164655177</v>
      </c>
      <c r="L38" s="228">
        <f t="shared" si="22"/>
        <v>7.8154253487573003E-2</v>
      </c>
      <c r="M38" s="228">
        <f t="shared" si="22"/>
        <v>0.1028065965137554</v>
      </c>
      <c r="N38" s="228">
        <f t="shared" si="22"/>
        <v>3.3084323737053244E-2</v>
      </c>
      <c r="O38" s="228">
        <f t="shared" si="22"/>
        <v>2.5623456030439331E-3</v>
      </c>
      <c r="P38" s="228">
        <f t="shared" si="22"/>
        <v>5.2814575431190197E-2</v>
      </c>
      <c r="Q38" s="228">
        <f t="shared" si="22"/>
        <v>2.5148877371468596E-2</v>
      </c>
      <c r="R38" s="228">
        <f t="shared" si="22"/>
        <v>3.8218048038390059E-2</v>
      </c>
      <c r="S38" s="228">
        <f t="shared" si="22"/>
        <v>2.0585071312468804E-2</v>
      </c>
      <c r="T38" s="228">
        <f t="shared" si="22"/>
        <v>7.7279524608301793E-3</v>
      </c>
      <c r="U38" s="228">
        <f t="shared" si="22"/>
        <v>2.6859272820789447E-2</v>
      </c>
      <c r="V38" s="228">
        <f t="shared" si="22"/>
        <v>1.1573456575435284E-2</v>
      </c>
      <c r="W38" s="228">
        <f t="shared" si="22"/>
        <v>4.6697518649251157E-3</v>
      </c>
      <c r="X38" s="228">
        <f t="shared" si="22"/>
        <v>2.1597516292713812E-2</v>
      </c>
      <c r="Y38" s="228">
        <f t="shared" si="22"/>
        <v>0</v>
      </c>
      <c r="Z38" s="228">
        <f t="shared" si="22"/>
        <v>9.1336406732299771E-3</v>
      </c>
      <c r="AA38" s="228">
        <f t="shared" si="22"/>
        <v>0</v>
      </c>
      <c r="AB38" s="228">
        <f t="shared" si="22"/>
        <v>9.5793895862127075E-3</v>
      </c>
      <c r="AC38" s="228">
        <f t="shared" si="22"/>
        <v>8.6713538235896521E-5</v>
      </c>
      <c r="AD38" s="228">
        <f t="shared" si="22"/>
        <v>2.2896605705781351E-4</v>
      </c>
      <c r="AE38" s="228">
        <f t="shared" si="22"/>
        <v>2.6366351704314677E-4</v>
      </c>
      <c r="AF38" s="228">
        <f t="shared" si="22"/>
        <v>2.7699844152529996E-3</v>
      </c>
      <c r="AG38" s="228">
        <f t="shared" si="22"/>
        <v>5.7838295890472154E-3</v>
      </c>
      <c r="AH38" s="228">
        <f t="shared" si="22"/>
        <v>9.9336158088797338E-3</v>
      </c>
      <c r="AI38" s="228">
        <f t="shared" si="22"/>
        <v>1.6029631197124045E-2</v>
      </c>
      <c r="AJ38" s="228">
        <f t="shared" si="22"/>
        <v>4.1373847969583665E-3</v>
      </c>
      <c r="AK38" s="228">
        <f t="shared" si="22"/>
        <v>0</v>
      </c>
    </row>
    <row r="39" spans="1:37" ht="14.1" thickBot="1">
      <c r="B39" s="229" t="s">
        <v>166</v>
      </c>
      <c r="C39" s="230"/>
      <c r="D39" s="231"/>
      <c r="E39" s="231"/>
      <c r="F39" s="231"/>
      <c r="G39" s="231"/>
      <c r="H39" s="232">
        <f t="shared" ref="H39:AK39" si="23">SUM(H11:H38)</f>
        <v>0.39010523823932552</v>
      </c>
      <c r="I39" s="233"/>
      <c r="J39" s="234">
        <f t="shared" si="23"/>
        <v>6.2405627089948492</v>
      </c>
      <c r="K39" s="235">
        <f t="shared" si="23"/>
        <v>3.4058555811255036</v>
      </c>
      <c r="L39" s="235">
        <f t="shared" si="23"/>
        <v>2.7491986332699936</v>
      </c>
      <c r="M39" s="235">
        <f t="shared" si="23"/>
        <v>2.3486690940068327</v>
      </c>
      <c r="N39" s="235">
        <f t="shared" si="23"/>
        <v>2.0263956892637709</v>
      </c>
      <c r="O39" s="235">
        <f t="shared" si="23"/>
        <v>1.7943034021494846</v>
      </c>
      <c r="P39" s="235">
        <f t="shared" si="23"/>
        <v>1.5898002516438534</v>
      </c>
      <c r="Q39" s="235">
        <f t="shared" si="23"/>
        <v>1.3283294772129908</v>
      </c>
      <c r="R39" s="235">
        <f t="shared" si="23"/>
        <v>1.136956064209155</v>
      </c>
      <c r="S39" s="235">
        <f t="shared" si="23"/>
        <v>0.96229213496498056</v>
      </c>
      <c r="T39" s="235">
        <f t="shared" si="23"/>
        <v>0.81731781789305025</v>
      </c>
      <c r="U39" s="235">
        <f t="shared" si="23"/>
        <v>0.66469375915044493</v>
      </c>
      <c r="V39" s="235">
        <f t="shared" si="23"/>
        <v>0.547549552492959</v>
      </c>
      <c r="W39" s="235">
        <f t="shared" si="23"/>
        <v>0.46025872609244511</v>
      </c>
      <c r="X39" s="235">
        <f t="shared" si="23"/>
        <v>0.3775640937394471</v>
      </c>
      <c r="Y39" s="235">
        <f t="shared" si="23"/>
        <v>0.30635132756453914</v>
      </c>
      <c r="Z39" s="235">
        <f t="shared" si="23"/>
        <v>0.2586673343762475</v>
      </c>
      <c r="AA39" s="235">
        <f t="shared" si="23"/>
        <v>0.20736359560496881</v>
      </c>
      <c r="AB39" s="235">
        <f t="shared" si="23"/>
        <v>0.17528084265405514</v>
      </c>
      <c r="AC39" s="235">
        <f t="shared" si="23"/>
        <v>0.14306974590092941</v>
      </c>
      <c r="AD39" s="235">
        <f t="shared" si="23"/>
        <v>0.12836639262930033</v>
      </c>
      <c r="AE39" s="235">
        <f t="shared" si="23"/>
        <v>0.10942757989257718</v>
      </c>
      <c r="AF39" s="235">
        <f t="shared" si="23"/>
        <v>8.5751875498740929E-2</v>
      </c>
      <c r="AG39" s="235">
        <f t="shared" si="23"/>
        <v>6.5027553250623482E-2</v>
      </c>
      <c r="AH39" s="235">
        <f t="shared" si="23"/>
        <v>4.4154568800691581E-2</v>
      </c>
      <c r="AI39" s="235">
        <f t="shared" si="23"/>
        <v>2.2654812820606704E-2</v>
      </c>
      <c r="AJ39" s="235">
        <f t="shared" si="23"/>
        <v>4.1373847969583665E-3</v>
      </c>
      <c r="AK39" s="235">
        <f t="shared" si="23"/>
        <v>0</v>
      </c>
    </row>
    <row r="40" spans="1:37">
      <c r="H40" s="236"/>
      <c r="I40" s="236"/>
    </row>
    <row r="41" spans="1:37">
      <c r="H41" s="237"/>
      <c r="I41" s="238">
        <f>1-I38</f>
        <v>0</v>
      </c>
      <c r="K41" s="239">
        <f>F33/H38</f>
        <v>3.3084323737053244E-2</v>
      </c>
    </row>
    <row r="42" spans="1:37">
      <c r="H42" s="240">
        <f>H39-H40</f>
        <v>0.39010523823932552</v>
      </c>
      <c r="I42" s="240">
        <v>8.5325819947013049E-4</v>
      </c>
    </row>
    <row r="43" spans="1:37">
      <c r="I43" s="257">
        <v>2.0685503300270081E-2</v>
      </c>
    </row>
    <row r="44" spans="1:37">
      <c r="J44" s="154">
        <v>1</v>
      </c>
      <c r="K44" s="154">
        <f>J44+1</f>
        <v>2</v>
      </c>
      <c r="L44" s="154">
        <f t="shared" ref="L44:AD44" si="24">K44+1</f>
        <v>3</v>
      </c>
      <c r="M44" s="154">
        <f t="shared" si="24"/>
        <v>4</v>
      </c>
      <c r="N44" s="154">
        <f t="shared" si="24"/>
        <v>5</v>
      </c>
      <c r="O44" s="154">
        <f t="shared" si="24"/>
        <v>6</v>
      </c>
      <c r="P44" s="154">
        <f t="shared" si="24"/>
        <v>7</v>
      </c>
      <c r="Q44" s="154">
        <f t="shared" si="24"/>
        <v>8</v>
      </c>
      <c r="R44" s="154">
        <f t="shared" si="24"/>
        <v>9</v>
      </c>
      <c r="S44" s="154">
        <f t="shared" si="24"/>
        <v>10</v>
      </c>
      <c r="T44" s="154">
        <f t="shared" si="24"/>
        <v>11</v>
      </c>
      <c r="U44" s="154">
        <f t="shared" si="24"/>
        <v>12</v>
      </c>
      <c r="V44" s="154">
        <f t="shared" si="24"/>
        <v>13</v>
      </c>
      <c r="W44" s="154">
        <f t="shared" si="24"/>
        <v>14</v>
      </c>
      <c r="X44" s="154">
        <f t="shared" si="24"/>
        <v>15</v>
      </c>
      <c r="Y44" s="154">
        <f t="shared" si="24"/>
        <v>16</v>
      </c>
      <c r="Z44" s="154">
        <f t="shared" si="24"/>
        <v>17</v>
      </c>
      <c r="AA44" s="154">
        <f t="shared" si="24"/>
        <v>18</v>
      </c>
      <c r="AB44" s="154">
        <f t="shared" si="24"/>
        <v>19</v>
      </c>
      <c r="AC44" s="154">
        <f t="shared" si="24"/>
        <v>20</v>
      </c>
      <c r="AD44" s="154">
        <f t="shared" si="24"/>
        <v>21</v>
      </c>
      <c r="AK44" s="154">
        <f>AD44+1</f>
        <v>22</v>
      </c>
    </row>
    <row r="45" spans="1:37" ht="14.1" thickBot="1">
      <c r="B45" s="211" t="str">
        <f>B8</f>
        <v>Motor Commercial</v>
      </c>
      <c r="J45" s="255">
        <f>$H$48/8</f>
        <v>13492556.658008462</v>
      </c>
      <c r="K45" s="255">
        <f t="shared" ref="K45:Q45" si="25">$H$48/8</f>
        <v>13492556.658008462</v>
      </c>
      <c r="L45" s="255">
        <f t="shared" si="25"/>
        <v>13492556.658008462</v>
      </c>
      <c r="M45" s="255">
        <f t="shared" si="25"/>
        <v>13492556.658008462</v>
      </c>
      <c r="N45" s="255">
        <f t="shared" si="25"/>
        <v>13492556.658008462</v>
      </c>
      <c r="O45" s="255">
        <f t="shared" si="25"/>
        <v>13492556.658008462</v>
      </c>
      <c r="P45" s="255">
        <f t="shared" si="25"/>
        <v>13492556.658008462</v>
      </c>
      <c r="Q45" s="255">
        <f t="shared" si="25"/>
        <v>13492556.658008462</v>
      </c>
      <c r="R45" s="255"/>
      <c r="S45" s="255"/>
      <c r="T45" s="255"/>
      <c r="U45" s="255"/>
    </row>
    <row r="46" spans="1:37" ht="14.1" thickBot="1">
      <c r="J46" s="212" t="s">
        <v>157</v>
      </c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</row>
    <row r="47" spans="1:37" ht="14.1" thickBot="1">
      <c r="E47" s="242" t="s">
        <v>158</v>
      </c>
      <c r="F47" s="243" t="s">
        <v>167</v>
      </c>
      <c r="G47" s="244" t="s">
        <v>168</v>
      </c>
      <c r="H47" s="244" t="s">
        <v>169</v>
      </c>
      <c r="I47" s="217" t="s">
        <v>165</v>
      </c>
      <c r="J47" s="245">
        <f t="shared" ref="J47:AD47" si="26">J10</f>
        <v>0.12</v>
      </c>
      <c r="K47" s="245">
        <f t="shared" si="26"/>
        <v>0.38</v>
      </c>
      <c r="L47" s="245">
        <f t="shared" si="26"/>
        <v>0.62</v>
      </c>
      <c r="M47" s="245">
        <f t="shared" si="26"/>
        <v>0.88</v>
      </c>
      <c r="N47" s="245">
        <f t="shared" si="26"/>
        <v>1.1200000000000001</v>
      </c>
      <c r="O47" s="245">
        <f t="shared" si="26"/>
        <v>1.38</v>
      </c>
      <c r="P47" s="245">
        <f t="shared" si="26"/>
        <v>1.62</v>
      </c>
      <c r="Q47" s="245">
        <f t="shared" si="26"/>
        <v>1.88</v>
      </c>
      <c r="R47" s="245">
        <f t="shared" si="26"/>
        <v>2.12</v>
      </c>
      <c r="S47" s="245">
        <f t="shared" si="26"/>
        <v>2.38</v>
      </c>
      <c r="T47" s="245">
        <f t="shared" si="26"/>
        <v>2.62</v>
      </c>
      <c r="U47" s="245">
        <f t="shared" si="26"/>
        <v>2.88</v>
      </c>
      <c r="V47" s="245">
        <f t="shared" si="26"/>
        <v>3.12</v>
      </c>
      <c r="W47" s="245">
        <f t="shared" si="26"/>
        <v>3.38</v>
      </c>
      <c r="X47" s="245">
        <f t="shared" si="26"/>
        <v>3.62</v>
      </c>
      <c r="Y47" s="245">
        <f t="shared" si="26"/>
        <v>3.88</v>
      </c>
      <c r="Z47" s="245">
        <f t="shared" si="26"/>
        <v>4.12</v>
      </c>
      <c r="AA47" s="245">
        <f t="shared" si="26"/>
        <v>4.38</v>
      </c>
      <c r="AB47" s="245">
        <f t="shared" si="26"/>
        <v>4.62</v>
      </c>
      <c r="AC47" s="245">
        <f t="shared" si="26"/>
        <v>4.88</v>
      </c>
      <c r="AD47" s="245">
        <f t="shared" si="26"/>
        <v>5.12</v>
      </c>
      <c r="AE47" s="245">
        <v>5.38</v>
      </c>
      <c r="AF47" s="245">
        <v>5.62</v>
      </c>
      <c r="AG47" s="245">
        <v>5.88</v>
      </c>
      <c r="AH47" s="245">
        <v>6.12</v>
      </c>
      <c r="AI47" s="245">
        <v>6.38</v>
      </c>
      <c r="AJ47" s="245">
        <v>6.62</v>
      </c>
      <c r="AK47" s="245">
        <v>6.88</v>
      </c>
    </row>
    <row r="48" spans="1:37">
      <c r="A48" s="239"/>
      <c r="E48" s="220" t="str">
        <f t="shared" ref="E48:E67" si="27">B11</f>
        <v>2018Q1</v>
      </c>
      <c r="F48" s="221">
        <f>_xlfn.XLOOKUP($B$8,OCR!$D$2:$P$2,OCR!$D4:$P4)</f>
        <v>105016815.20000003</v>
      </c>
      <c r="G48" s="246">
        <f>_xlfn.XLOOKUP($B$8,IBNR!$G$5:$S$5,IBNR!$G7:$S7)</f>
        <v>2923638.0640676562</v>
      </c>
      <c r="H48" s="247">
        <f t="shared" ref="H48:H76" si="28">SUM(F48:G48)</f>
        <v>107940453.26406769</v>
      </c>
      <c r="I48" s="248">
        <f>SUM(J48:AK48)</f>
        <v>101849856.52609637</v>
      </c>
      <c r="J48" s="256">
        <v>12731232.065762049</v>
      </c>
      <c r="K48" s="256">
        <v>12731232.065762049</v>
      </c>
      <c r="L48" s="256">
        <v>12731232.065762049</v>
      </c>
      <c r="M48" s="256">
        <v>12731232.065762049</v>
      </c>
      <c r="N48" s="256">
        <v>12731232.065762049</v>
      </c>
      <c r="O48" s="256">
        <v>12731232.065762049</v>
      </c>
      <c r="P48" s="256">
        <v>12731232.065762049</v>
      </c>
      <c r="Q48" s="256">
        <v>12731232.065762049</v>
      </c>
      <c r="R48" s="249">
        <f t="shared" ref="J48:Y49" si="29">$H48*R11</f>
        <v>0</v>
      </c>
      <c r="S48" s="249">
        <f t="shared" si="29"/>
        <v>0</v>
      </c>
      <c r="T48" s="249">
        <f t="shared" si="29"/>
        <v>0</v>
      </c>
      <c r="U48" s="249">
        <f t="shared" si="29"/>
        <v>0</v>
      </c>
      <c r="V48" s="249">
        <f t="shared" si="29"/>
        <v>0</v>
      </c>
      <c r="W48" s="249">
        <f t="shared" si="29"/>
        <v>0</v>
      </c>
      <c r="X48" s="249">
        <f t="shared" si="29"/>
        <v>0</v>
      </c>
      <c r="Y48" s="249">
        <f t="shared" si="29"/>
        <v>0</v>
      </c>
      <c r="Z48" s="249">
        <f t="shared" ref="Z48:AK48" si="30">$H48*Z11</f>
        <v>0</v>
      </c>
      <c r="AA48" s="249">
        <f t="shared" si="30"/>
        <v>0</v>
      </c>
      <c r="AB48" s="249">
        <f t="shared" si="30"/>
        <v>0</v>
      </c>
      <c r="AC48" s="249">
        <f t="shared" si="30"/>
        <v>0</v>
      </c>
      <c r="AD48" s="249">
        <f t="shared" si="30"/>
        <v>0</v>
      </c>
      <c r="AE48" s="249">
        <f t="shared" si="30"/>
        <v>0</v>
      </c>
      <c r="AF48" s="249">
        <f t="shared" si="30"/>
        <v>0</v>
      </c>
      <c r="AG48" s="249">
        <f t="shared" si="30"/>
        <v>0</v>
      </c>
      <c r="AH48" s="249">
        <f t="shared" si="30"/>
        <v>0</v>
      </c>
      <c r="AI48" s="249">
        <f t="shared" si="30"/>
        <v>0</v>
      </c>
      <c r="AJ48" s="249">
        <f t="shared" si="30"/>
        <v>0</v>
      </c>
      <c r="AK48" s="249">
        <f t="shared" si="30"/>
        <v>0</v>
      </c>
    </row>
    <row r="49" spans="1:37">
      <c r="A49" s="239"/>
      <c r="E49" s="220" t="str">
        <f t="shared" si="27"/>
        <v>2018Q2</v>
      </c>
      <c r="F49" s="221">
        <f>_xlfn.XLOOKUP($B$8,OCR!$D$2:$P$2,OCR!$D5:$P5)</f>
        <v>2104645.4000000004</v>
      </c>
      <c r="G49" s="246">
        <f>_xlfn.XLOOKUP($B$8,IBNR!$G$5:$S$5,IBNR!$G8:$S8)</f>
        <v>386940.44290800608</v>
      </c>
      <c r="H49" s="247">
        <f t="shared" si="28"/>
        <v>2491585.8429080066</v>
      </c>
      <c r="I49" s="248">
        <f t="shared" ref="I49:I70" si="31">SUM(J49:AK49)</f>
        <v>2491585.8429080066</v>
      </c>
      <c r="J49" s="249">
        <f t="shared" si="29"/>
        <v>2491585.8429080066</v>
      </c>
      <c r="K49" s="249">
        <f t="shared" ref="K49:Z49" si="32">$H49*K12</f>
        <v>0</v>
      </c>
      <c r="L49" s="249">
        <f t="shared" si="32"/>
        <v>0</v>
      </c>
      <c r="M49" s="249">
        <f t="shared" si="32"/>
        <v>0</v>
      </c>
      <c r="N49" s="249">
        <f t="shared" si="32"/>
        <v>0</v>
      </c>
      <c r="O49" s="249">
        <f t="shared" si="32"/>
        <v>0</v>
      </c>
      <c r="P49" s="249">
        <f t="shared" si="32"/>
        <v>0</v>
      </c>
      <c r="Q49" s="249">
        <f t="shared" si="32"/>
        <v>0</v>
      </c>
      <c r="R49" s="249">
        <f t="shared" si="32"/>
        <v>0</v>
      </c>
      <c r="S49" s="249">
        <f t="shared" si="32"/>
        <v>0</v>
      </c>
      <c r="T49" s="249">
        <f t="shared" si="32"/>
        <v>0</v>
      </c>
      <c r="U49" s="249">
        <f t="shared" si="32"/>
        <v>0</v>
      </c>
      <c r="V49" s="249">
        <f t="shared" si="32"/>
        <v>0</v>
      </c>
      <c r="W49" s="249">
        <f t="shared" si="32"/>
        <v>0</v>
      </c>
      <c r="X49" s="249">
        <f t="shared" si="32"/>
        <v>0</v>
      </c>
      <c r="Y49" s="249">
        <f t="shared" si="32"/>
        <v>0</v>
      </c>
      <c r="Z49" s="249">
        <f t="shared" si="32"/>
        <v>0</v>
      </c>
      <c r="AA49" s="249">
        <f t="shared" ref="AA49:AF49" si="33">$H49*AA12</f>
        <v>0</v>
      </c>
      <c r="AB49" s="249">
        <f t="shared" si="33"/>
        <v>0</v>
      </c>
      <c r="AC49" s="249">
        <f t="shared" si="33"/>
        <v>0</v>
      </c>
      <c r="AD49" s="249">
        <f t="shared" si="33"/>
        <v>0</v>
      </c>
      <c r="AE49" s="249">
        <f t="shared" si="33"/>
        <v>0</v>
      </c>
      <c r="AF49" s="249">
        <f t="shared" si="33"/>
        <v>0</v>
      </c>
      <c r="AG49" s="249">
        <f t="shared" ref="AG49:AK58" si="34">$H49*AG12</f>
        <v>0</v>
      </c>
      <c r="AH49" s="249">
        <f t="shared" si="34"/>
        <v>0</v>
      </c>
      <c r="AI49" s="249">
        <f t="shared" si="34"/>
        <v>0</v>
      </c>
      <c r="AJ49" s="249">
        <f t="shared" si="34"/>
        <v>0</v>
      </c>
      <c r="AK49" s="249">
        <f t="shared" si="34"/>
        <v>0</v>
      </c>
    </row>
    <row r="50" spans="1:37">
      <c r="A50" s="239"/>
      <c r="E50" s="220" t="str">
        <f t="shared" si="27"/>
        <v>2018Q3</v>
      </c>
      <c r="F50" s="221">
        <f>_xlfn.XLOOKUP($B$8,OCR!$D$2:$P$2,OCR!$D6:$P6)</f>
        <v>6424642.4000000004</v>
      </c>
      <c r="G50" s="246">
        <f>_xlfn.XLOOKUP($B$8,IBNR!$G$5:$S$5,IBNR!$G9:$S9)</f>
        <v>598722.67300698964</v>
      </c>
      <c r="H50" s="247">
        <f t="shared" si="28"/>
        <v>7023365.0730069904</v>
      </c>
      <c r="I50" s="248">
        <f t="shared" si="31"/>
        <v>7023365.0730069904</v>
      </c>
      <c r="J50" s="249">
        <f t="shared" ref="J50:J70" si="35">$H50*J13</f>
        <v>5582479.4266092246</v>
      </c>
      <c r="K50" s="249">
        <f t="shared" ref="K50:Z50" si="36">$H50*K13</f>
        <v>1440885.6463977655</v>
      </c>
      <c r="L50" s="249">
        <f t="shared" si="36"/>
        <v>0</v>
      </c>
      <c r="M50" s="249">
        <f t="shared" si="36"/>
        <v>0</v>
      </c>
      <c r="N50" s="249">
        <f t="shared" si="36"/>
        <v>0</v>
      </c>
      <c r="O50" s="249">
        <f t="shared" si="36"/>
        <v>0</v>
      </c>
      <c r="P50" s="249">
        <f t="shared" si="36"/>
        <v>0</v>
      </c>
      <c r="Q50" s="249">
        <f t="shared" si="36"/>
        <v>0</v>
      </c>
      <c r="R50" s="249">
        <f t="shared" si="36"/>
        <v>0</v>
      </c>
      <c r="S50" s="249">
        <f t="shared" si="36"/>
        <v>0</v>
      </c>
      <c r="T50" s="249">
        <f t="shared" si="36"/>
        <v>0</v>
      </c>
      <c r="U50" s="249">
        <f t="shared" si="36"/>
        <v>0</v>
      </c>
      <c r="V50" s="249">
        <f t="shared" si="36"/>
        <v>0</v>
      </c>
      <c r="W50" s="249">
        <f t="shared" si="36"/>
        <v>0</v>
      </c>
      <c r="X50" s="249">
        <f t="shared" si="36"/>
        <v>0</v>
      </c>
      <c r="Y50" s="249">
        <f t="shared" si="36"/>
        <v>0</v>
      </c>
      <c r="Z50" s="249">
        <f t="shared" si="36"/>
        <v>0</v>
      </c>
      <c r="AA50" s="249">
        <f t="shared" ref="AA50:AF50" si="37">$H50*AA13</f>
        <v>0</v>
      </c>
      <c r="AB50" s="249">
        <f t="shared" si="37"/>
        <v>0</v>
      </c>
      <c r="AC50" s="249">
        <f t="shared" si="37"/>
        <v>0</v>
      </c>
      <c r="AD50" s="249">
        <f t="shared" si="37"/>
        <v>0</v>
      </c>
      <c r="AE50" s="249">
        <f t="shared" si="37"/>
        <v>0</v>
      </c>
      <c r="AF50" s="249">
        <f t="shared" si="37"/>
        <v>0</v>
      </c>
      <c r="AG50" s="249">
        <f t="shared" si="34"/>
        <v>0</v>
      </c>
      <c r="AH50" s="249">
        <f t="shared" si="34"/>
        <v>0</v>
      </c>
      <c r="AI50" s="249">
        <f t="shared" si="34"/>
        <v>0</v>
      </c>
      <c r="AJ50" s="249">
        <f t="shared" si="34"/>
        <v>0</v>
      </c>
      <c r="AK50" s="249">
        <f t="shared" si="34"/>
        <v>0</v>
      </c>
    </row>
    <row r="51" spans="1:37">
      <c r="A51" s="239"/>
      <c r="E51" s="220" t="str">
        <f t="shared" si="27"/>
        <v>2018Q4</v>
      </c>
      <c r="F51" s="221">
        <f>_xlfn.XLOOKUP($B$8,OCR!$D$2:$P$2,OCR!$D7:$P7)</f>
        <v>7346598.5999999996</v>
      </c>
      <c r="G51" s="246">
        <f>_xlfn.XLOOKUP($B$8,IBNR!$G$5:$S$5,IBNR!$G10:$S10)</f>
        <v>632053.26373567351</v>
      </c>
      <c r="H51" s="247">
        <f t="shared" si="28"/>
        <v>7978651.863735673</v>
      </c>
      <c r="I51" s="248">
        <f t="shared" si="31"/>
        <v>7978651.863735673</v>
      </c>
      <c r="J51" s="249">
        <f t="shared" si="35"/>
        <v>2633063.0800697319</v>
      </c>
      <c r="K51" s="249">
        <f t="shared" ref="K51:Z51" si="38">$H51*K14</f>
        <v>4248909.0482593579</v>
      </c>
      <c r="L51" s="249">
        <f t="shared" si="38"/>
        <v>1096679.7354065832</v>
      </c>
      <c r="M51" s="249">
        <f t="shared" si="38"/>
        <v>0</v>
      </c>
      <c r="N51" s="249">
        <f t="shared" si="38"/>
        <v>0</v>
      </c>
      <c r="O51" s="249">
        <f t="shared" si="38"/>
        <v>0</v>
      </c>
      <c r="P51" s="249">
        <f t="shared" si="38"/>
        <v>0</v>
      </c>
      <c r="Q51" s="249">
        <f t="shared" si="38"/>
        <v>0</v>
      </c>
      <c r="R51" s="249">
        <f t="shared" si="38"/>
        <v>0</v>
      </c>
      <c r="S51" s="249">
        <f t="shared" si="38"/>
        <v>0</v>
      </c>
      <c r="T51" s="249">
        <f t="shared" si="38"/>
        <v>0</v>
      </c>
      <c r="U51" s="249">
        <f t="shared" si="38"/>
        <v>0</v>
      </c>
      <c r="V51" s="249">
        <f t="shared" si="38"/>
        <v>0</v>
      </c>
      <c r="W51" s="249">
        <f t="shared" si="38"/>
        <v>0</v>
      </c>
      <c r="X51" s="249">
        <f t="shared" si="38"/>
        <v>0</v>
      </c>
      <c r="Y51" s="249">
        <f t="shared" si="38"/>
        <v>0</v>
      </c>
      <c r="Z51" s="249">
        <f t="shared" si="38"/>
        <v>0</v>
      </c>
      <c r="AA51" s="249">
        <f t="shared" ref="AA51:AF51" si="39">$H51*AA14</f>
        <v>0</v>
      </c>
      <c r="AB51" s="249">
        <f t="shared" si="39"/>
        <v>0</v>
      </c>
      <c r="AC51" s="249">
        <f t="shared" si="39"/>
        <v>0</v>
      </c>
      <c r="AD51" s="249">
        <f t="shared" si="39"/>
        <v>0</v>
      </c>
      <c r="AE51" s="249">
        <f t="shared" si="39"/>
        <v>0</v>
      </c>
      <c r="AF51" s="249">
        <f t="shared" si="39"/>
        <v>0</v>
      </c>
      <c r="AG51" s="249">
        <f t="shared" si="34"/>
        <v>0</v>
      </c>
      <c r="AH51" s="249">
        <f t="shared" si="34"/>
        <v>0</v>
      </c>
      <c r="AI51" s="249">
        <f t="shared" si="34"/>
        <v>0</v>
      </c>
      <c r="AJ51" s="249">
        <f t="shared" si="34"/>
        <v>0</v>
      </c>
      <c r="AK51" s="249">
        <f t="shared" si="34"/>
        <v>0</v>
      </c>
    </row>
    <row r="52" spans="1:37">
      <c r="A52" s="239"/>
      <c r="E52" s="220" t="str">
        <f t="shared" si="27"/>
        <v>2019Q1</v>
      </c>
      <c r="F52" s="221">
        <f>_xlfn.XLOOKUP($B$8,OCR!$D$2:$P$2,OCR!$D8:$P8)</f>
        <v>9158690.2000000011</v>
      </c>
      <c r="G52" s="246">
        <f>_xlfn.XLOOKUP($B$8,IBNR!$G$5:$S$5,IBNR!$G11:$S11)</f>
        <v>697884.44465370476</v>
      </c>
      <c r="H52" s="247">
        <f t="shared" si="28"/>
        <v>9856574.6446537059</v>
      </c>
      <c r="I52" s="248">
        <f t="shared" si="31"/>
        <v>9856574.6446537077</v>
      </c>
      <c r="J52" s="249">
        <f t="shared" si="35"/>
        <v>1588675.0383020986</v>
      </c>
      <c r="K52" s="249">
        <f t="shared" ref="K52:Z52" si="40">$H52*K15</f>
        <v>2728518.7491580355</v>
      </c>
      <c r="L52" s="249">
        <f t="shared" si="40"/>
        <v>4402943.5106947217</v>
      </c>
      <c r="M52" s="249">
        <f t="shared" si="40"/>
        <v>1136437.3464988503</v>
      </c>
      <c r="N52" s="249">
        <f t="shared" si="40"/>
        <v>0</v>
      </c>
      <c r="O52" s="249">
        <f t="shared" si="40"/>
        <v>0</v>
      </c>
      <c r="P52" s="249">
        <f t="shared" si="40"/>
        <v>0</v>
      </c>
      <c r="Q52" s="249">
        <f t="shared" si="40"/>
        <v>0</v>
      </c>
      <c r="R52" s="249">
        <f t="shared" si="40"/>
        <v>0</v>
      </c>
      <c r="S52" s="249">
        <f t="shared" si="40"/>
        <v>0</v>
      </c>
      <c r="T52" s="249">
        <f t="shared" si="40"/>
        <v>0</v>
      </c>
      <c r="U52" s="249">
        <f t="shared" si="40"/>
        <v>0</v>
      </c>
      <c r="V52" s="249">
        <f t="shared" si="40"/>
        <v>0</v>
      </c>
      <c r="W52" s="249">
        <f t="shared" si="40"/>
        <v>0</v>
      </c>
      <c r="X52" s="249">
        <f t="shared" si="40"/>
        <v>0</v>
      </c>
      <c r="Y52" s="249">
        <f t="shared" si="40"/>
        <v>0</v>
      </c>
      <c r="Z52" s="249">
        <f t="shared" si="40"/>
        <v>0</v>
      </c>
      <c r="AA52" s="249">
        <f t="shared" ref="AA52:AF52" si="41">$H52*AA15</f>
        <v>0</v>
      </c>
      <c r="AB52" s="249">
        <f t="shared" si="41"/>
        <v>0</v>
      </c>
      <c r="AC52" s="249">
        <f t="shared" si="41"/>
        <v>0</v>
      </c>
      <c r="AD52" s="249">
        <f t="shared" si="41"/>
        <v>0</v>
      </c>
      <c r="AE52" s="249">
        <f t="shared" si="41"/>
        <v>0</v>
      </c>
      <c r="AF52" s="249">
        <f t="shared" si="41"/>
        <v>0</v>
      </c>
      <c r="AG52" s="249">
        <f t="shared" si="34"/>
        <v>0</v>
      </c>
      <c r="AH52" s="249">
        <f t="shared" si="34"/>
        <v>0</v>
      </c>
      <c r="AI52" s="249">
        <f t="shared" si="34"/>
        <v>0</v>
      </c>
      <c r="AJ52" s="249">
        <f t="shared" si="34"/>
        <v>0</v>
      </c>
      <c r="AK52" s="249">
        <f t="shared" si="34"/>
        <v>0</v>
      </c>
    </row>
    <row r="53" spans="1:37">
      <c r="A53" s="239"/>
      <c r="E53" s="220" t="str">
        <f t="shared" si="27"/>
        <v>2019Q2</v>
      </c>
      <c r="F53" s="221">
        <f>_xlfn.XLOOKUP($B$8,OCR!$D$2:$P$2,OCR!$D9:$P9)</f>
        <v>4590228.5</v>
      </c>
      <c r="G53" s="246">
        <f>_xlfn.XLOOKUP($B$8,IBNR!$G$5:$S$5,IBNR!$G12:$S12)</f>
        <v>865008.4919581851</v>
      </c>
      <c r="H53" s="247">
        <f t="shared" si="28"/>
        <v>5455236.9919581851</v>
      </c>
      <c r="I53" s="248">
        <f t="shared" si="31"/>
        <v>5455236.9919581851</v>
      </c>
      <c r="J53" s="249">
        <f t="shared" si="35"/>
        <v>390923.24656732765</v>
      </c>
      <c r="K53" s="249">
        <f t="shared" ref="K53:Z53" si="42">$H53*K16</f>
        <v>816262.15226773964</v>
      </c>
      <c r="L53" s="249">
        <f t="shared" si="42"/>
        <v>1401914.5092573063</v>
      </c>
      <c r="M53" s="249">
        <f t="shared" si="42"/>
        <v>2262234.9188503665</v>
      </c>
      <c r="N53" s="249">
        <f t="shared" si="42"/>
        <v>583902.16501544497</v>
      </c>
      <c r="O53" s="249">
        <f t="shared" si="42"/>
        <v>0</v>
      </c>
      <c r="P53" s="249">
        <f t="shared" si="42"/>
        <v>0</v>
      </c>
      <c r="Q53" s="249">
        <f t="shared" si="42"/>
        <v>0</v>
      </c>
      <c r="R53" s="249">
        <f t="shared" si="42"/>
        <v>0</v>
      </c>
      <c r="S53" s="249">
        <f t="shared" si="42"/>
        <v>0</v>
      </c>
      <c r="T53" s="249">
        <f t="shared" si="42"/>
        <v>0</v>
      </c>
      <c r="U53" s="249">
        <f t="shared" si="42"/>
        <v>0</v>
      </c>
      <c r="V53" s="249">
        <f t="shared" si="42"/>
        <v>0</v>
      </c>
      <c r="W53" s="249">
        <f t="shared" si="42"/>
        <v>0</v>
      </c>
      <c r="X53" s="249">
        <f t="shared" si="42"/>
        <v>0</v>
      </c>
      <c r="Y53" s="249">
        <f t="shared" si="42"/>
        <v>0</v>
      </c>
      <c r="Z53" s="249">
        <f t="shared" si="42"/>
        <v>0</v>
      </c>
      <c r="AA53" s="249">
        <f t="shared" ref="AA53:AF53" si="43">$H53*AA16</f>
        <v>0</v>
      </c>
      <c r="AB53" s="249">
        <f t="shared" si="43"/>
        <v>0</v>
      </c>
      <c r="AC53" s="249">
        <f t="shared" si="43"/>
        <v>0</v>
      </c>
      <c r="AD53" s="249">
        <f t="shared" si="43"/>
        <v>0</v>
      </c>
      <c r="AE53" s="249">
        <f t="shared" si="43"/>
        <v>0</v>
      </c>
      <c r="AF53" s="249">
        <f t="shared" si="43"/>
        <v>0</v>
      </c>
      <c r="AG53" s="249">
        <f t="shared" si="34"/>
        <v>0</v>
      </c>
      <c r="AH53" s="249">
        <f t="shared" si="34"/>
        <v>0</v>
      </c>
      <c r="AI53" s="249">
        <f t="shared" si="34"/>
        <v>0</v>
      </c>
      <c r="AJ53" s="249">
        <f t="shared" si="34"/>
        <v>0</v>
      </c>
      <c r="AK53" s="249">
        <f t="shared" si="34"/>
        <v>0</v>
      </c>
    </row>
    <row r="54" spans="1:37">
      <c r="A54" s="239"/>
      <c r="E54" s="220" t="str">
        <f t="shared" si="27"/>
        <v>2019Q3</v>
      </c>
      <c r="F54" s="221">
        <f>_xlfn.XLOOKUP($B$8,OCR!$D$2:$P$2,OCR!$D10:$P10)</f>
        <v>5612289.0999999996</v>
      </c>
      <c r="G54" s="246">
        <f>_xlfn.XLOOKUP($B$8,IBNR!$G$5:$S$5,IBNR!$G13:$S13)</f>
        <v>781153.910233323</v>
      </c>
      <c r="H54" s="247">
        <f t="shared" si="28"/>
        <v>6393443.0102333222</v>
      </c>
      <c r="I54" s="248">
        <f t="shared" si="31"/>
        <v>6393443.0102333222</v>
      </c>
      <c r="J54" s="249">
        <f t="shared" si="35"/>
        <v>43314.480054668551</v>
      </c>
      <c r="K54" s="249">
        <f t="shared" ref="K54:Z54" si="44">$H54*K17</f>
        <v>455051.33228798123</v>
      </c>
      <c r="L54" s="249">
        <f t="shared" si="44"/>
        <v>950163.95967057871</v>
      </c>
      <c r="M54" s="249">
        <f t="shared" si="44"/>
        <v>1631888.2818894156</v>
      </c>
      <c r="N54" s="249">
        <f t="shared" si="44"/>
        <v>2633337.9322172292</v>
      </c>
      <c r="O54" s="249">
        <f t="shared" si="44"/>
        <v>679687.02411344892</v>
      </c>
      <c r="P54" s="249">
        <f t="shared" si="44"/>
        <v>0</v>
      </c>
      <c r="Q54" s="249">
        <f t="shared" si="44"/>
        <v>0</v>
      </c>
      <c r="R54" s="249">
        <f t="shared" si="44"/>
        <v>0</v>
      </c>
      <c r="S54" s="249">
        <f t="shared" si="44"/>
        <v>0</v>
      </c>
      <c r="T54" s="249">
        <f t="shared" si="44"/>
        <v>0</v>
      </c>
      <c r="U54" s="249">
        <f t="shared" si="44"/>
        <v>0</v>
      </c>
      <c r="V54" s="249">
        <f t="shared" si="44"/>
        <v>0</v>
      </c>
      <c r="W54" s="249">
        <f t="shared" si="44"/>
        <v>0</v>
      </c>
      <c r="X54" s="249">
        <f t="shared" si="44"/>
        <v>0</v>
      </c>
      <c r="Y54" s="249">
        <f t="shared" si="44"/>
        <v>0</v>
      </c>
      <c r="Z54" s="249">
        <f t="shared" si="44"/>
        <v>0</v>
      </c>
      <c r="AA54" s="249">
        <f t="shared" ref="AA54:AF54" si="45">$H54*AA17</f>
        <v>0</v>
      </c>
      <c r="AB54" s="249">
        <f t="shared" si="45"/>
        <v>0</v>
      </c>
      <c r="AC54" s="249">
        <f t="shared" si="45"/>
        <v>0</v>
      </c>
      <c r="AD54" s="249">
        <f t="shared" si="45"/>
        <v>0</v>
      </c>
      <c r="AE54" s="249">
        <f t="shared" si="45"/>
        <v>0</v>
      </c>
      <c r="AF54" s="249">
        <f t="shared" si="45"/>
        <v>0</v>
      </c>
      <c r="AG54" s="249">
        <f t="shared" si="34"/>
        <v>0</v>
      </c>
      <c r="AH54" s="249">
        <f t="shared" si="34"/>
        <v>0</v>
      </c>
      <c r="AI54" s="249">
        <f t="shared" si="34"/>
        <v>0</v>
      </c>
      <c r="AJ54" s="249">
        <f t="shared" si="34"/>
        <v>0</v>
      </c>
      <c r="AK54" s="249">
        <f t="shared" si="34"/>
        <v>0</v>
      </c>
    </row>
    <row r="55" spans="1:37">
      <c r="A55" s="239"/>
      <c r="E55" s="220" t="str">
        <f t="shared" si="27"/>
        <v>2019Q4</v>
      </c>
      <c r="F55" s="221">
        <f>_xlfn.XLOOKUP($B$8,OCR!$D$2:$P$2,OCR!$D11:$P11)</f>
        <v>13467370.4</v>
      </c>
      <c r="G55" s="246">
        <f>_xlfn.XLOOKUP($B$8,IBNR!$G$5:$S$5,IBNR!$G14:$S14)</f>
        <v>923633.20582922793</v>
      </c>
      <c r="H55" s="247">
        <f t="shared" si="28"/>
        <v>14391003.605829228</v>
      </c>
      <c r="I55" s="248">
        <f t="shared" si="31"/>
        <v>14391003.605829226</v>
      </c>
      <c r="J55" s="249">
        <f t="shared" si="35"/>
        <v>84171.073333875771</v>
      </c>
      <c r="K55" s="249">
        <f t="shared" ref="K55:Z55" si="46">$H55*K18</f>
        <v>96926.337089792563</v>
      </c>
      <c r="L55" s="249">
        <f t="shared" si="46"/>
        <v>1018284.3882885341</v>
      </c>
      <c r="M55" s="249">
        <f t="shared" si="46"/>
        <v>2126215.3471394661</v>
      </c>
      <c r="N55" s="249">
        <f t="shared" si="46"/>
        <v>3651733.865988024</v>
      </c>
      <c r="O55" s="249">
        <f t="shared" si="46"/>
        <v>5892713.0088431947</v>
      </c>
      <c r="P55" s="249">
        <f t="shared" si="46"/>
        <v>1520959.5851463403</v>
      </c>
      <c r="Q55" s="249">
        <f t="shared" si="46"/>
        <v>0</v>
      </c>
      <c r="R55" s="249">
        <f t="shared" si="46"/>
        <v>0</v>
      </c>
      <c r="S55" s="249">
        <f t="shared" si="46"/>
        <v>0</v>
      </c>
      <c r="T55" s="249">
        <f t="shared" si="46"/>
        <v>0</v>
      </c>
      <c r="U55" s="249">
        <f t="shared" si="46"/>
        <v>0</v>
      </c>
      <c r="V55" s="249">
        <f t="shared" si="46"/>
        <v>0</v>
      </c>
      <c r="W55" s="249">
        <f t="shared" si="46"/>
        <v>0</v>
      </c>
      <c r="X55" s="249">
        <f t="shared" si="46"/>
        <v>0</v>
      </c>
      <c r="Y55" s="249">
        <f t="shared" si="46"/>
        <v>0</v>
      </c>
      <c r="Z55" s="249">
        <f t="shared" si="46"/>
        <v>0</v>
      </c>
      <c r="AA55" s="249">
        <f t="shared" ref="AA55:AF55" si="47">$H55*AA18</f>
        <v>0</v>
      </c>
      <c r="AB55" s="249">
        <f t="shared" si="47"/>
        <v>0</v>
      </c>
      <c r="AC55" s="249">
        <f t="shared" si="47"/>
        <v>0</v>
      </c>
      <c r="AD55" s="249">
        <f t="shared" si="47"/>
        <v>0</v>
      </c>
      <c r="AE55" s="249">
        <f t="shared" si="47"/>
        <v>0</v>
      </c>
      <c r="AF55" s="249">
        <f t="shared" si="47"/>
        <v>0</v>
      </c>
      <c r="AG55" s="249">
        <f t="shared" si="34"/>
        <v>0</v>
      </c>
      <c r="AH55" s="249">
        <f t="shared" si="34"/>
        <v>0</v>
      </c>
      <c r="AI55" s="249">
        <f t="shared" si="34"/>
        <v>0</v>
      </c>
      <c r="AJ55" s="249">
        <f t="shared" si="34"/>
        <v>0</v>
      </c>
      <c r="AK55" s="249">
        <f t="shared" si="34"/>
        <v>0</v>
      </c>
    </row>
    <row r="56" spans="1:37">
      <c r="A56" s="239"/>
      <c r="E56" s="220" t="str">
        <f t="shared" si="27"/>
        <v>2020Q1</v>
      </c>
      <c r="F56" s="221">
        <f>_xlfn.XLOOKUP($B$8,OCR!$D$2:$P$2,OCR!$D12:$P12)</f>
        <v>7069901.2999999998</v>
      </c>
      <c r="G56" s="246">
        <f>_xlfn.XLOOKUP($B$8,IBNR!$G$5:$S$5,IBNR!$G15:$S15)</f>
        <v>471105.11772574758</v>
      </c>
      <c r="H56" s="247">
        <f t="shared" si="28"/>
        <v>7541006.4177257475</v>
      </c>
      <c r="I56" s="248">
        <f t="shared" si="31"/>
        <v>7541006.4177257475</v>
      </c>
      <c r="J56" s="249">
        <f t="shared" si="35"/>
        <v>16666.94363067095</v>
      </c>
      <c r="K56" s="249">
        <f t="shared" ref="K56:Z56" si="48">$H56*K19</f>
        <v>44008.86463585453</v>
      </c>
      <c r="L56" s="249">
        <f t="shared" si="48"/>
        <v>50677.957161289189</v>
      </c>
      <c r="M56" s="249">
        <f t="shared" si="48"/>
        <v>532410.22158806457</v>
      </c>
      <c r="N56" s="249">
        <f t="shared" si="48"/>
        <v>1111692.1727702122</v>
      </c>
      <c r="O56" s="249">
        <f t="shared" si="48"/>
        <v>1909309.8736778651</v>
      </c>
      <c r="P56" s="249">
        <f t="shared" si="48"/>
        <v>3081006.3228663588</v>
      </c>
      <c r="Q56" s="249">
        <f t="shared" si="48"/>
        <v>795234.06139543187</v>
      </c>
      <c r="R56" s="249">
        <f t="shared" si="48"/>
        <v>0</v>
      </c>
      <c r="S56" s="249">
        <f t="shared" si="48"/>
        <v>0</v>
      </c>
      <c r="T56" s="249">
        <f t="shared" si="48"/>
        <v>0</v>
      </c>
      <c r="U56" s="249">
        <f t="shared" si="48"/>
        <v>0</v>
      </c>
      <c r="V56" s="249">
        <f t="shared" si="48"/>
        <v>0</v>
      </c>
      <c r="W56" s="249">
        <f t="shared" si="48"/>
        <v>0</v>
      </c>
      <c r="X56" s="249">
        <f t="shared" si="48"/>
        <v>0</v>
      </c>
      <c r="Y56" s="249">
        <f t="shared" si="48"/>
        <v>0</v>
      </c>
      <c r="Z56" s="249">
        <f t="shared" si="48"/>
        <v>0</v>
      </c>
      <c r="AA56" s="249">
        <f t="shared" ref="AA56:AF56" si="49">$H56*AA19</f>
        <v>0</v>
      </c>
      <c r="AB56" s="249">
        <f t="shared" si="49"/>
        <v>0</v>
      </c>
      <c r="AC56" s="249">
        <f t="shared" si="49"/>
        <v>0</v>
      </c>
      <c r="AD56" s="249">
        <f t="shared" si="49"/>
        <v>0</v>
      </c>
      <c r="AE56" s="249">
        <f t="shared" si="49"/>
        <v>0</v>
      </c>
      <c r="AF56" s="249">
        <f t="shared" si="49"/>
        <v>0</v>
      </c>
      <c r="AG56" s="249">
        <f t="shared" si="34"/>
        <v>0</v>
      </c>
      <c r="AH56" s="249">
        <f t="shared" si="34"/>
        <v>0</v>
      </c>
      <c r="AI56" s="249">
        <f t="shared" si="34"/>
        <v>0</v>
      </c>
      <c r="AJ56" s="249">
        <f t="shared" si="34"/>
        <v>0</v>
      </c>
      <c r="AK56" s="249">
        <f t="shared" si="34"/>
        <v>0</v>
      </c>
    </row>
    <row r="57" spans="1:37">
      <c r="A57" s="239"/>
      <c r="E57" s="220" t="str">
        <f t="shared" si="27"/>
        <v>2020Q2</v>
      </c>
      <c r="F57" s="221">
        <f>_xlfn.XLOOKUP($B$8,OCR!$D$2:$P$2,OCR!$D13:$P13)</f>
        <v>6121767.2999999998</v>
      </c>
      <c r="G57" s="246">
        <f>_xlfn.XLOOKUP($B$8,IBNR!$G$5:$S$5,IBNR!$G16:$S16)</f>
        <v>572102.61659269652</v>
      </c>
      <c r="H57" s="247">
        <f t="shared" si="28"/>
        <v>6693869.9165926967</v>
      </c>
      <c r="I57" s="248">
        <f t="shared" si="31"/>
        <v>6693869.9165926967</v>
      </c>
      <c r="J57" s="249">
        <f t="shared" si="35"/>
        <v>1313644.9977916474</v>
      </c>
      <c r="K57" s="249">
        <f t="shared" ref="K57:Z57" si="50">$H57*K20</f>
        <v>11891.238446795005</v>
      </c>
      <c r="L57" s="249">
        <f t="shared" si="50"/>
        <v>31398.672411337811</v>
      </c>
      <c r="M57" s="249">
        <f t="shared" si="50"/>
        <v>36156.819507830354</v>
      </c>
      <c r="N57" s="249">
        <f t="shared" si="50"/>
        <v>379854.70142012939</v>
      </c>
      <c r="O57" s="249">
        <f t="shared" si="50"/>
        <v>793150.6219004388</v>
      </c>
      <c r="P57" s="249">
        <f t="shared" si="50"/>
        <v>1362220.9014340779</v>
      </c>
      <c r="Q57" s="249">
        <f t="shared" si="50"/>
        <v>2198182.3214345435</v>
      </c>
      <c r="R57" s="249">
        <f t="shared" si="50"/>
        <v>567369.64224589639</v>
      </c>
      <c r="S57" s="249">
        <f t="shared" si="50"/>
        <v>0</v>
      </c>
      <c r="T57" s="249">
        <f t="shared" si="50"/>
        <v>0</v>
      </c>
      <c r="U57" s="249">
        <f t="shared" si="50"/>
        <v>0</v>
      </c>
      <c r="V57" s="249">
        <f t="shared" si="50"/>
        <v>0</v>
      </c>
      <c r="W57" s="249">
        <f t="shared" si="50"/>
        <v>0</v>
      </c>
      <c r="X57" s="249">
        <f t="shared" si="50"/>
        <v>0</v>
      </c>
      <c r="Y57" s="249">
        <f t="shared" si="50"/>
        <v>0</v>
      </c>
      <c r="Z57" s="249">
        <f t="shared" si="50"/>
        <v>0</v>
      </c>
      <c r="AA57" s="249">
        <f t="shared" ref="AA57:AF57" si="51">$H57*AA20</f>
        <v>0</v>
      </c>
      <c r="AB57" s="249">
        <f t="shared" si="51"/>
        <v>0</v>
      </c>
      <c r="AC57" s="249">
        <f t="shared" si="51"/>
        <v>0</v>
      </c>
      <c r="AD57" s="249">
        <f t="shared" si="51"/>
        <v>0</v>
      </c>
      <c r="AE57" s="249">
        <f t="shared" si="51"/>
        <v>0</v>
      </c>
      <c r="AF57" s="249">
        <f t="shared" si="51"/>
        <v>0</v>
      </c>
      <c r="AG57" s="249">
        <f t="shared" si="34"/>
        <v>0</v>
      </c>
      <c r="AH57" s="249">
        <f t="shared" si="34"/>
        <v>0</v>
      </c>
      <c r="AI57" s="249">
        <f t="shared" si="34"/>
        <v>0</v>
      </c>
      <c r="AJ57" s="249">
        <f t="shared" si="34"/>
        <v>0</v>
      </c>
      <c r="AK57" s="249">
        <f t="shared" si="34"/>
        <v>0</v>
      </c>
    </row>
    <row r="58" spans="1:37">
      <c r="A58" s="239"/>
      <c r="E58" s="220" t="str">
        <f t="shared" si="27"/>
        <v>2020Q3</v>
      </c>
      <c r="F58" s="221">
        <f>_xlfn.XLOOKUP($B$8,OCR!$D$2:$P$2,OCR!$D14:$P14)</f>
        <v>9763216.0999999996</v>
      </c>
      <c r="G58" s="246">
        <f>_xlfn.XLOOKUP($B$8,IBNR!$G$5:$S$5,IBNR!$G17:$S17)</f>
        <v>675800.56710041862</v>
      </c>
      <c r="H58" s="247">
        <f t="shared" si="28"/>
        <v>10439016.667100418</v>
      </c>
      <c r="I58" s="248">
        <f t="shared" si="31"/>
        <v>10439016.667100418</v>
      </c>
      <c r="J58" s="249">
        <f t="shared" si="35"/>
        <v>0</v>
      </c>
      <c r="K58" s="249">
        <f t="shared" ref="K58:Z58" si="52">$H58*K21</f>
        <v>2048614.9562912858</v>
      </c>
      <c r="L58" s="249">
        <f t="shared" si="52"/>
        <v>18544.2558468098</v>
      </c>
      <c r="M58" s="249">
        <f t="shared" si="52"/>
        <v>48965.8850128392</v>
      </c>
      <c r="N58" s="249">
        <f t="shared" si="52"/>
        <v>56386.163187304264</v>
      </c>
      <c r="O58" s="249">
        <f t="shared" si="52"/>
        <v>592379.23781160056</v>
      </c>
      <c r="P58" s="249">
        <f t="shared" si="52"/>
        <v>1236909.6897171657</v>
      </c>
      <c r="Q58" s="249">
        <f t="shared" si="52"/>
        <v>2124368.5448822202</v>
      </c>
      <c r="R58" s="249">
        <f t="shared" si="52"/>
        <v>3428041.2043712172</v>
      </c>
      <c r="S58" s="249">
        <f t="shared" si="52"/>
        <v>884806.72997997527</v>
      </c>
      <c r="T58" s="249">
        <f t="shared" si="52"/>
        <v>0</v>
      </c>
      <c r="U58" s="249">
        <f t="shared" si="52"/>
        <v>0</v>
      </c>
      <c r="V58" s="249">
        <f t="shared" si="52"/>
        <v>0</v>
      </c>
      <c r="W58" s="249">
        <f t="shared" si="52"/>
        <v>0</v>
      </c>
      <c r="X58" s="249">
        <f t="shared" si="52"/>
        <v>0</v>
      </c>
      <c r="Y58" s="249">
        <f t="shared" si="52"/>
        <v>0</v>
      </c>
      <c r="Z58" s="249">
        <f t="shared" si="52"/>
        <v>0</v>
      </c>
      <c r="AA58" s="249">
        <f t="shared" ref="AA58:AF58" si="53">$H58*AA21</f>
        <v>0</v>
      </c>
      <c r="AB58" s="249">
        <f t="shared" si="53"/>
        <v>0</v>
      </c>
      <c r="AC58" s="249">
        <f t="shared" si="53"/>
        <v>0</v>
      </c>
      <c r="AD58" s="249">
        <f t="shared" si="53"/>
        <v>0</v>
      </c>
      <c r="AE58" s="249">
        <f t="shared" si="53"/>
        <v>0</v>
      </c>
      <c r="AF58" s="249">
        <f t="shared" si="53"/>
        <v>0</v>
      </c>
      <c r="AG58" s="249">
        <f t="shared" si="34"/>
        <v>0</v>
      </c>
      <c r="AH58" s="249">
        <f t="shared" si="34"/>
        <v>0</v>
      </c>
      <c r="AI58" s="249">
        <f t="shared" si="34"/>
        <v>0</v>
      </c>
      <c r="AJ58" s="249">
        <f t="shared" si="34"/>
        <v>0</v>
      </c>
      <c r="AK58" s="249">
        <f t="shared" si="34"/>
        <v>0</v>
      </c>
    </row>
    <row r="59" spans="1:37">
      <c r="A59" s="239"/>
      <c r="E59" s="220" t="str">
        <f t="shared" si="27"/>
        <v>2020Q4</v>
      </c>
      <c r="F59" s="221">
        <f>_xlfn.XLOOKUP($B$8,OCR!$D$2:$P$2,OCR!$D15:$P15)</f>
        <v>9403182.8000000007</v>
      </c>
      <c r="G59" s="246">
        <f>_xlfn.XLOOKUP($B$8,IBNR!$G$5:$S$5,IBNR!$G18:$S18)</f>
        <v>790340.39589662605</v>
      </c>
      <c r="H59" s="247">
        <f t="shared" si="28"/>
        <v>10193523.195896627</v>
      </c>
      <c r="I59" s="248">
        <f t="shared" si="31"/>
        <v>10193523.195896627</v>
      </c>
      <c r="J59" s="249">
        <f t="shared" si="35"/>
        <v>1606714.2145953772</v>
      </c>
      <c r="K59" s="249">
        <f t="shared" ref="K59:Z59" si="54">$H59*K22</f>
        <v>0</v>
      </c>
      <c r="L59" s="249">
        <f t="shared" si="54"/>
        <v>1685126.6615322153</v>
      </c>
      <c r="M59" s="249">
        <f t="shared" si="54"/>
        <v>15253.925511852316</v>
      </c>
      <c r="N59" s="249">
        <f t="shared" si="54"/>
        <v>40277.807250824197</v>
      </c>
      <c r="O59" s="249">
        <f t="shared" si="54"/>
        <v>46381.496257573184</v>
      </c>
      <c r="P59" s="249">
        <f t="shared" si="54"/>
        <v>487272.65429205674</v>
      </c>
      <c r="Q59" s="249">
        <f t="shared" si="54"/>
        <v>1017443.2680230656</v>
      </c>
      <c r="R59" s="249">
        <f t="shared" si="54"/>
        <v>1747439.1968621465</v>
      </c>
      <c r="S59" s="249">
        <f t="shared" si="54"/>
        <v>2819799.5980536896</v>
      </c>
      <c r="T59" s="249">
        <f t="shared" si="54"/>
        <v>727814.37351782667</v>
      </c>
      <c r="U59" s="249">
        <f t="shared" si="54"/>
        <v>0</v>
      </c>
      <c r="V59" s="249">
        <f t="shared" si="54"/>
        <v>0</v>
      </c>
      <c r="W59" s="249">
        <f t="shared" si="54"/>
        <v>0</v>
      </c>
      <c r="X59" s="249">
        <f t="shared" si="54"/>
        <v>0</v>
      </c>
      <c r="Y59" s="249">
        <f t="shared" si="54"/>
        <v>0</v>
      </c>
      <c r="Z59" s="249">
        <f t="shared" si="54"/>
        <v>0</v>
      </c>
      <c r="AA59" s="249">
        <f t="shared" ref="AA59:AF59" si="55">$H59*AA22</f>
        <v>0</v>
      </c>
      <c r="AB59" s="249">
        <f t="shared" si="55"/>
        <v>0</v>
      </c>
      <c r="AC59" s="249">
        <f t="shared" si="55"/>
        <v>0</v>
      </c>
      <c r="AD59" s="249">
        <f t="shared" si="55"/>
        <v>0</v>
      </c>
      <c r="AE59" s="249">
        <f t="shared" si="55"/>
        <v>0</v>
      </c>
      <c r="AF59" s="249">
        <f t="shared" si="55"/>
        <v>0</v>
      </c>
      <c r="AG59" s="249">
        <f t="shared" ref="AG59:AK68" si="56">$H59*AG22</f>
        <v>0</v>
      </c>
      <c r="AH59" s="249">
        <f t="shared" si="56"/>
        <v>0</v>
      </c>
      <c r="AI59" s="249">
        <f t="shared" si="56"/>
        <v>0</v>
      </c>
      <c r="AJ59" s="249">
        <f t="shared" si="56"/>
        <v>0</v>
      </c>
      <c r="AK59" s="249">
        <f t="shared" si="56"/>
        <v>0</v>
      </c>
    </row>
    <row r="60" spans="1:37">
      <c r="A60" s="239"/>
      <c r="E60" s="220" t="str">
        <f t="shared" si="27"/>
        <v>2021Q1</v>
      </c>
      <c r="F60" s="221">
        <f>_xlfn.XLOOKUP($B$8,OCR!$D$2:$P$2,OCR!$D16:$P16)</f>
        <v>14532588.399999999</v>
      </c>
      <c r="G60" s="246">
        <f>_xlfn.XLOOKUP($B$8,IBNR!$G$5:$S$5,IBNR!$G19:$S19)</f>
        <v>731264.0638905362</v>
      </c>
      <c r="H60" s="247">
        <f t="shared" si="28"/>
        <v>15263852.463890534</v>
      </c>
      <c r="I60" s="248">
        <f t="shared" si="31"/>
        <v>15263852.463890534</v>
      </c>
      <c r="J60" s="249">
        <f t="shared" si="35"/>
        <v>0</v>
      </c>
      <c r="K60" s="249">
        <f t="shared" ref="K60:Z60" si="57">$H60*K23</f>
        <v>2405905.0292927097</v>
      </c>
      <c r="L60" s="249">
        <f t="shared" si="57"/>
        <v>0</v>
      </c>
      <c r="M60" s="249">
        <f t="shared" si="57"/>
        <v>2523320.3721898878</v>
      </c>
      <c r="N60" s="249">
        <f t="shared" si="57"/>
        <v>22841.334054335221</v>
      </c>
      <c r="O60" s="249">
        <f t="shared" si="57"/>
        <v>60312.268450331743</v>
      </c>
      <c r="P60" s="249">
        <f t="shared" si="57"/>
        <v>69451.974780915334</v>
      </c>
      <c r="Q60" s="249">
        <f t="shared" si="57"/>
        <v>729645.45838246564</v>
      </c>
      <c r="R60" s="249">
        <f t="shared" si="57"/>
        <v>1523526.6193080626</v>
      </c>
      <c r="S60" s="249">
        <f t="shared" si="57"/>
        <v>2616627.5955756074</v>
      </c>
      <c r="T60" s="249">
        <f t="shared" si="57"/>
        <v>4222387.5116853975</v>
      </c>
      <c r="U60" s="249">
        <f t="shared" si="57"/>
        <v>1089834.3001708202</v>
      </c>
      <c r="V60" s="249">
        <f t="shared" si="57"/>
        <v>0</v>
      </c>
      <c r="W60" s="249">
        <f t="shared" si="57"/>
        <v>0</v>
      </c>
      <c r="X60" s="249">
        <f t="shared" si="57"/>
        <v>0</v>
      </c>
      <c r="Y60" s="249">
        <f t="shared" si="57"/>
        <v>0</v>
      </c>
      <c r="Z60" s="249">
        <f t="shared" si="57"/>
        <v>0</v>
      </c>
      <c r="AA60" s="249">
        <f t="shared" ref="AA60:AF60" si="58">$H60*AA23</f>
        <v>0</v>
      </c>
      <c r="AB60" s="249">
        <f t="shared" si="58"/>
        <v>0</v>
      </c>
      <c r="AC60" s="249">
        <f t="shared" si="58"/>
        <v>0</v>
      </c>
      <c r="AD60" s="249">
        <f t="shared" si="58"/>
        <v>0</v>
      </c>
      <c r="AE60" s="249">
        <f t="shared" si="58"/>
        <v>0</v>
      </c>
      <c r="AF60" s="249">
        <f t="shared" si="58"/>
        <v>0</v>
      </c>
      <c r="AG60" s="249">
        <f t="shared" si="56"/>
        <v>0</v>
      </c>
      <c r="AH60" s="249">
        <f t="shared" si="56"/>
        <v>0</v>
      </c>
      <c r="AI60" s="249">
        <f t="shared" si="56"/>
        <v>0</v>
      </c>
      <c r="AJ60" s="249">
        <f t="shared" si="56"/>
        <v>0</v>
      </c>
      <c r="AK60" s="249">
        <f t="shared" si="56"/>
        <v>0</v>
      </c>
    </row>
    <row r="61" spans="1:37">
      <c r="A61" s="239"/>
      <c r="E61" s="220" t="str">
        <f t="shared" si="27"/>
        <v>2021Q2</v>
      </c>
      <c r="F61" s="221">
        <f>_xlfn.XLOOKUP($B$8,OCR!$D$2:$P$2,OCR!$D17:$P17)</f>
        <v>5696076.1000000006</v>
      </c>
      <c r="G61" s="246">
        <f>_xlfn.XLOOKUP($B$8,IBNR!$G$5:$S$5,IBNR!$G20:$S20)</f>
        <v>619013.19179693295</v>
      </c>
      <c r="H61" s="247">
        <f t="shared" si="28"/>
        <v>6315089.2917969339</v>
      </c>
      <c r="I61" s="248">
        <f t="shared" si="31"/>
        <v>6315089.2917969348</v>
      </c>
      <c r="J61" s="249">
        <f t="shared" si="35"/>
        <v>1714644.3308707473</v>
      </c>
      <c r="K61" s="249">
        <f t="shared" ref="K61:Z61" si="59">$H61*K24</f>
        <v>0</v>
      </c>
      <c r="L61" s="249">
        <f t="shared" si="59"/>
        <v>725127.13907976844</v>
      </c>
      <c r="M61" s="249">
        <f t="shared" si="59"/>
        <v>0</v>
      </c>
      <c r="N61" s="249">
        <f t="shared" si="59"/>
        <v>760515.50671792519</v>
      </c>
      <c r="O61" s="249">
        <f t="shared" si="59"/>
        <v>6884.2581124054404</v>
      </c>
      <c r="P61" s="249">
        <f t="shared" si="59"/>
        <v>18177.80092743603</v>
      </c>
      <c r="Q61" s="249">
        <f t="shared" si="59"/>
        <v>20932.460410181149</v>
      </c>
      <c r="R61" s="249">
        <f t="shared" si="59"/>
        <v>219911.30877471282</v>
      </c>
      <c r="S61" s="249">
        <f t="shared" si="59"/>
        <v>459182.92090502946</v>
      </c>
      <c r="T61" s="249">
        <f t="shared" si="59"/>
        <v>788637.81376054941</v>
      </c>
      <c r="U61" s="249">
        <f t="shared" si="59"/>
        <v>1272605.4184003582</v>
      </c>
      <c r="V61" s="249">
        <f t="shared" si="59"/>
        <v>328470.3338378208</v>
      </c>
      <c r="W61" s="249">
        <f t="shared" si="59"/>
        <v>0</v>
      </c>
      <c r="X61" s="249">
        <f t="shared" si="59"/>
        <v>0</v>
      </c>
      <c r="Y61" s="249">
        <f t="shared" si="59"/>
        <v>0</v>
      </c>
      <c r="Z61" s="249">
        <f t="shared" si="59"/>
        <v>0</v>
      </c>
      <c r="AA61" s="249">
        <f t="shared" ref="AA61:AF61" si="60">$H61*AA24</f>
        <v>0</v>
      </c>
      <c r="AB61" s="249">
        <f t="shared" si="60"/>
        <v>0</v>
      </c>
      <c r="AC61" s="249">
        <f t="shared" si="60"/>
        <v>0</v>
      </c>
      <c r="AD61" s="249">
        <f t="shared" si="60"/>
        <v>0</v>
      </c>
      <c r="AE61" s="249">
        <f t="shared" si="60"/>
        <v>0</v>
      </c>
      <c r="AF61" s="249">
        <f t="shared" si="60"/>
        <v>0</v>
      </c>
      <c r="AG61" s="249">
        <f t="shared" si="56"/>
        <v>0</v>
      </c>
      <c r="AH61" s="249">
        <f t="shared" si="56"/>
        <v>0</v>
      </c>
      <c r="AI61" s="249">
        <f t="shared" si="56"/>
        <v>0</v>
      </c>
      <c r="AJ61" s="249">
        <f t="shared" si="56"/>
        <v>0</v>
      </c>
      <c r="AK61" s="249">
        <f t="shared" si="56"/>
        <v>0</v>
      </c>
    </row>
    <row r="62" spans="1:37">
      <c r="A62" s="239"/>
      <c r="E62" s="220" t="str">
        <f t="shared" si="27"/>
        <v>2021Q3</v>
      </c>
      <c r="F62" s="221">
        <f>_xlfn.XLOOKUP($B$8,OCR!$D$2:$P$2,OCR!$D18:$P18)</f>
        <v>15433043.999999998</v>
      </c>
      <c r="G62" s="246">
        <f>_xlfn.XLOOKUP($B$8,IBNR!$G$5:$S$5,IBNR!$G21:$S21)</f>
        <v>629509.19384907535</v>
      </c>
      <c r="H62" s="247">
        <f t="shared" si="28"/>
        <v>16062553.193849074</v>
      </c>
      <c r="I62" s="248">
        <f t="shared" si="31"/>
        <v>16062553.193849074</v>
      </c>
      <c r="J62" s="249">
        <f t="shared" si="35"/>
        <v>890683.9711099565</v>
      </c>
      <c r="K62" s="249">
        <f t="shared" ref="K62:Z62" si="61">$H62*K25</f>
        <v>4119396.9474467579</v>
      </c>
      <c r="L62" s="249">
        <f t="shared" si="61"/>
        <v>0</v>
      </c>
      <c r="M62" s="249">
        <f t="shared" si="61"/>
        <v>1742102.7028497902</v>
      </c>
      <c r="N62" s="249">
        <f t="shared" si="61"/>
        <v>0</v>
      </c>
      <c r="O62" s="249">
        <f t="shared" si="61"/>
        <v>1827122.5119140502</v>
      </c>
      <c r="P62" s="249">
        <f t="shared" si="61"/>
        <v>16539.285345128701</v>
      </c>
      <c r="Q62" s="249">
        <f t="shared" si="61"/>
        <v>43671.784464914512</v>
      </c>
      <c r="R62" s="249">
        <f t="shared" si="61"/>
        <v>50289.795944130659</v>
      </c>
      <c r="S62" s="249">
        <f t="shared" si="61"/>
        <v>528332.29478881462</v>
      </c>
      <c r="T62" s="249">
        <f t="shared" si="61"/>
        <v>1103177.3112592252</v>
      </c>
      <c r="U62" s="249">
        <f t="shared" si="61"/>
        <v>1894685.7631964406</v>
      </c>
      <c r="V62" s="249">
        <f t="shared" si="61"/>
        <v>3057407.755928257</v>
      </c>
      <c r="W62" s="249">
        <f t="shared" si="61"/>
        <v>789143.06960160797</v>
      </c>
      <c r="X62" s="249">
        <f t="shared" si="61"/>
        <v>0</v>
      </c>
      <c r="Y62" s="249">
        <f t="shared" si="61"/>
        <v>0</v>
      </c>
      <c r="Z62" s="249">
        <f t="shared" si="61"/>
        <v>0</v>
      </c>
      <c r="AA62" s="249">
        <f t="shared" ref="AA62:AF62" si="62">$H62*AA25</f>
        <v>0</v>
      </c>
      <c r="AB62" s="249">
        <f t="shared" si="62"/>
        <v>0</v>
      </c>
      <c r="AC62" s="249">
        <f t="shared" si="62"/>
        <v>0</v>
      </c>
      <c r="AD62" s="249">
        <f t="shared" si="62"/>
        <v>0</v>
      </c>
      <c r="AE62" s="249">
        <f t="shared" si="62"/>
        <v>0</v>
      </c>
      <c r="AF62" s="249">
        <f t="shared" si="62"/>
        <v>0</v>
      </c>
      <c r="AG62" s="249">
        <f t="shared" si="56"/>
        <v>0</v>
      </c>
      <c r="AH62" s="249">
        <f t="shared" si="56"/>
        <v>0</v>
      </c>
      <c r="AI62" s="249">
        <f t="shared" si="56"/>
        <v>0</v>
      </c>
      <c r="AJ62" s="249">
        <f t="shared" si="56"/>
        <v>0</v>
      </c>
      <c r="AK62" s="249">
        <f t="shared" si="56"/>
        <v>0</v>
      </c>
    </row>
    <row r="63" spans="1:37">
      <c r="A63" s="239"/>
      <c r="E63" s="220" t="str">
        <f t="shared" si="27"/>
        <v>2021Q4</v>
      </c>
      <c r="F63" s="221">
        <f>_xlfn.XLOOKUP($B$8,OCR!$D$2:$P$2,OCR!$D19:$P19)</f>
        <v>12400540.9</v>
      </c>
      <c r="G63" s="246">
        <f>_xlfn.XLOOKUP($B$8,IBNR!$G$5:$S$5,IBNR!$G22:$S22)</f>
        <v>691228.34719149745</v>
      </c>
      <c r="H63" s="247">
        <f t="shared" si="28"/>
        <v>13091769.247191498</v>
      </c>
      <c r="I63" s="248">
        <f t="shared" si="31"/>
        <v>13091769.2471915</v>
      </c>
      <c r="J63" s="249">
        <f t="shared" si="35"/>
        <v>1581802.9849163359</v>
      </c>
      <c r="K63" s="249">
        <f t="shared" ref="K63:Z63" si="63">$H63*K26</f>
        <v>638238.66194264952</v>
      </c>
      <c r="L63" s="249">
        <f t="shared" si="63"/>
        <v>2951842.0461441982</v>
      </c>
      <c r="M63" s="249">
        <f t="shared" si="63"/>
        <v>0</v>
      </c>
      <c r="N63" s="249">
        <f t="shared" si="63"/>
        <v>1248340.9762588623</v>
      </c>
      <c r="O63" s="249">
        <f t="shared" si="63"/>
        <v>0</v>
      </c>
      <c r="P63" s="249">
        <f t="shared" si="63"/>
        <v>1309263.7400402415</v>
      </c>
      <c r="Q63" s="249">
        <f t="shared" si="63"/>
        <v>11851.578888309707</v>
      </c>
      <c r="R63" s="249">
        <f t="shared" si="63"/>
        <v>31293.951823113981</v>
      </c>
      <c r="S63" s="249">
        <f t="shared" si="63"/>
        <v>36036.229587417176</v>
      </c>
      <c r="T63" s="249">
        <f t="shared" si="63"/>
        <v>378587.81321380066</v>
      </c>
      <c r="U63" s="249">
        <f t="shared" si="63"/>
        <v>790505.31261514814</v>
      </c>
      <c r="V63" s="249">
        <f t="shared" si="63"/>
        <v>1357677.6337372735</v>
      </c>
      <c r="W63" s="249">
        <f t="shared" si="63"/>
        <v>2190850.9622385819</v>
      </c>
      <c r="X63" s="249">
        <f t="shared" si="63"/>
        <v>565477.35578556568</v>
      </c>
      <c r="Y63" s="249">
        <f t="shared" si="63"/>
        <v>0</v>
      </c>
      <c r="Z63" s="249">
        <f t="shared" si="63"/>
        <v>0</v>
      </c>
      <c r="AA63" s="249">
        <f t="shared" ref="AA63:AF63" si="64">$H63*AA26</f>
        <v>0</v>
      </c>
      <c r="AB63" s="249">
        <f t="shared" si="64"/>
        <v>0</v>
      </c>
      <c r="AC63" s="249">
        <f t="shared" si="64"/>
        <v>0</v>
      </c>
      <c r="AD63" s="249">
        <f t="shared" si="64"/>
        <v>0</v>
      </c>
      <c r="AE63" s="249">
        <f t="shared" si="64"/>
        <v>0</v>
      </c>
      <c r="AF63" s="249">
        <f t="shared" si="64"/>
        <v>0</v>
      </c>
      <c r="AG63" s="249">
        <f t="shared" si="56"/>
        <v>0</v>
      </c>
      <c r="AH63" s="249">
        <f t="shared" si="56"/>
        <v>0</v>
      </c>
      <c r="AI63" s="249">
        <f t="shared" si="56"/>
        <v>0</v>
      </c>
      <c r="AJ63" s="249">
        <f t="shared" si="56"/>
        <v>0</v>
      </c>
      <c r="AK63" s="249">
        <f t="shared" si="56"/>
        <v>0</v>
      </c>
    </row>
    <row r="64" spans="1:37">
      <c r="A64" s="239"/>
      <c r="E64" s="220" t="str">
        <f t="shared" si="27"/>
        <v>2022Q1</v>
      </c>
      <c r="F64" s="221">
        <f>_xlfn.XLOOKUP($B$8,OCR!$D$2:$P$2,OCR!$D20:$P20)</f>
        <v>27743174.800000008</v>
      </c>
      <c r="G64" s="246">
        <f>_xlfn.XLOOKUP($B$8,IBNR!$G$5:$S$5,IBNR!$G23:$S23)</f>
        <v>1144501.2284369562</v>
      </c>
      <c r="H64" s="247">
        <f t="shared" si="28"/>
        <v>28887676.028436966</v>
      </c>
      <c r="I64" s="248">
        <f t="shared" si="31"/>
        <v>28887676.028436959</v>
      </c>
      <c r="J64" s="249">
        <f t="shared" si="35"/>
        <v>6326311.5364509653</v>
      </c>
      <c r="K64" s="249">
        <f t="shared" ref="K64:Z64" si="65">$H64*K27</f>
        <v>2725959.572260621</v>
      </c>
      <c r="L64" s="249">
        <f t="shared" si="65"/>
        <v>1099892.2157182535</v>
      </c>
      <c r="M64" s="249">
        <f t="shared" si="65"/>
        <v>5086981.2221992686</v>
      </c>
      <c r="N64" s="249">
        <f t="shared" si="65"/>
        <v>0</v>
      </c>
      <c r="O64" s="249">
        <f t="shared" si="65"/>
        <v>2151296.3789596087</v>
      </c>
      <c r="P64" s="249">
        <f t="shared" si="65"/>
        <v>0</v>
      </c>
      <c r="Q64" s="249">
        <f t="shared" si="65"/>
        <v>2256286.0601538238</v>
      </c>
      <c r="R64" s="249">
        <f t="shared" si="65"/>
        <v>20424.114270272727</v>
      </c>
      <c r="S64" s="249">
        <f t="shared" si="65"/>
        <v>53929.628619705909</v>
      </c>
      <c r="T64" s="249">
        <f t="shared" si="65"/>
        <v>62102.111279804529</v>
      </c>
      <c r="U64" s="249">
        <f t="shared" si="65"/>
        <v>652429.59029184084</v>
      </c>
      <c r="V64" s="249">
        <f t="shared" si="65"/>
        <v>1362297.0397670057</v>
      </c>
      <c r="W64" s="249">
        <f t="shared" si="65"/>
        <v>2339718.9011664568</v>
      </c>
      <c r="X64" s="249">
        <f t="shared" si="65"/>
        <v>3775546.770906196</v>
      </c>
      <c r="Y64" s="249">
        <f t="shared" si="65"/>
        <v>974500.88639314228</v>
      </c>
      <c r="Z64" s="249">
        <f t="shared" si="65"/>
        <v>0</v>
      </c>
      <c r="AA64" s="249">
        <f t="shared" ref="AA64:AF64" si="66">$H64*AA27</f>
        <v>0</v>
      </c>
      <c r="AB64" s="249">
        <f t="shared" si="66"/>
        <v>0</v>
      </c>
      <c r="AC64" s="249">
        <f t="shared" si="66"/>
        <v>0</v>
      </c>
      <c r="AD64" s="249">
        <f t="shared" si="66"/>
        <v>0</v>
      </c>
      <c r="AE64" s="249">
        <f t="shared" si="66"/>
        <v>0</v>
      </c>
      <c r="AF64" s="249">
        <f t="shared" si="66"/>
        <v>0</v>
      </c>
      <c r="AG64" s="249">
        <f t="shared" si="56"/>
        <v>0</v>
      </c>
      <c r="AH64" s="249">
        <f t="shared" si="56"/>
        <v>0</v>
      </c>
      <c r="AI64" s="249">
        <f t="shared" si="56"/>
        <v>0</v>
      </c>
      <c r="AJ64" s="249">
        <f t="shared" si="56"/>
        <v>0</v>
      </c>
      <c r="AK64" s="249">
        <f t="shared" si="56"/>
        <v>0</v>
      </c>
    </row>
    <row r="65" spans="1:37">
      <c r="A65" s="239"/>
      <c r="E65" s="220" t="str">
        <f t="shared" si="27"/>
        <v>2022Q2</v>
      </c>
      <c r="F65" s="221">
        <f>_xlfn.XLOOKUP($B$8,OCR!$D$2:$P$2,OCR!$D21:$P21)</f>
        <v>13042318.300000001</v>
      </c>
      <c r="G65" s="246">
        <f>_xlfn.XLOOKUP($B$8,IBNR!$G$5:$S$5,IBNR!$G24:$S24)</f>
        <v>1310158.9635398292</v>
      </c>
      <c r="H65" s="247">
        <f t="shared" si="28"/>
        <v>14352477.26353983</v>
      </c>
      <c r="I65" s="248">
        <f t="shared" si="31"/>
        <v>14352477.26353983</v>
      </c>
      <c r="J65" s="249">
        <f t="shared" si="35"/>
        <v>850741.77061792347</v>
      </c>
      <c r="K65" s="249">
        <f t="shared" ref="K65:Z65" si="67">$H65*K28</f>
        <v>2956838.2353394511</v>
      </c>
      <c r="L65" s="249">
        <f t="shared" si="67"/>
        <v>1274079.128858635</v>
      </c>
      <c r="M65" s="249">
        <f t="shared" si="67"/>
        <v>514075.7516365425</v>
      </c>
      <c r="N65" s="249">
        <f t="shared" si="67"/>
        <v>2377590.8748070858</v>
      </c>
      <c r="O65" s="249">
        <f t="shared" si="67"/>
        <v>0</v>
      </c>
      <c r="P65" s="249">
        <f t="shared" si="67"/>
        <v>1005488.7989951243</v>
      </c>
      <c r="Q65" s="249">
        <f t="shared" si="67"/>
        <v>0</v>
      </c>
      <c r="R65" s="249">
        <f t="shared" si="67"/>
        <v>1054559.6520320754</v>
      </c>
      <c r="S65" s="249">
        <f t="shared" si="67"/>
        <v>9545.9734553577655</v>
      </c>
      <c r="T65" s="249">
        <f t="shared" si="67"/>
        <v>25206.028347105435</v>
      </c>
      <c r="U65" s="249">
        <f t="shared" si="67"/>
        <v>29025.743684833578</v>
      </c>
      <c r="V65" s="249">
        <f t="shared" si="67"/>
        <v>304937.36315805925</v>
      </c>
      <c r="W65" s="249">
        <f t="shared" si="67"/>
        <v>636720.45738875726</v>
      </c>
      <c r="X65" s="249">
        <f t="shared" si="67"/>
        <v>1093555.1098067565</v>
      </c>
      <c r="Y65" s="249">
        <f t="shared" si="67"/>
        <v>1764642.94987765</v>
      </c>
      <c r="Z65" s="249">
        <f t="shared" si="67"/>
        <v>455469.42553447292</v>
      </c>
      <c r="AA65" s="249">
        <f t="shared" ref="AA65:AF65" si="68">$H65*AA28</f>
        <v>0</v>
      </c>
      <c r="AB65" s="249">
        <f t="shared" si="68"/>
        <v>0</v>
      </c>
      <c r="AC65" s="249">
        <f t="shared" si="68"/>
        <v>0</v>
      </c>
      <c r="AD65" s="249">
        <f t="shared" si="68"/>
        <v>0</v>
      </c>
      <c r="AE65" s="249">
        <f t="shared" si="68"/>
        <v>0</v>
      </c>
      <c r="AF65" s="249">
        <f t="shared" si="68"/>
        <v>0</v>
      </c>
      <c r="AG65" s="249">
        <f t="shared" si="56"/>
        <v>0</v>
      </c>
      <c r="AH65" s="249">
        <f t="shared" si="56"/>
        <v>0</v>
      </c>
      <c r="AI65" s="249">
        <f t="shared" si="56"/>
        <v>0</v>
      </c>
      <c r="AJ65" s="249">
        <f t="shared" si="56"/>
        <v>0</v>
      </c>
      <c r="AK65" s="249">
        <f t="shared" si="56"/>
        <v>0</v>
      </c>
    </row>
    <row r="66" spans="1:37">
      <c r="A66" s="239"/>
      <c r="E66" s="220" t="str">
        <f t="shared" si="27"/>
        <v>2022Q3</v>
      </c>
      <c r="F66" s="221">
        <f>_xlfn.XLOOKUP($B$8,OCR!$D$2:$P$2,OCR!$D22:$P22)</f>
        <v>17125730.600000001</v>
      </c>
      <c r="G66" s="246">
        <f>_xlfn.XLOOKUP($B$8,IBNR!$G$5:$S$5,IBNR!$G25:$S25)</f>
        <v>939261.41368727956</v>
      </c>
      <c r="H66" s="247">
        <f t="shared" si="28"/>
        <v>18064992.013687283</v>
      </c>
      <c r="I66" s="248">
        <f t="shared" si="31"/>
        <v>18064992.013687279</v>
      </c>
      <c r="J66" s="249">
        <f t="shared" si="35"/>
        <v>2463364.7439873125</v>
      </c>
      <c r="K66" s="249">
        <f t="shared" ref="K66:Z66" si="69">$H66*K29</f>
        <v>924785.02242001449</v>
      </c>
      <c r="L66" s="249">
        <f t="shared" si="69"/>
        <v>3214182.9732594788</v>
      </c>
      <c r="M66" s="249">
        <f t="shared" si="69"/>
        <v>1384967.0210628095</v>
      </c>
      <c r="N66" s="249">
        <f t="shared" si="69"/>
        <v>558817.69524197595</v>
      </c>
      <c r="O66" s="249">
        <f t="shared" si="69"/>
        <v>2584521.5392057877</v>
      </c>
      <c r="P66" s="249">
        <f t="shared" si="69"/>
        <v>0</v>
      </c>
      <c r="Q66" s="249">
        <f t="shared" si="69"/>
        <v>1093000.2659283897</v>
      </c>
      <c r="R66" s="249">
        <f t="shared" si="69"/>
        <v>0</v>
      </c>
      <c r="S66" s="249">
        <f t="shared" si="69"/>
        <v>1146341.9396221417</v>
      </c>
      <c r="T66" s="249">
        <f t="shared" si="69"/>
        <v>10376.795381190497</v>
      </c>
      <c r="U66" s="249">
        <f t="shared" si="69"/>
        <v>27399.803671525904</v>
      </c>
      <c r="V66" s="249">
        <f t="shared" si="69"/>
        <v>31551.963182482174</v>
      </c>
      <c r="W66" s="249">
        <f t="shared" si="69"/>
        <v>331477.20726113924</v>
      </c>
      <c r="X66" s="249">
        <f t="shared" si="69"/>
        <v>692136.6304064939</v>
      </c>
      <c r="Y66" s="249">
        <f t="shared" si="69"/>
        <v>1188731.318559353</v>
      </c>
      <c r="Z66" s="249">
        <f t="shared" si="69"/>
        <v>1918226.4540515109</v>
      </c>
      <c r="AA66" s="249">
        <f t="shared" ref="AA66:AF66" si="70">$H66*AA29</f>
        <v>495110.64044567617</v>
      </c>
      <c r="AB66" s="249">
        <f t="shared" si="70"/>
        <v>0</v>
      </c>
      <c r="AC66" s="249">
        <f t="shared" si="70"/>
        <v>0</v>
      </c>
      <c r="AD66" s="249">
        <f t="shared" si="70"/>
        <v>0</v>
      </c>
      <c r="AE66" s="249">
        <f t="shared" si="70"/>
        <v>0</v>
      </c>
      <c r="AF66" s="249">
        <f t="shared" si="70"/>
        <v>0</v>
      </c>
      <c r="AG66" s="249">
        <f t="shared" si="56"/>
        <v>0</v>
      </c>
      <c r="AH66" s="249">
        <f t="shared" si="56"/>
        <v>0</v>
      </c>
      <c r="AI66" s="249">
        <f t="shared" si="56"/>
        <v>0</v>
      </c>
      <c r="AJ66" s="249">
        <f t="shared" si="56"/>
        <v>0</v>
      </c>
      <c r="AK66" s="249">
        <f t="shared" si="56"/>
        <v>0</v>
      </c>
    </row>
    <row r="67" spans="1:37">
      <c r="A67" s="239"/>
      <c r="E67" s="220" t="str">
        <f t="shared" si="27"/>
        <v>2022Q4</v>
      </c>
      <c r="F67" s="221">
        <f>_xlfn.XLOOKUP($B$8,OCR!$D$2:$P$2,OCR!$D23:$P23)</f>
        <v>47457950.100000024</v>
      </c>
      <c r="G67" s="246">
        <f>_xlfn.XLOOKUP($B$8,IBNR!$G$5:$S$5,IBNR!$G26:$S26)</f>
        <v>1601074.6006064115</v>
      </c>
      <c r="H67" s="247">
        <f t="shared" si="28"/>
        <v>49059024.700606436</v>
      </c>
      <c r="I67" s="248">
        <f t="shared" si="31"/>
        <v>49059024.700606443</v>
      </c>
      <c r="J67" s="249">
        <f t="shared" si="35"/>
        <v>9910990.0060141776</v>
      </c>
      <c r="K67" s="249">
        <f t="shared" ref="K67:Z67" si="71">$H67*K30</f>
        <v>5338274.6247540116</v>
      </c>
      <c r="L67" s="249">
        <f t="shared" si="71"/>
        <v>2004070.4205851697</v>
      </c>
      <c r="M67" s="249">
        <f t="shared" si="71"/>
        <v>6965347.4774078559</v>
      </c>
      <c r="N67" s="249">
        <f t="shared" si="71"/>
        <v>3001315.3036742616</v>
      </c>
      <c r="O67" s="249">
        <f t="shared" si="71"/>
        <v>1210994.9733002775</v>
      </c>
      <c r="P67" s="249">
        <f t="shared" si="71"/>
        <v>5600829.4279393554</v>
      </c>
      <c r="Q67" s="249">
        <f t="shared" si="71"/>
        <v>0</v>
      </c>
      <c r="R67" s="249">
        <f t="shared" si="71"/>
        <v>2368603.9993454418</v>
      </c>
      <c r="S67" s="249">
        <f t="shared" si="71"/>
        <v>0</v>
      </c>
      <c r="T67" s="249">
        <f t="shared" si="71"/>
        <v>2484198.940702097</v>
      </c>
      <c r="U67" s="249">
        <f t="shared" si="71"/>
        <v>22487.203165865871</v>
      </c>
      <c r="V67" s="249">
        <f t="shared" si="71"/>
        <v>59377.190089273216</v>
      </c>
      <c r="W67" s="249">
        <f t="shared" si="71"/>
        <v>68375.194874951456</v>
      </c>
      <c r="X67" s="249">
        <f t="shared" si="71"/>
        <v>718333.07208182523</v>
      </c>
      <c r="Y67" s="249">
        <f t="shared" si="71"/>
        <v>1499905.9396218921</v>
      </c>
      <c r="Z67" s="249">
        <f t="shared" si="71"/>
        <v>2576059.5336134494</v>
      </c>
      <c r="AA67" s="249">
        <f t="shared" ref="AA67:AF67" si="72">$H67*AA30</f>
        <v>4156923.8291606349</v>
      </c>
      <c r="AB67" s="249">
        <f t="shared" si="72"/>
        <v>1072937.5642758948</v>
      </c>
      <c r="AC67" s="249">
        <f t="shared" si="72"/>
        <v>0</v>
      </c>
      <c r="AD67" s="249">
        <f t="shared" si="72"/>
        <v>0</v>
      </c>
      <c r="AE67" s="249">
        <f t="shared" si="72"/>
        <v>0</v>
      </c>
      <c r="AF67" s="249">
        <f t="shared" si="72"/>
        <v>0</v>
      </c>
      <c r="AG67" s="249">
        <f t="shared" si="56"/>
        <v>0</v>
      </c>
      <c r="AH67" s="249">
        <f t="shared" si="56"/>
        <v>0</v>
      </c>
      <c r="AI67" s="249">
        <f t="shared" si="56"/>
        <v>0</v>
      </c>
      <c r="AJ67" s="249">
        <f t="shared" si="56"/>
        <v>0</v>
      </c>
      <c r="AK67" s="249">
        <f t="shared" si="56"/>
        <v>0</v>
      </c>
    </row>
    <row r="68" spans="1:37">
      <c r="A68" s="239"/>
      <c r="E68" s="220" t="s">
        <v>122</v>
      </c>
      <c r="F68" s="221">
        <f>_xlfn.XLOOKUP($B$8,OCR!$D$2:$P$2,OCR!$D24:$P24)</f>
        <v>38853590.600000016</v>
      </c>
      <c r="G68" s="246">
        <f>_xlfn.XLOOKUP($B$8,IBNR!$G$5:$S$5,IBNR!$G27:$S27)</f>
        <v>1942274.8112555891</v>
      </c>
      <c r="H68" s="247">
        <f t="shared" si="28"/>
        <v>40795865.411255606</v>
      </c>
      <c r="I68" s="248">
        <f t="shared" si="31"/>
        <v>40795865.411255613</v>
      </c>
      <c r="J68" s="249">
        <f t="shared" si="35"/>
        <v>4786943.9549720325</v>
      </c>
      <c r="K68" s="249">
        <f t="shared" ref="K68:Z68" si="73">$H68*K31</f>
        <v>7274585.3155161561</v>
      </c>
      <c r="L68" s="249">
        <f t="shared" si="73"/>
        <v>3918249.7582847932</v>
      </c>
      <c r="M68" s="249">
        <f t="shared" si="73"/>
        <v>1470971.239402167</v>
      </c>
      <c r="N68" s="249">
        <f t="shared" si="73"/>
        <v>5112507.8772020917</v>
      </c>
      <c r="O68" s="249">
        <f t="shared" si="73"/>
        <v>2202940.7982546464</v>
      </c>
      <c r="P68" s="249">
        <f t="shared" si="73"/>
        <v>888860.37061769958</v>
      </c>
      <c r="Q68" s="249">
        <f t="shared" si="73"/>
        <v>4110962.8287864611</v>
      </c>
      <c r="R68" s="249">
        <f t="shared" si="73"/>
        <v>0</v>
      </c>
      <c r="S68" s="249">
        <f t="shared" si="73"/>
        <v>1738535.8941392663</v>
      </c>
      <c r="T68" s="249">
        <f t="shared" si="73"/>
        <v>0</v>
      </c>
      <c r="U68" s="249">
        <f t="shared" si="73"/>
        <v>1823381.6322976945</v>
      </c>
      <c r="V68" s="249">
        <f t="shared" si="73"/>
        <v>16505.422549933937</v>
      </c>
      <c r="W68" s="249">
        <f t="shared" si="73"/>
        <v>43582.370160592051</v>
      </c>
      <c r="X68" s="249">
        <f t="shared" si="73"/>
        <v>50186.831818117556</v>
      </c>
      <c r="Y68" s="249">
        <f t="shared" si="73"/>
        <v>527250.57886700286</v>
      </c>
      <c r="Z68" s="249">
        <f t="shared" si="73"/>
        <v>1100918.6485313533</v>
      </c>
      <c r="AA68" s="249">
        <f t="shared" ref="AA68:AF68" si="74">$H68*AA31</f>
        <v>1890806.553507586</v>
      </c>
      <c r="AB68" s="249">
        <f t="shared" si="74"/>
        <v>3051147.9707860667</v>
      </c>
      <c r="AC68" s="249">
        <f t="shared" si="74"/>
        <v>787527.3655619435</v>
      </c>
      <c r="AD68" s="249">
        <f t="shared" si="74"/>
        <v>0</v>
      </c>
      <c r="AE68" s="249">
        <f t="shared" si="74"/>
        <v>0</v>
      </c>
      <c r="AF68" s="249">
        <f t="shared" si="74"/>
        <v>0</v>
      </c>
      <c r="AG68" s="249">
        <f t="shared" si="56"/>
        <v>0</v>
      </c>
      <c r="AH68" s="249">
        <f t="shared" si="56"/>
        <v>0</v>
      </c>
      <c r="AI68" s="249">
        <f t="shared" si="56"/>
        <v>0</v>
      </c>
      <c r="AJ68" s="249">
        <f t="shared" si="56"/>
        <v>0</v>
      </c>
      <c r="AK68" s="249">
        <f t="shared" si="56"/>
        <v>0</v>
      </c>
    </row>
    <row r="69" spans="1:37">
      <c r="A69" s="239"/>
      <c r="E69" s="220" t="s">
        <v>123</v>
      </c>
      <c r="F69" s="221">
        <f>_xlfn.XLOOKUP($B$8,OCR!$D$2:$P$2,OCR!$D25:$P25)</f>
        <v>33821016.900000006</v>
      </c>
      <c r="G69" s="246">
        <f>_xlfn.XLOOKUP($B$8,IBNR!$G$5:$S$5,IBNR!$G28:$S28)</f>
        <v>1503709.1178788173</v>
      </c>
      <c r="H69" s="247">
        <f t="shared" si="28"/>
        <v>35324726.017878823</v>
      </c>
      <c r="I69" s="248">
        <f t="shared" si="31"/>
        <v>35324726.017878823</v>
      </c>
      <c r="J69" s="249">
        <f t="shared" si="35"/>
        <v>6983795.1604511905</v>
      </c>
      <c r="K69" s="249">
        <f t="shared" ref="K69:Z69" si="75">$H69*K32</f>
        <v>3325495.029425533</v>
      </c>
      <c r="L69" s="249">
        <f t="shared" si="75"/>
        <v>5053662.1141665922</v>
      </c>
      <c r="M69" s="249">
        <f t="shared" si="75"/>
        <v>2722012.2520318925</v>
      </c>
      <c r="N69" s="249">
        <f t="shared" si="75"/>
        <v>1021885.2760912263</v>
      </c>
      <c r="O69" s="249">
        <f t="shared" si="75"/>
        <v>3551664.6305991211</v>
      </c>
      <c r="P69" s="249">
        <f t="shared" si="75"/>
        <v>1530385.3029458215</v>
      </c>
      <c r="Q69" s="249">
        <f t="shared" si="75"/>
        <v>617492.23975607776</v>
      </c>
      <c r="R69" s="249">
        <f t="shared" si="75"/>
        <v>2855890.2259724448</v>
      </c>
      <c r="S69" s="249">
        <f t="shared" si="75"/>
        <v>0</v>
      </c>
      <c r="T69" s="249">
        <f t="shared" si="75"/>
        <v>1207762.724782472</v>
      </c>
      <c r="U69" s="249">
        <f t="shared" si="75"/>
        <v>0</v>
      </c>
      <c r="V69" s="249">
        <f t="shared" si="75"/>
        <v>1266705.148835866</v>
      </c>
      <c r="W69" s="249">
        <f t="shared" si="75"/>
        <v>11466.334505830682</v>
      </c>
      <c r="X69" s="249">
        <f t="shared" si="75"/>
        <v>30276.718654517717</v>
      </c>
      <c r="Y69" s="249">
        <f t="shared" si="75"/>
        <v>34864.845154582596</v>
      </c>
      <c r="Z69" s="249">
        <f t="shared" si="75"/>
        <v>366281.53489509504</v>
      </c>
      <c r="AA69" s="249">
        <f t="shared" ref="AA69:AF69" si="76">$H69*AA32</f>
        <v>764809.34975021682</v>
      </c>
      <c r="AB69" s="249">
        <f t="shared" si="76"/>
        <v>1313545.312926363</v>
      </c>
      <c r="AC69" s="249">
        <f t="shared" si="76"/>
        <v>2119635.7229860546</v>
      </c>
      <c r="AD69" s="249">
        <f t="shared" si="76"/>
        <v>547096.09394792444</v>
      </c>
      <c r="AE69" s="249">
        <f t="shared" si="76"/>
        <v>0</v>
      </c>
      <c r="AF69" s="249">
        <f t="shared" si="76"/>
        <v>0</v>
      </c>
      <c r="AG69" s="249">
        <f t="shared" ref="AG69:AK70" si="77">$H69*AG32</f>
        <v>0</v>
      </c>
      <c r="AH69" s="249">
        <f t="shared" si="77"/>
        <v>0</v>
      </c>
      <c r="AI69" s="249">
        <f t="shared" si="77"/>
        <v>0</v>
      </c>
      <c r="AJ69" s="249">
        <f t="shared" si="77"/>
        <v>0</v>
      </c>
      <c r="AK69" s="249">
        <f t="shared" si="77"/>
        <v>0</v>
      </c>
    </row>
    <row r="70" spans="1:37">
      <c r="A70" s="239"/>
      <c r="E70" s="220" t="s">
        <v>124</v>
      </c>
      <c r="F70" s="221">
        <f>_xlfn.XLOOKUP($B$8,OCR!$D$2:$P$2,OCR!$D26:$P26)</f>
        <v>40417699.300000012</v>
      </c>
      <c r="G70" s="246">
        <f>_xlfn.XLOOKUP($B$8,IBNR!$G$5:$S$5,IBNR!$G29:$S29)</f>
        <v>3020441.8759626718</v>
      </c>
      <c r="H70" s="247">
        <f t="shared" si="28"/>
        <v>43438141.175962687</v>
      </c>
      <c r="I70" s="248">
        <f t="shared" si="31"/>
        <v>43438141.175962679</v>
      </c>
      <c r="J70" s="249">
        <f t="shared" si="35"/>
        <v>412688.20350661839</v>
      </c>
      <c r="K70" s="249">
        <f t="shared" ref="K70:Z70" si="78">$H70*K33</f>
        <v>8506249.9874217641</v>
      </c>
      <c r="L70" s="249">
        <f t="shared" si="78"/>
        <v>4050446.9851023741</v>
      </c>
      <c r="M70" s="249">
        <f t="shared" si="78"/>
        <v>6155351.3966876119</v>
      </c>
      <c r="N70" s="249">
        <f t="shared" si="78"/>
        <v>3315406.0439413418</v>
      </c>
      <c r="O70" s="249">
        <f t="shared" si="78"/>
        <v>1244654.4346148751</v>
      </c>
      <c r="P70" s="249">
        <f t="shared" si="78"/>
        <v>4325921.1539372075</v>
      </c>
      <c r="Q70" s="249">
        <f t="shared" si="78"/>
        <v>1864006.5558698778</v>
      </c>
      <c r="R70" s="249">
        <f t="shared" si="78"/>
        <v>752104.44120741216</v>
      </c>
      <c r="S70" s="249">
        <f t="shared" si="78"/>
        <v>3478469.1762331976</v>
      </c>
      <c r="T70" s="249">
        <f t="shared" si="78"/>
        <v>0</v>
      </c>
      <c r="U70" s="249">
        <f t="shared" si="78"/>
        <v>1471052.8339473307</v>
      </c>
      <c r="V70" s="249">
        <f t="shared" si="78"/>
        <v>0</v>
      </c>
      <c r="W70" s="249">
        <f t="shared" si="78"/>
        <v>1542844.6007938257</v>
      </c>
      <c r="X70" s="249">
        <f t="shared" si="78"/>
        <v>13965.974875427853</v>
      </c>
      <c r="Y70" s="249">
        <f t="shared" si="78"/>
        <v>36876.989052113757</v>
      </c>
      <c r="Z70" s="249">
        <f t="shared" si="78"/>
        <v>42465.318905268403</v>
      </c>
      <c r="AA70" s="249">
        <f t="shared" ref="AA70:AF70" si="79">$H70*AA33</f>
        <v>446130.2529659156</v>
      </c>
      <c r="AB70" s="249">
        <f t="shared" si="79"/>
        <v>931536.41712374159</v>
      </c>
      <c r="AC70" s="249">
        <f t="shared" si="79"/>
        <v>1599895.8366980418</v>
      </c>
      <c r="AD70" s="249">
        <f t="shared" si="79"/>
        <v>2581712.5112850536</v>
      </c>
      <c r="AE70" s="249">
        <f t="shared" si="79"/>
        <v>666362.06179368694</v>
      </c>
      <c r="AF70" s="249">
        <f t="shared" si="79"/>
        <v>0</v>
      </c>
      <c r="AG70" s="249">
        <f t="shared" si="77"/>
        <v>0</v>
      </c>
      <c r="AH70" s="249">
        <f t="shared" si="77"/>
        <v>0</v>
      </c>
      <c r="AI70" s="249">
        <f t="shared" si="77"/>
        <v>0</v>
      </c>
      <c r="AJ70" s="249">
        <f t="shared" si="77"/>
        <v>0</v>
      </c>
      <c r="AK70" s="249">
        <f t="shared" si="77"/>
        <v>0</v>
      </c>
    </row>
    <row r="71" spans="1:37">
      <c r="A71" s="239"/>
      <c r="E71" s="220" t="s">
        <v>125</v>
      </c>
      <c r="F71" s="221">
        <f>_xlfn.XLOOKUP($B$8,OCR!$D$2:$P$2,OCR!$D27:$P27)</f>
        <v>28608153.200000003</v>
      </c>
      <c r="G71" s="246">
        <f>_xlfn.XLOOKUP($B$8,IBNR!$G$5:$S$5,IBNR!$G30:$S30)</f>
        <v>3196388.2427770849</v>
      </c>
      <c r="H71" s="247">
        <f t="shared" ref="H71:H75" si="80">SUM(F71:G71)</f>
        <v>31804541.44277709</v>
      </c>
      <c r="I71" s="248">
        <f t="shared" ref="I71:I75" si="81">SUM(J71:AK71)</f>
        <v>31804541.442777097</v>
      </c>
      <c r="J71" s="249">
        <f t="shared" ref="J71:AK71" si="82">$H71*J34</f>
        <v>3475143.3618944222</v>
      </c>
      <c r="K71" s="249">
        <f t="shared" si="82"/>
        <v>269146.14861311932</v>
      </c>
      <c r="L71" s="249">
        <f t="shared" si="82"/>
        <v>5547588.7214649851</v>
      </c>
      <c r="M71" s="249">
        <f t="shared" si="82"/>
        <v>2641612.2315559266</v>
      </c>
      <c r="N71" s="249">
        <f t="shared" si="82"/>
        <v>4014384.4861615649</v>
      </c>
      <c r="O71" s="249">
        <f t="shared" si="82"/>
        <v>2162234.733712615</v>
      </c>
      <c r="P71" s="249">
        <f t="shared" si="82"/>
        <v>811736.18384141871</v>
      </c>
      <c r="Q71" s="249">
        <f t="shared" si="82"/>
        <v>2821270.4116403172</v>
      </c>
      <c r="R71" s="249">
        <f t="shared" si="82"/>
        <v>1215663.9837027402</v>
      </c>
      <c r="S71" s="249">
        <f t="shared" si="82"/>
        <v>490505.93640860118</v>
      </c>
      <c r="T71" s="249">
        <f t="shared" si="82"/>
        <v>2268580.9138656431</v>
      </c>
      <c r="U71" s="249">
        <f t="shared" si="82"/>
        <v>0</v>
      </c>
      <c r="V71" s="249">
        <f t="shared" si="82"/>
        <v>959388.22893198836</v>
      </c>
      <c r="W71" s="249">
        <f t="shared" si="82"/>
        <v>0</v>
      </c>
      <c r="X71" s="249">
        <f t="shared" si="82"/>
        <v>1006209.2366193458</v>
      </c>
      <c r="Y71" s="249">
        <f t="shared" si="82"/>
        <v>9108.3009337549756</v>
      </c>
      <c r="Z71" s="249">
        <f t="shared" si="82"/>
        <v>24050.35930634593</v>
      </c>
      <c r="AA71" s="249">
        <f t="shared" si="82"/>
        <v>27694.944841808592</v>
      </c>
      <c r="AB71" s="249">
        <f t="shared" si="82"/>
        <v>290956.31604029401</v>
      </c>
      <c r="AC71" s="249">
        <f t="shared" si="82"/>
        <v>607527.51552225661</v>
      </c>
      <c r="AD71" s="249">
        <f t="shared" si="82"/>
        <v>1043416.7949812412</v>
      </c>
      <c r="AE71" s="249">
        <f t="shared" si="82"/>
        <v>1683735.9859924682</v>
      </c>
      <c r="AF71" s="249">
        <f t="shared" si="82"/>
        <v>434586.64674623293</v>
      </c>
      <c r="AG71" s="249">
        <f t="shared" si="82"/>
        <v>0</v>
      </c>
      <c r="AH71" s="249">
        <f t="shared" si="82"/>
        <v>0</v>
      </c>
      <c r="AI71" s="249">
        <f t="shared" si="82"/>
        <v>0</v>
      </c>
      <c r="AJ71" s="249">
        <f t="shared" si="82"/>
        <v>0</v>
      </c>
      <c r="AK71" s="249">
        <f t="shared" si="82"/>
        <v>0</v>
      </c>
    </row>
    <row r="72" spans="1:37">
      <c r="A72" s="239"/>
      <c r="E72" s="220" t="s">
        <v>126</v>
      </c>
      <c r="F72" s="221">
        <f>_xlfn.XLOOKUP($B$8,OCR!$D$2:$P$2,OCR!$D28:$P28)</f>
        <v>41546564.400000013</v>
      </c>
      <c r="G72" s="246">
        <f>_xlfn.XLOOKUP($B$8,IBNR!$G$5:$S$5,IBNR!$G31:$S31)</f>
        <v>4229680.1836859528</v>
      </c>
      <c r="H72" s="247">
        <f t="shared" si="80"/>
        <v>45776244.583685964</v>
      </c>
      <c r="I72" s="248">
        <f t="shared" si="81"/>
        <v>45776244.583685972</v>
      </c>
      <c r="J72" s="249">
        <f t="shared" ref="J72:AK72" si="83">$H72*J35</f>
        <v>11602964.692517618</v>
      </c>
      <c r="K72" s="249">
        <f t="shared" si="83"/>
        <v>3733965.0685302969</v>
      </c>
      <c r="L72" s="249">
        <f t="shared" si="83"/>
        <v>289191.61386855727</v>
      </c>
      <c r="M72" s="249">
        <f t="shared" si="83"/>
        <v>5960762.0012633679</v>
      </c>
      <c r="N72" s="249">
        <f t="shared" si="83"/>
        <v>2838354.2116245693</v>
      </c>
      <c r="O72" s="249">
        <f t="shared" si="83"/>
        <v>4313367.7900430234</v>
      </c>
      <c r="P72" s="249">
        <f t="shared" si="83"/>
        <v>2323273.6393483779</v>
      </c>
      <c r="Q72" s="249">
        <f t="shared" si="83"/>
        <v>872192.66651308548</v>
      </c>
      <c r="R72" s="249">
        <f t="shared" si="83"/>
        <v>3031392.9725766182</v>
      </c>
      <c r="S72" s="249">
        <f t="shared" si="83"/>
        <v>1306204.1986497829</v>
      </c>
      <c r="T72" s="249">
        <f t="shared" si="83"/>
        <v>527037.83462275006</v>
      </c>
      <c r="U72" s="249">
        <f t="shared" si="83"/>
        <v>2437540.2696742616</v>
      </c>
      <c r="V72" s="249">
        <f t="shared" si="83"/>
        <v>0</v>
      </c>
      <c r="W72" s="249">
        <f t="shared" si="83"/>
        <v>1030841.5397396276</v>
      </c>
      <c r="X72" s="249">
        <f t="shared" si="83"/>
        <v>0</v>
      </c>
      <c r="Y72" s="249">
        <f t="shared" si="83"/>
        <v>1081149.6821590173</v>
      </c>
      <c r="Z72" s="249">
        <f t="shared" si="83"/>
        <v>9786.6689165200023</v>
      </c>
      <c r="AA72" s="249">
        <f t="shared" si="83"/>
        <v>25841.581823704499</v>
      </c>
      <c r="AB72" s="249">
        <f t="shared" si="83"/>
        <v>29757.608778998154</v>
      </c>
      <c r="AC72" s="249">
        <f t="shared" si="83"/>
        <v>312626.15881563898</v>
      </c>
      <c r="AD72" s="249">
        <f t="shared" si="83"/>
        <v>652774.94620954932</v>
      </c>
      <c r="AE72" s="249">
        <f t="shared" si="83"/>
        <v>1121128.3848312672</v>
      </c>
      <c r="AF72" s="249">
        <f t="shared" si="83"/>
        <v>1809137.2647417986</v>
      </c>
      <c r="AG72" s="249">
        <f t="shared" si="83"/>
        <v>466953.7884375343</v>
      </c>
      <c r="AH72" s="249">
        <f t="shared" si="83"/>
        <v>0</v>
      </c>
      <c r="AI72" s="249">
        <f t="shared" si="83"/>
        <v>0</v>
      </c>
      <c r="AJ72" s="249">
        <f t="shared" si="83"/>
        <v>0</v>
      </c>
      <c r="AK72" s="249">
        <f t="shared" si="83"/>
        <v>0</v>
      </c>
    </row>
    <row r="73" spans="1:37">
      <c r="A73" s="239"/>
      <c r="E73" s="220" t="s">
        <v>127</v>
      </c>
      <c r="F73" s="221">
        <f>_xlfn.XLOOKUP($B$8,OCR!$D$2:$P$2,OCR!$D29:$P29)</f>
        <v>52291778.000000015</v>
      </c>
      <c r="G73" s="246">
        <f>_xlfn.XLOOKUP($B$8,IBNR!$G$5:$S$5,IBNR!$G32:$S32)</f>
        <v>4887567.9645523252</v>
      </c>
      <c r="H73" s="247">
        <f t="shared" si="80"/>
        <v>57179345.964552343</v>
      </c>
      <c r="I73" s="248">
        <f t="shared" si="81"/>
        <v>57179345.964552358</v>
      </c>
      <c r="J73" s="249">
        <f t="shared" ref="J73:AK73" si="84">$H73*J36</f>
        <v>9237870.0228985175</v>
      </c>
      <c r="K73" s="249">
        <f t="shared" si="84"/>
        <v>12151788.721795602</v>
      </c>
      <c r="L73" s="249">
        <f t="shared" si="84"/>
        <v>3910582.8389364732</v>
      </c>
      <c r="M73" s="249">
        <f t="shared" si="84"/>
        <v>302870.47189861699</v>
      </c>
      <c r="N73" s="249">
        <f t="shared" si="84"/>
        <v>6242707.9957392532</v>
      </c>
      <c r="O73" s="249">
        <f t="shared" si="84"/>
        <v>2972609.2952366467</v>
      </c>
      <c r="P73" s="249">
        <f t="shared" si="84"/>
        <v>4517391.4988987334</v>
      </c>
      <c r="Q73" s="249">
        <f t="shared" si="84"/>
        <v>2433165.2432317166</v>
      </c>
      <c r="R73" s="249">
        <f t="shared" si="84"/>
        <v>913447.66523346491</v>
      </c>
      <c r="S73" s="249">
        <f t="shared" si="84"/>
        <v>3174778.852791124</v>
      </c>
      <c r="T73" s="249">
        <f t="shared" si="84"/>
        <v>1367988.0849547277</v>
      </c>
      <c r="U73" s="249">
        <f t="shared" si="84"/>
        <v>551966.8967758161</v>
      </c>
      <c r="V73" s="249">
        <f t="shared" si="84"/>
        <v>2552836.722587944</v>
      </c>
      <c r="W73" s="249">
        <f t="shared" si="84"/>
        <v>0</v>
      </c>
      <c r="X73" s="249">
        <f t="shared" si="84"/>
        <v>1079600.6821122542</v>
      </c>
      <c r="Y73" s="249">
        <f t="shared" si="84"/>
        <v>0</v>
      </c>
      <c r="Z73" s="249">
        <f t="shared" si="84"/>
        <v>1132288.4161411836</v>
      </c>
      <c r="AA73" s="249">
        <f t="shared" si="84"/>
        <v>10249.581560858032</v>
      </c>
      <c r="AB73" s="249">
        <f t="shared" si="84"/>
        <v>27063.897105638272</v>
      </c>
      <c r="AC73" s="249">
        <f t="shared" si="84"/>
        <v>31165.153418197093</v>
      </c>
      <c r="AD73" s="249">
        <f t="shared" si="84"/>
        <v>327413.47849519836</v>
      </c>
      <c r="AE73" s="249">
        <f t="shared" si="84"/>
        <v>683651.41491254163</v>
      </c>
      <c r="AF73" s="249">
        <f t="shared" si="84"/>
        <v>1174158.1245406196</v>
      </c>
      <c r="AG73" s="249">
        <f t="shared" si="84"/>
        <v>1894710.0497553423</v>
      </c>
      <c r="AH73" s="249">
        <f t="shared" si="84"/>
        <v>489040.85553187539</v>
      </c>
      <c r="AI73" s="249">
        <f t="shared" si="84"/>
        <v>0</v>
      </c>
      <c r="AJ73" s="249">
        <f t="shared" si="84"/>
        <v>0</v>
      </c>
      <c r="AK73" s="249">
        <f t="shared" si="84"/>
        <v>0</v>
      </c>
    </row>
    <row r="74" spans="1:37">
      <c r="A74" s="239"/>
      <c r="E74" s="220" t="s">
        <v>128</v>
      </c>
      <c r="F74" s="221">
        <f>_xlfn.XLOOKUP($B$8,OCR!$D$2:$P$2,OCR!$D30:$P30)</f>
        <v>53235655.000000022</v>
      </c>
      <c r="G74" s="246">
        <f>_xlfn.XLOOKUP($B$8,IBNR!$G$5:$S$5,IBNR!$G33:$S33)</f>
        <v>5736398.4440393196</v>
      </c>
      <c r="H74" s="247">
        <f t="shared" si="80"/>
        <v>58972053.444039345</v>
      </c>
      <c r="I74" s="248">
        <f t="shared" si="81"/>
        <v>58972053.444039345</v>
      </c>
      <c r="J74" s="249">
        <f t="shared" ref="J74:AK74" si="85">$H74*J37</f>
        <v>13290792.851600729</v>
      </c>
      <c r="K74" s="249">
        <f t="shared" si="85"/>
        <v>7380244.3997298675</v>
      </c>
      <c r="L74" s="249">
        <f t="shared" si="85"/>
        <v>9708208.7579094507</v>
      </c>
      <c r="M74" s="249">
        <f t="shared" si="85"/>
        <v>3124211.2115889085</v>
      </c>
      <c r="N74" s="249">
        <f t="shared" si="85"/>
        <v>241966.82769216591</v>
      </c>
      <c r="O74" s="249">
        <f t="shared" si="85"/>
        <v>4987373.7788581168</v>
      </c>
      <c r="P74" s="249">
        <f t="shared" si="85"/>
        <v>2374852.9746981282</v>
      </c>
      <c r="Q74" s="249">
        <f t="shared" si="85"/>
        <v>3608997.8781357594</v>
      </c>
      <c r="R74" s="249">
        <f t="shared" si="85"/>
        <v>1943884.6958732004</v>
      </c>
      <c r="S74" s="249">
        <f t="shared" si="85"/>
        <v>729764.22043989401</v>
      </c>
      <c r="T74" s="249">
        <f t="shared" si="85"/>
        <v>2536368.6424049512</v>
      </c>
      <c r="U74" s="249">
        <f t="shared" si="85"/>
        <v>1092901.9760895616</v>
      </c>
      <c r="V74" s="249">
        <f t="shared" si="85"/>
        <v>440972.92868035211</v>
      </c>
      <c r="W74" s="249">
        <f t="shared" si="85"/>
        <v>2039491.666217763</v>
      </c>
      <c r="X74" s="249">
        <f t="shared" si="85"/>
        <v>0</v>
      </c>
      <c r="Y74" s="249">
        <f t="shared" si="85"/>
        <v>862505.84478385211</v>
      </c>
      <c r="Z74" s="249">
        <f t="shared" si="85"/>
        <v>0</v>
      </c>
      <c r="AA74" s="249">
        <f t="shared" si="85"/>
        <v>904598.70309833356</v>
      </c>
      <c r="AB74" s="249">
        <f t="shared" si="85"/>
        <v>8188.5127985771842</v>
      </c>
      <c r="AC74" s="249">
        <f t="shared" si="85"/>
        <v>21621.669773838348</v>
      </c>
      <c r="AD74" s="249">
        <f t="shared" si="85"/>
        <v>24898.212294743171</v>
      </c>
      <c r="AE74" s="249">
        <f t="shared" si="85"/>
        <v>261574.52801030912</v>
      </c>
      <c r="AF74" s="249">
        <f t="shared" si="85"/>
        <v>546177.25880197878</v>
      </c>
      <c r="AG74" s="249">
        <f t="shared" si="85"/>
        <v>938048.91187668836</v>
      </c>
      <c r="AH74" s="249">
        <f t="shared" si="85"/>
        <v>1513706.4279056895</v>
      </c>
      <c r="AI74" s="249">
        <f t="shared" si="85"/>
        <v>390700.56477648672</v>
      </c>
      <c r="AJ74" s="249">
        <f t="shared" si="85"/>
        <v>0</v>
      </c>
      <c r="AK74" s="249">
        <f t="shared" si="85"/>
        <v>0</v>
      </c>
    </row>
    <row r="75" spans="1:37" ht="14.1" thickBot="1">
      <c r="A75" s="239"/>
      <c r="E75" s="220" t="s">
        <v>129</v>
      </c>
      <c r="F75" s="221">
        <f>_xlfn.XLOOKUP($B$8,OCR!$D$2:$P$2,OCR!$D31:$P31)</f>
        <v>74134233.800000012</v>
      </c>
      <c r="G75" s="246">
        <f>_xlfn.XLOOKUP($B$8,IBNR!$G$5:$S$5,IBNR!$G34:$S34)</f>
        <v>7751299.5547963642</v>
      </c>
      <c r="H75" s="247">
        <f t="shared" si="80"/>
        <v>81885533.35479638</v>
      </c>
      <c r="I75" s="248">
        <f t="shared" si="81"/>
        <v>81885533.354796365</v>
      </c>
      <c r="J75" s="249">
        <f t="shared" ref="J75:AK75" si="86">$H75*J38</f>
        <v>30748526.092666559</v>
      </c>
      <c r="K75" s="249">
        <f t="shared" si="86"/>
        <v>11524973.794862252</v>
      </c>
      <c r="L75" s="249">
        <f t="shared" si="86"/>
        <v>6399702.7307758704</v>
      </c>
      <c r="M75" s="249">
        <f t="shared" si="86"/>
        <v>8418372.9879202116</v>
      </c>
      <c r="N75" s="249">
        <f t="shared" si="86"/>
        <v>2709127.4948913548</v>
      </c>
      <c r="O75" s="249">
        <f t="shared" si="86"/>
        <v>209819.03634456982</v>
      </c>
      <c r="P75" s="249">
        <f t="shared" si="86"/>
        <v>4324749.6780901346</v>
      </c>
      <c r="Q75" s="249">
        <f t="shared" si="86"/>
        <v>2059329.2368370756</v>
      </c>
      <c r="R75" s="249">
        <f t="shared" si="86"/>
        <v>3129505.2474027998</v>
      </c>
      <c r="S75" s="249">
        <f t="shared" si="86"/>
        <v>1685619.5435680263</v>
      </c>
      <c r="T75" s="249">
        <f t="shared" si="86"/>
        <v>632807.50899559038</v>
      </c>
      <c r="U75" s="249">
        <f t="shared" si="86"/>
        <v>2199385.8804523302</v>
      </c>
      <c r="V75" s="249">
        <f t="shared" si="86"/>
        <v>947698.66443809343</v>
      </c>
      <c r="W75" s="249">
        <f t="shared" si="86"/>
        <v>382385.12209394819</v>
      </c>
      <c r="X75" s="249">
        <f t="shared" si="86"/>
        <v>1768524.140767775</v>
      </c>
      <c r="Y75" s="249">
        <f t="shared" si="86"/>
        <v>0</v>
      </c>
      <c r="Z75" s="249">
        <f t="shared" si="86"/>
        <v>747913.03799849818</v>
      </c>
      <c r="AA75" s="249">
        <f t="shared" si="86"/>
        <v>0</v>
      </c>
      <c r="AB75" s="249">
        <f t="shared" si="86"/>
        <v>784413.42548040976</v>
      </c>
      <c r="AC75" s="249">
        <f t="shared" si="86"/>
        <v>7100.5843275279158</v>
      </c>
      <c r="AD75" s="249">
        <f t="shared" si="86"/>
        <v>18749.007702323801</v>
      </c>
      <c r="AE75" s="249">
        <f t="shared" si="86"/>
        <v>21590.227719279519</v>
      </c>
      <c r="AF75" s="249">
        <f t="shared" si="86"/>
        <v>226821.65122746566</v>
      </c>
      <c r="AG75" s="249">
        <f t="shared" si="86"/>
        <v>473611.97073238401</v>
      </c>
      <c r="AH75" s="249">
        <f t="shared" si="86"/>
        <v>813419.42865175405</v>
      </c>
      <c r="AI75" s="249">
        <f t="shared" si="86"/>
        <v>1312594.9000571857</v>
      </c>
      <c r="AJ75" s="249">
        <f t="shared" si="86"/>
        <v>338791.96079296176</v>
      </c>
      <c r="AK75" s="249">
        <f t="shared" si="86"/>
        <v>0</v>
      </c>
    </row>
    <row r="76" spans="1:37" ht="14.1" thickBot="1">
      <c r="E76" s="229" t="str">
        <f>B39</f>
        <v>Total</v>
      </c>
      <c r="F76" s="230">
        <f>SUM(F48:F75)</f>
        <v>702419461.70000029</v>
      </c>
      <c r="G76" s="231">
        <f>SUM(G48:G75)</f>
        <v>50252154.391654894</v>
      </c>
      <c r="H76" s="247">
        <f t="shared" si="28"/>
        <v>752671616.09165514</v>
      </c>
      <c r="I76" s="248">
        <f>SUM(J76:AK76)</f>
        <v>746581019.35368383</v>
      </c>
      <c r="J76" s="250">
        <f>SUM(J48:J75)</f>
        <v>132759734.09409982</v>
      </c>
      <c r="K76" s="251">
        <f t="shared" ref="K76:AK76" si="87">SUM(K48:K75)</f>
        <v>97898146.949947461</v>
      </c>
      <c r="L76" s="251">
        <f t="shared" si="87"/>
        <v>73533793.160186023</v>
      </c>
      <c r="M76" s="251">
        <f t="shared" si="87"/>
        <v>69533753.151455581</v>
      </c>
      <c r="N76" s="251">
        <f t="shared" si="87"/>
        <v>54654178.777709231</v>
      </c>
      <c r="O76" s="251">
        <f t="shared" si="87"/>
        <v>52130649.755972244</v>
      </c>
      <c r="P76" s="251">
        <f t="shared" si="87"/>
        <v>49536523.04962378</v>
      </c>
      <c r="Q76" s="251">
        <f t="shared" si="87"/>
        <v>41409264.930495754</v>
      </c>
      <c r="R76" s="251">
        <f t="shared" si="87"/>
        <v>24853348.716945749</v>
      </c>
      <c r="S76" s="251">
        <f t="shared" si="87"/>
        <v>21158480.732817627</v>
      </c>
      <c r="T76" s="251">
        <f t="shared" si="87"/>
        <v>18343034.408773128</v>
      </c>
      <c r="U76" s="251">
        <f t="shared" si="87"/>
        <v>15355202.624433827</v>
      </c>
      <c r="V76" s="251">
        <f t="shared" si="87"/>
        <v>12685826.395724351</v>
      </c>
      <c r="W76" s="251">
        <f t="shared" si="87"/>
        <v>11406897.42604308</v>
      </c>
      <c r="X76" s="251">
        <f t="shared" si="87"/>
        <v>10793812.523834277</v>
      </c>
      <c r="Y76" s="251">
        <f t="shared" si="87"/>
        <v>7979537.3354023602</v>
      </c>
      <c r="Z76" s="251">
        <f t="shared" si="87"/>
        <v>8373459.397893698</v>
      </c>
      <c r="AA76" s="251">
        <f t="shared" si="87"/>
        <v>8722165.4371547345</v>
      </c>
      <c r="AB76" s="251">
        <f t="shared" si="87"/>
        <v>7509547.0253159832</v>
      </c>
      <c r="AC76" s="251">
        <f t="shared" si="87"/>
        <v>5487100.007103499</v>
      </c>
      <c r="AD76" s="251">
        <f t="shared" si="87"/>
        <v>5196061.0449160337</v>
      </c>
      <c r="AE76" s="251">
        <f t="shared" si="87"/>
        <v>4438042.6032595523</v>
      </c>
      <c r="AF76" s="251">
        <f t="shared" si="87"/>
        <v>4190880.9460580954</v>
      </c>
      <c r="AG76" s="251">
        <f t="shared" si="87"/>
        <v>3773324.7208019486</v>
      </c>
      <c r="AH76" s="251">
        <f t="shared" si="87"/>
        <v>2816166.7120893188</v>
      </c>
      <c r="AI76" s="251">
        <f t="shared" si="87"/>
        <v>1703295.4648336724</v>
      </c>
      <c r="AJ76" s="251">
        <f t="shared" si="87"/>
        <v>338791.96079296176</v>
      </c>
      <c r="AK76" s="251">
        <f t="shared" si="87"/>
        <v>0</v>
      </c>
    </row>
    <row r="77" spans="1:37">
      <c r="I77" s="154" t="b">
        <f>ROUNDDOWN(I76,0)=ROUNDDOWN(H76,0)</f>
        <v>0</v>
      </c>
    </row>
    <row r="79" spans="1:37">
      <c r="I79" s="240">
        <f>H76-I76</f>
        <v>6090596.7379713058</v>
      </c>
    </row>
    <row r="80" spans="1:37">
      <c r="I80" s="154" t="s">
        <v>172</v>
      </c>
    </row>
  </sheetData>
  <phoneticPr fontId="14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37827D-468B-4455-B45B-B978475582A1}">
          <x14:formula1>
            <xm:f>Summary!$D$6:$D$18</xm:f>
          </x14:formula1>
          <xm:sqref>B8 B45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5C07-4545-4B40-85D0-DA1074C43880}">
  <sheetPr>
    <tabColor rgb="FF0137A6"/>
  </sheetPr>
  <dimension ref="B3:AK81"/>
  <sheetViews>
    <sheetView showGridLines="0" topLeftCell="A47" workbookViewId="0">
      <selection activeCell="J81" sqref="J81"/>
    </sheetView>
  </sheetViews>
  <sheetFormatPr defaultColWidth="9" defaultRowHeight="13.7"/>
  <cols>
    <col min="1" max="1" width="9" style="154"/>
    <col min="2" max="2" width="17" style="154" customWidth="1"/>
    <col min="3" max="3" width="15.28515625" style="154" bestFit="1" customWidth="1"/>
    <col min="4" max="4" width="15.140625" style="154" bestFit="1" customWidth="1"/>
    <col min="5" max="7" width="14.7109375" style="154" customWidth="1"/>
    <col min="8" max="8" width="16" style="154" bestFit="1" customWidth="1"/>
    <col min="9" max="9" width="16" style="154" customWidth="1"/>
    <col min="10" max="37" width="15.28515625" style="154" customWidth="1"/>
    <col min="38" max="16384" width="9" style="154"/>
  </cols>
  <sheetData>
    <row r="3" spans="2:37">
      <c r="J3" s="154">
        <v>2025</v>
      </c>
      <c r="K3" s="154">
        <v>2025</v>
      </c>
      <c r="L3" s="154">
        <v>2025</v>
      </c>
      <c r="M3" s="154">
        <v>2025</v>
      </c>
      <c r="N3" s="154">
        <f>J3+1</f>
        <v>2026</v>
      </c>
      <c r="O3" s="154">
        <f t="shared" ref="O3:Q3" si="0">K3+1</f>
        <v>2026</v>
      </c>
      <c r="P3" s="154">
        <f t="shared" si="0"/>
        <v>2026</v>
      </c>
      <c r="Q3" s="154">
        <f t="shared" si="0"/>
        <v>2026</v>
      </c>
      <c r="R3" s="154">
        <f t="shared" ref="R3:AB3" si="1">N3+1</f>
        <v>2027</v>
      </c>
      <c r="S3" s="154">
        <f t="shared" si="1"/>
        <v>2027</v>
      </c>
      <c r="T3" s="154">
        <f t="shared" si="1"/>
        <v>2027</v>
      </c>
      <c r="U3" s="154">
        <f t="shared" si="1"/>
        <v>2027</v>
      </c>
      <c r="V3" s="154">
        <f t="shared" si="1"/>
        <v>2028</v>
      </c>
      <c r="W3" s="154">
        <f t="shared" si="1"/>
        <v>2028</v>
      </c>
      <c r="X3" s="154">
        <f t="shared" si="1"/>
        <v>2028</v>
      </c>
      <c r="Y3" s="154">
        <f t="shared" si="1"/>
        <v>2028</v>
      </c>
      <c r="Z3" s="154">
        <f t="shared" si="1"/>
        <v>2029</v>
      </c>
      <c r="AA3" s="154">
        <f t="shared" si="1"/>
        <v>2029</v>
      </c>
      <c r="AB3" s="154">
        <f t="shared" si="1"/>
        <v>2029</v>
      </c>
      <c r="AC3" s="154">
        <f t="shared" ref="AC3:AH3" si="2">Y3+1</f>
        <v>2029</v>
      </c>
      <c r="AD3" s="154">
        <f t="shared" si="2"/>
        <v>2030</v>
      </c>
      <c r="AE3" s="154">
        <f t="shared" si="2"/>
        <v>2030</v>
      </c>
      <c r="AF3" s="154">
        <f t="shared" si="2"/>
        <v>2030</v>
      </c>
      <c r="AG3" s="154">
        <f t="shared" si="2"/>
        <v>2030</v>
      </c>
      <c r="AH3" s="154">
        <f t="shared" si="2"/>
        <v>2031</v>
      </c>
      <c r="AI3" s="154">
        <f t="shared" ref="AI3:AK3" si="3">AE3+1</f>
        <v>2031</v>
      </c>
      <c r="AJ3" s="154">
        <f t="shared" si="3"/>
        <v>2031</v>
      </c>
      <c r="AK3" s="154">
        <f t="shared" si="3"/>
        <v>2031</v>
      </c>
    </row>
    <row r="4" spans="2:37">
      <c r="J4" s="154" t="s">
        <v>152</v>
      </c>
      <c r="K4" s="154" t="s">
        <v>153</v>
      </c>
      <c r="L4" s="154" t="s">
        <v>154</v>
      </c>
      <c r="M4" s="154" t="s">
        <v>155</v>
      </c>
      <c r="N4" s="154" t="s">
        <v>152</v>
      </c>
      <c r="O4" s="154" t="s">
        <v>153</v>
      </c>
      <c r="P4" s="154" t="s">
        <v>154</v>
      </c>
      <c r="Q4" s="154" t="s">
        <v>155</v>
      </c>
      <c r="R4" s="154" t="s">
        <v>152</v>
      </c>
      <c r="S4" s="154" t="s">
        <v>153</v>
      </c>
      <c r="T4" s="154" t="s">
        <v>154</v>
      </c>
      <c r="U4" s="154" t="s">
        <v>155</v>
      </c>
      <c r="V4" s="154" t="s">
        <v>152</v>
      </c>
      <c r="W4" s="154" t="s">
        <v>153</v>
      </c>
      <c r="X4" s="154" t="s">
        <v>154</v>
      </c>
      <c r="Y4" s="154" t="s">
        <v>155</v>
      </c>
      <c r="Z4" s="154" t="s">
        <v>152</v>
      </c>
      <c r="AA4" s="154" t="s">
        <v>153</v>
      </c>
      <c r="AB4" s="154" t="s">
        <v>154</v>
      </c>
      <c r="AC4" s="154" t="s">
        <v>155</v>
      </c>
      <c r="AD4" s="154" t="s">
        <v>152</v>
      </c>
      <c r="AE4" s="154" t="s">
        <v>153</v>
      </c>
      <c r="AF4" s="154" t="s">
        <v>154</v>
      </c>
      <c r="AG4" s="154" t="s">
        <v>155</v>
      </c>
      <c r="AH4" s="154" t="s">
        <v>152</v>
      </c>
      <c r="AI4" s="154" t="s">
        <v>153</v>
      </c>
      <c r="AJ4" s="154" t="s">
        <v>154</v>
      </c>
      <c r="AK4" s="154" t="s">
        <v>155</v>
      </c>
    </row>
    <row r="5" spans="2:37">
      <c r="J5" s="154" t="str">
        <f>J4&amp;"-"&amp;J3</f>
        <v>Q1-2025</v>
      </c>
      <c r="K5" s="154" t="str">
        <f t="shared" ref="K5:AK5" si="4">K4&amp;"-"&amp;K3</f>
        <v>Q2-2025</v>
      </c>
      <c r="L5" s="154" t="str">
        <f t="shared" si="4"/>
        <v>Q3-2025</v>
      </c>
      <c r="M5" s="154" t="str">
        <f t="shared" si="4"/>
        <v>Q4-2025</v>
      </c>
      <c r="N5" s="154" t="str">
        <f t="shared" si="4"/>
        <v>Q1-2026</v>
      </c>
      <c r="O5" s="154" t="str">
        <f t="shared" si="4"/>
        <v>Q2-2026</v>
      </c>
      <c r="P5" s="154" t="str">
        <f t="shared" si="4"/>
        <v>Q3-2026</v>
      </c>
      <c r="Q5" s="154" t="str">
        <f t="shared" si="4"/>
        <v>Q4-2026</v>
      </c>
      <c r="R5" s="154" t="str">
        <f t="shared" si="4"/>
        <v>Q1-2027</v>
      </c>
      <c r="S5" s="154" t="str">
        <f t="shared" si="4"/>
        <v>Q2-2027</v>
      </c>
      <c r="T5" s="154" t="str">
        <f t="shared" si="4"/>
        <v>Q3-2027</v>
      </c>
      <c r="U5" s="154" t="str">
        <f t="shared" si="4"/>
        <v>Q4-2027</v>
      </c>
      <c r="V5" s="154" t="str">
        <f t="shared" si="4"/>
        <v>Q1-2028</v>
      </c>
      <c r="W5" s="154" t="str">
        <f t="shared" si="4"/>
        <v>Q2-2028</v>
      </c>
      <c r="X5" s="154" t="str">
        <f t="shared" si="4"/>
        <v>Q3-2028</v>
      </c>
      <c r="Y5" s="154" t="str">
        <f t="shared" si="4"/>
        <v>Q4-2028</v>
      </c>
      <c r="Z5" s="154" t="str">
        <f t="shared" si="4"/>
        <v>Q1-2029</v>
      </c>
      <c r="AA5" s="154" t="str">
        <f t="shared" si="4"/>
        <v>Q2-2029</v>
      </c>
      <c r="AB5" s="154" t="str">
        <f t="shared" si="4"/>
        <v>Q3-2029</v>
      </c>
      <c r="AC5" s="154" t="str">
        <f t="shared" si="4"/>
        <v>Q4-2029</v>
      </c>
      <c r="AD5" s="154" t="str">
        <f t="shared" si="4"/>
        <v>Q1-2030</v>
      </c>
      <c r="AE5" s="154" t="str">
        <f>AE4&amp;"-"&amp;AE3</f>
        <v>Q2-2030</v>
      </c>
      <c r="AF5" s="154" t="str">
        <f t="shared" si="4"/>
        <v>Q3-2030</v>
      </c>
      <c r="AG5" s="154" t="str">
        <f t="shared" si="4"/>
        <v>Q4-2030</v>
      </c>
      <c r="AH5" s="154" t="str">
        <f t="shared" si="4"/>
        <v>Q1-2031</v>
      </c>
      <c r="AI5" s="154" t="str">
        <f t="shared" si="4"/>
        <v>Q2-2031</v>
      </c>
      <c r="AJ5" s="154" t="str">
        <f t="shared" si="4"/>
        <v>Q3-2031</v>
      </c>
      <c r="AK5" s="154" t="str">
        <f t="shared" si="4"/>
        <v>Q4-2031</v>
      </c>
    </row>
    <row r="6" spans="2:37">
      <c r="H6" s="154" t="s">
        <v>156</v>
      </c>
      <c r="J6" s="154">
        <v>3</v>
      </c>
      <c r="K6" s="154">
        <f>J6+3</f>
        <v>6</v>
      </c>
      <c r="L6" s="154">
        <f t="shared" ref="L6:AD6" si="5">K6+3</f>
        <v>9</v>
      </c>
      <c r="M6" s="154">
        <f t="shared" si="5"/>
        <v>12</v>
      </c>
      <c r="N6" s="154">
        <f t="shared" si="5"/>
        <v>15</v>
      </c>
      <c r="O6" s="154">
        <f t="shared" si="5"/>
        <v>18</v>
      </c>
      <c r="P6" s="154">
        <f t="shared" si="5"/>
        <v>21</v>
      </c>
      <c r="Q6" s="154">
        <f t="shared" si="5"/>
        <v>24</v>
      </c>
      <c r="R6" s="154">
        <f t="shared" si="5"/>
        <v>27</v>
      </c>
      <c r="S6" s="154">
        <f t="shared" si="5"/>
        <v>30</v>
      </c>
      <c r="T6" s="154">
        <f t="shared" si="5"/>
        <v>33</v>
      </c>
      <c r="U6" s="154">
        <f t="shared" si="5"/>
        <v>36</v>
      </c>
      <c r="V6" s="154">
        <f t="shared" si="5"/>
        <v>39</v>
      </c>
      <c r="W6" s="154">
        <f t="shared" si="5"/>
        <v>42</v>
      </c>
      <c r="X6" s="154">
        <f t="shared" si="5"/>
        <v>45</v>
      </c>
      <c r="Y6" s="154">
        <f t="shared" si="5"/>
        <v>48</v>
      </c>
      <c r="Z6" s="154">
        <f t="shared" si="5"/>
        <v>51</v>
      </c>
      <c r="AA6" s="154">
        <f t="shared" si="5"/>
        <v>54</v>
      </c>
      <c r="AB6" s="154">
        <f t="shared" si="5"/>
        <v>57</v>
      </c>
      <c r="AC6" s="154">
        <f t="shared" si="5"/>
        <v>60</v>
      </c>
      <c r="AD6" s="154">
        <f t="shared" si="5"/>
        <v>63</v>
      </c>
      <c r="AE6" s="154">
        <f t="shared" ref="AE6" si="6">AD6+3</f>
        <v>66</v>
      </c>
      <c r="AF6" s="154">
        <f>AE6+3</f>
        <v>69</v>
      </c>
      <c r="AG6" s="154">
        <f t="shared" ref="AG6:AK6" si="7">AF6+3</f>
        <v>72</v>
      </c>
      <c r="AH6" s="154">
        <f t="shared" si="7"/>
        <v>75</v>
      </c>
      <c r="AI6" s="154">
        <f t="shared" si="7"/>
        <v>78</v>
      </c>
      <c r="AJ6" s="154">
        <f t="shared" si="7"/>
        <v>81</v>
      </c>
      <c r="AK6" s="154">
        <f t="shared" si="7"/>
        <v>84</v>
      </c>
    </row>
    <row r="7" spans="2:37">
      <c r="K7" s="373">
        <f>K10-J10</f>
        <v>0.26</v>
      </c>
      <c r="L7" s="373">
        <f t="shared" ref="L7:AK7" si="8">L10-K10</f>
        <v>0.24</v>
      </c>
      <c r="M7" s="373">
        <f t="shared" si="8"/>
        <v>0.26</v>
      </c>
      <c r="N7" s="373">
        <f t="shared" si="8"/>
        <v>0.2400000000000001</v>
      </c>
      <c r="O7" s="373">
        <f t="shared" si="8"/>
        <v>0.25999999999999979</v>
      </c>
      <c r="P7" s="373">
        <f t="shared" si="8"/>
        <v>0.24000000000000021</v>
      </c>
      <c r="Q7" s="373">
        <f t="shared" si="8"/>
        <v>0.25999999999999979</v>
      </c>
      <c r="R7" s="373">
        <f t="shared" si="8"/>
        <v>0.24000000000000021</v>
      </c>
      <c r="S7" s="373">
        <f t="shared" si="8"/>
        <v>0.25999999999999979</v>
      </c>
      <c r="T7" s="373">
        <f t="shared" si="8"/>
        <v>0.24000000000000021</v>
      </c>
      <c r="U7" s="373">
        <f t="shared" si="8"/>
        <v>0.25999999999999979</v>
      </c>
      <c r="V7" s="373">
        <f t="shared" si="8"/>
        <v>0.24000000000000021</v>
      </c>
      <c r="W7" s="373">
        <f t="shared" si="8"/>
        <v>0.25999999999999979</v>
      </c>
      <c r="X7" s="373">
        <f t="shared" si="8"/>
        <v>0.24000000000000021</v>
      </c>
      <c r="Y7" s="373">
        <f t="shared" si="8"/>
        <v>0.25999999999999979</v>
      </c>
      <c r="Z7" s="373">
        <f t="shared" si="8"/>
        <v>0.24000000000000021</v>
      </c>
      <c r="AA7" s="373">
        <f t="shared" si="8"/>
        <v>0.25999999999999979</v>
      </c>
      <c r="AB7" s="373">
        <f t="shared" si="8"/>
        <v>0.24000000000000021</v>
      </c>
      <c r="AC7" s="373">
        <f t="shared" si="8"/>
        <v>0.25999999999999979</v>
      </c>
      <c r="AD7" s="373">
        <f t="shared" si="8"/>
        <v>0.24000000000000021</v>
      </c>
      <c r="AE7" s="373">
        <f>AE10-AD10</f>
        <v>0.25999999999999979</v>
      </c>
      <c r="AF7" s="373">
        <f t="shared" si="8"/>
        <v>0.24000000000000021</v>
      </c>
      <c r="AG7" s="373">
        <f t="shared" si="8"/>
        <v>0.25999999999999979</v>
      </c>
      <c r="AH7" s="373">
        <f t="shared" si="8"/>
        <v>0.24000000000000021</v>
      </c>
      <c r="AI7" s="373">
        <f t="shared" si="8"/>
        <v>0.25999999999999979</v>
      </c>
      <c r="AJ7" s="373">
        <f t="shared" si="8"/>
        <v>0.24000000000000021</v>
      </c>
      <c r="AK7" s="373">
        <f t="shared" si="8"/>
        <v>0.25999999999999979</v>
      </c>
    </row>
    <row r="8" spans="2:37" ht="14.1" thickBot="1">
      <c r="B8" s="211" t="s">
        <v>42</v>
      </c>
      <c r="K8" s="373">
        <f>SUM(J10:K10)</f>
        <v>0.5</v>
      </c>
      <c r="L8" s="373">
        <f>SUM(K10:L10)</f>
        <v>1</v>
      </c>
      <c r="M8" s="373">
        <f t="shared" ref="M8:AK8" si="9">SUM(L10:M10)</f>
        <v>1.5</v>
      </c>
      <c r="N8" s="373">
        <f t="shared" si="9"/>
        <v>2</v>
      </c>
      <c r="O8" s="373">
        <f t="shared" si="9"/>
        <v>2.5</v>
      </c>
      <c r="P8" s="373">
        <f t="shared" si="9"/>
        <v>3</v>
      </c>
      <c r="Q8" s="373">
        <f t="shared" si="9"/>
        <v>3.5</v>
      </c>
      <c r="R8" s="373">
        <f t="shared" si="9"/>
        <v>4</v>
      </c>
      <c r="S8" s="373">
        <f t="shared" si="9"/>
        <v>4.5</v>
      </c>
      <c r="T8" s="373">
        <f t="shared" si="9"/>
        <v>5</v>
      </c>
      <c r="U8" s="373">
        <f t="shared" si="9"/>
        <v>5.5</v>
      </c>
      <c r="V8" s="373">
        <f t="shared" si="9"/>
        <v>6</v>
      </c>
      <c r="W8" s="373">
        <f t="shared" si="9"/>
        <v>6.5</v>
      </c>
      <c r="X8" s="373">
        <f t="shared" si="9"/>
        <v>7</v>
      </c>
      <c r="Y8" s="373">
        <f t="shared" si="9"/>
        <v>7.5</v>
      </c>
      <c r="Z8" s="373">
        <f t="shared" si="9"/>
        <v>8</v>
      </c>
      <c r="AA8" s="373">
        <f t="shared" si="9"/>
        <v>8.5</v>
      </c>
      <c r="AB8" s="373">
        <f t="shared" si="9"/>
        <v>9</v>
      </c>
      <c r="AC8" s="373">
        <f t="shared" si="9"/>
        <v>9.5</v>
      </c>
      <c r="AD8" s="373">
        <f t="shared" si="9"/>
        <v>10</v>
      </c>
      <c r="AE8" s="373">
        <f t="shared" si="9"/>
        <v>10.5</v>
      </c>
      <c r="AF8" s="373">
        <f t="shared" si="9"/>
        <v>11</v>
      </c>
      <c r="AG8" s="373">
        <f t="shared" si="9"/>
        <v>11.5</v>
      </c>
      <c r="AH8" s="373">
        <f t="shared" si="9"/>
        <v>12</v>
      </c>
      <c r="AI8" s="373">
        <f t="shared" si="9"/>
        <v>12.5</v>
      </c>
      <c r="AJ8" s="373">
        <f t="shared" si="9"/>
        <v>13</v>
      </c>
      <c r="AK8" s="373">
        <f t="shared" si="9"/>
        <v>13.5</v>
      </c>
    </row>
    <row r="9" spans="2:37" ht="15.75" customHeight="1" thickBot="1">
      <c r="J9" s="212" t="s">
        <v>157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spans="2:37" s="219" customFormat="1" ht="29.65" customHeight="1" thickBot="1">
      <c r="B10" s="214" t="s">
        <v>158</v>
      </c>
      <c r="C10" s="215" t="s">
        <v>159</v>
      </c>
      <c r="D10" s="216" t="s">
        <v>160</v>
      </c>
      <c r="E10" s="216" t="s">
        <v>161</v>
      </c>
      <c r="F10" s="216" t="s">
        <v>162</v>
      </c>
      <c r="G10" s="216" t="s">
        <v>163</v>
      </c>
      <c r="H10" s="216" t="s">
        <v>164</v>
      </c>
      <c r="I10" s="217" t="s">
        <v>165</v>
      </c>
      <c r="J10" s="218">
        <v>0.12</v>
      </c>
      <c r="K10" s="218">
        <v>0.38</v>
      </c>
      <c r="L10" s="218">
        <v>0.62</v>
      </c>
      <c r="M10" s="218">
        <v>0.88</v>
      </c>
      <c r="N10" s="218">
        <v>1.1200000000000001</v>
      </c>
      <c r="O10" s="218">
        <v>1.38</v>
      </c>
      <c r="P10" s="218">
        <v>1.62</v>
      </c>
      <c r="Q10" s="218">
        <v>1.88</v>
      </c>
      <c r="R10" s="218">
        <v>2.12</v>
      </c>
      <c r="S10" s="218">
        <v>2.38</v>
      </c>
      <c r="T10" s="218">
        <v>2.62</v>
      </c>
      <c r="U10" s="218">
        <v>2.88</v>
      </c>
      <c r="V10" s="218">
        <v>3.12</v>
      </c>
      <c r="W10" s="218">
        <v>3.38</v>
      </c>
      <c r="X10" s="218">
        <v>3.62</v>
      </c>
      <c r="Y10" s="218">
        <v>3.88</v>
      </c>
      <c r="Z10" s="218">
        <v>4.12</v>
      </c>
      <c r="AA10" s="218">
        <v>4.38</v>
      </c>
      <c r="AB10" s="218">
        <v>4.62</v>
      </c>
      <c r="AC10" s="218">
        <v>4.88</v>
      </c>
      <c r="AD10" s="218">
        <v>5.12</v>
      </c>
      <c r="AE10" s="218">
        <v>5.38</v>
      </c>
      <c r="AF10" s="218">
        <v>5.62</v>
      </c>
      <c r="AG10" s="218">
        <v>5.88</v>
      </c>
      <c r="AH10" s="218">
        <v>6.12</v>
      </c>
      <c r="AI10" s="218">
        <v>6.38</v>
      </c>
      <c r="AJ10" s="218">
        <v>6.62</v>
      </c>
      <c r="AK10" s="218">
        <v>6.88</v>
      </c>
    </row>
    <row r="11" spans="2:37">
      <c r="B11" s="220" t="str">
        <f>IBNR!F7</f>
        <v>2018Q1</v>
      </c>
      <c r="C11" s="221">
        <f>C12+3</f>
        <v>84</v>
      </c>
      <c r="D11" s="222">
        <f>_xlfn.XLOOKUP($B$8,Paid_DFs!$G$5:$S$5,Paid_DFs!$G7:$S7)</f>
        <v>1</v>
      </c>
      <c r="E11" s="223">
        <f>PRODUCT($D$11:$D11)</f>
        <v>1</v>
      </c>
      <c r="F11" s="224">
        <f t="shared" ref="F11:F38" si="10">G11-G12</f>
        <v>0</v>
      </c>
      <c r="G11" s="225">
        <f>1/E11</f>
        <v>1</v>
      </c>
      <c r="H11" s="226">
        <f>1-G11</f>
        <v>0</v>
      </c>
      <c r="I11" s="227">
        <f t="shared" ref="I11:I38" si="11">SUM(J11:AK11)</f>
        <v>1</v>
      </c>
      <c r="J11" s="228">
        <f t="shared" ref="J11:J38" si="12">IF($H11=0%,100%,IFERROR(VLOOKUP($C11+J$6,$C$11:$AK$38,4,FALSE)/$H11,0))</f>
        <v>1</v>
      </c>
      <c r="K11" s="228">
        <f t="shared" ref="K11:Z11" si="13">IFERROR(VLOOKUP($C11+K$6,$C$11:$AK$38,4,FALSE)/$H11,0)</f>
        <v>0</v>
      </c>
      <c r="L11" s="228">
        <f t="shared" si="13"/>
        <v>0</v>
      </c>
      <c r="M11" s="228">
        <f t="shared" si="13"/>
        <v>0</v>
      </c>
      <c r="N11" s="228">
        <f t="shared" si="13"/>
        <v>0</v>
      </c>
      <c r="O11" s="228">
        <f t="shared" si="13"/>
        <v>0</v>
      </c>
      <c r="P11" s="228">
        <f t="shared" si="13"/>
        <v>0</v>
      </c>
      <c r="Q11" s="228">
        <f t="shared" si="13"/>
        <v>0</v>
      </c>
      <c r="R11" s="228">
        <f t="shared" si="13"/>
        <v>0</v>
      </c>
      <c r="S11" s="228">
        <f t="shared" si="13"/>
        <v>0</v>
      </c>
      <c r="T11" s="228">
        <f t="shared" si="13"/>
        <v>0</v>
      </c>
      <c r="U11" s="228">
        <f t="shared" si="13"/>
        <v>0</v>
      </c>
      <c r="V11" s="228">
        <f t="shared" si="13"/>
        <v>0</v>
      </c>
      <c r="W11" s="228">
        <f t="shared" si="13"/>
        <v>0</v>
      </c>
      <c r="X11" s="228">
        <f t="shared" si="13"/>
        <v>0</v>
      </c>
      <c r="Y11" s="228">
        <f t="shared" si="13"/>
        <v>0</v>
      </c>
      <c r="Z11" s="228">
        <f t="shared" si="13"/>
        <v>0</v>
      </c>
      <c r="AA11" s="228">
        <f t="shared" ref="AA11:AK11" si="14">IFERROR(VLOOKUP($C11+AA$6,$C$11:$AK$38,4,FALSE)/$H11,0)</f>
        <v>0</v>
      </c>
      <c r="AB11" s="228">
        <f t="shared" si="14"/>
        <v>0</v>
      </c>
      <c r="AC11" s="228">
        <f t="shared" si="14"/>
        <v>0</v>
      </c>
      <c r="AD11" s="228">
        <f t="shared" si="14"/>
        <v>0</v>
      </c>
      <c r="AE11" s="228">
        <f t="shared" si="14"/>
        <v>0</v>
      </c>
      <c r="AF11" s="228">
        <f t="shared" si="14"/>
        <v>0</v>
      </c>
      <c r="AG11" s="228">
        <f t="shared" si="14"/>
        <v>0</v>
      </c>
      <c r="AH11" s="228">
        <f t="shared" si="14"/>
        <v>0</v>
      </c>
      <c r="AI11" s="228">
        <f t="shared" si="14"/>
        <v>0</v>
      </c>
      <c r="AJ11" s="228">
        <f t="shared" si="14"/>
        <v>0</v>
      </c>
      <c r="AK11" s="228">
        <f t="shared" si="14"/>
        <v>0</v>
      </c>
    </row>
    <row r="12" spans="2:37">
      <c r="B12" s="220" t="str">
        <f>IBNR!F8</f>
        <v>2018Q2</v>
      </c>
      <c r="C12" s="221">
        <f t="shared" ref="C12:C38" si="15">C13+3</f>
        <v>81</v>
      </c>
      <c r="D12" s="222">
        <f>_xlfn.XLOOKUP($B$8,Paid_DFs!$G$5:$S$5,Paid_DFs!$G8:$S8)</f>
        <v>1</v>
      </c>
      <c r="E12" s="223">
        <f>PRODUCT($D$11:$D12)</f>
        <v>1</v>
      </c>
      <c r="F12" s="224">
        <f t="shared" si="10"/>
        <v>0</v>
      </c>
      <c r="G12" s="225">
        <f t="shared" ref="G12:G38" si="16">1/E12</f>
        <v>1</v>
      </c>
      <c r="H12" s="226">
        <f>1-G12</f>
        <v>0</v>
      </c>
      <c r="I12" s="227">
        <f t="shared" si="11"/>
        <v>1</v>
      </c>
      <c r="J12" s="228">
        <f t="shared" si="12"/>
        <v>1</v>
      </c>
      <c r="K12" s="228">
        <f t="shared" ref="K12:AK21" si="17">IFERROR(VLOOKUP($C12+K$6,$C$11:$AK$38,4,FALSE)/$H12,0)</f>
        <v>0</v>
      </c>
      <c r="L12" s="228">
        <f t="shared" si="17"/>
        <v>0</v>
      </c>
      <c r="M12" s="228">
        <f t="shared" si="17"/>
        <v>0</v>
      </c>
      <c r="N12" s="228">
        <f t="shared" si="17"/>
        <v>0</v>
      </c>
      <c r="O12" s="228">
        <f t="shared" si="17"/>
        <v>0</v>
      </c>
      <c r="P12" s="228">
        <f t="shared" si="17"/>
        <v>0</v>
      </c>
      <c r="Q12" s="228">
        <f t="shared" si="17"/>
        <v>0</v>
      </c>
      <c r="R12" s="228">
        <f t="shared" si="17"/>
        <v>0</v>
      </c>
      <c r="S12" s="228">
        <f t="shared" si="17"/>
        <v>0</v>
      </c>
      <c r="T12" s="228">
        <f t="shared" si="17"/>
        <v>0</v>
      </c>
      <c r="U12" s="228">
        <f t="shared" si="17"/>
        <v>0</v>
      </c>
      <c r="V12" s="228">
        <f t="shared" si="17"/>
        <v>0</v>
      </c>
      <c r="W12" s="228">
        <f t="shared" si="17"/>
        <v>0</v>
      </c>
      <c r="X12" s="228">
        <f t="shared" si="17"/>
        <v>0</v>
      </c>
      <c r="Y12" s="228">
        <f t="shared" si="17"/>
        <v>0</v>
      </c>
      <c r="Z12" s="228">
        <f t="shared" si="17"/>
        <v>0</v>
      </c>
      <c r="AA12" s="228">
        <f t="shared" si="17"/>
        <v>0</v>
      </c>
      <c r="AB12" s="228">
        <f t="shared" si="17"/>
        <v>0</v>
      </c>
      <c r="AC12" s="228">
        <f t="shared" si="17"/>
        <v>0</v>
      </c>
      <c r="AD12" s="228">
        <f t="shared" si="17"/>
        <v>0</v>
      </c>
      <c r="AE12" s="228">
        <f t="shared" si="17"/>
        <v>0</v>
      </c>
      <c r="AF12" s="228">
        <f t="shared" si="17"/>
        <v>0</v>
      </c>
      <c r="AG12" s="228">
        <f t="shared" si="17"/>
        <v>0</v>
      </c>
      <c r="AH12" s="228">
        <f t="shared" si="17"/>
        <v>0</v>
      </c>
      <c r="AI12" s="228">
        <f t="shared" si="17"/>
        <v>0</v>
      </c>
      <c r="AJ12" s="228">
        <f t="shared" si="17"/>
        <v>0</v>
      </c>
      <c r="AK12" s="228">
        <f t="shared" si="17"/>
        <v>0</v>
      </c>
    </row>
    <row r="13" spans="2:37">
      <c r="B13" s="220" t="str">
        <f>IBNR!F9</f>
        <v>2018Q3</v>
      </c>
      <c r="C13" s="221">
        <f t="shared" si="15"/>
        <v>78</v>
      </c>
      <c r="D13" s="222">
        <f>_xlfn.XLOOKUP($B$8,Paid_DFs!$G$5:$S$5,Paid_DFs!$G9:$S9)</f>
        <v>1</v>
      </c>
      <c r="E13" s="223">
        <f>PRODUCT($D$11:$D13)</f>
        <v>1</v>
      </c>
      <c r="F13" s="224">
        <f t="shared" si="10"/>
        <v>0</v>
      </c>
      <c r="G13" s="225">
        <f t="shared" si="16"/>
        <v>1</v>
      </c>
      <c r="H13" s="226">
        <f>1-G13</f>
        <v>0</v>
      </c>
      <c r="I13" s="227">
        <f t="shared" si="11"/>
        <v>1</v>
      </c>
      <c r="J13" s="228">
        <f t="shared" si="12"/>
        <v>1</v>
      </c>
      <c r="K13" s="228">
        <f t="shared" si="17"/>
        <v>0</v>
      </c>
      <c r="L13" s="228">
        <f t="shared" si="17"/>
        <v>0</v>
      </c>
      <c r="M13" s="228">
        <f t="shared" si="17"/>
        <v>0</v>
      </c>
      <c r="N13" s="228">
        <f t="shared" si="17"/>
        <v>0</v>
      </c>
      <c r="O13" s="228">
        <f t="shared" si="17"/>
        <v>0</v>
      </c>
      <c r="P13" s="228">
        <f t="shared" si="17"/>
        <v>0</v>
      </c>
      <c r="Q13" s="228">
        <f t="shared" si="17"/>
        <v>0</v>
      </c>
      <c r="R13" s="228">
        <f t="shared" si="17"/>
        <v>0</v>
      </c>
      <c r="S13" s="228">
        <f t="shared" si="17"/>
        <v>0</v>
      </c>
      <c r="T13" s="228">
        <f t="shared" si="17"/>
        <v>0</v>
      </c>
      <c r="U13" s="228">
        <f t="shared" si="17"/>
        <v>0</v>
      </c>
      <c r="V13" s="228">
        <f t="shared" si="17"/>
        <v>0</v>
      </c>
      <c r="W13" s="228">
        <f t="shared" si="17"/>
        <v>0</v>
      </c>
      <c r="X13" s="228">
        <f t="shared" si="17"/>
        <v>0</v>
      </c>
      <c r="Y13" s="228">
        <f t="shared" si="17"/>
        <v>0</v>
      </c>
      <c r="Z13" s="228">
        <f t="shared" si="17"/>
        <v>0</v>
      </c>
      <c r="AA13" s="228">
        <f t="shared" si="17"/>
        <v>0</v>
      </c>
      <c r="AB13" s="228">
        <f t="shared" si="17"/>
        <v>0</v>
      </c>
      <c r="AC13" s="228">
        <f t="shared" si="17"/>
        <v>0</v>
      </c>
      <c r="AD13" s="228">
        <f t="shared" si="17"/>
        <v>0</v>
      </c>
      <c r="AE13" s="228">
        <f t="shared" si="17"/>
        <v>0</v>
      </c>
      <c r="AF13" s="228">
        <f t="shared" si="17"/>
        <v>0</v>
      </c>
      <c r="AG13" s="228">
        <f t="shared" si="17"/>
        <v>0</v>
      </c>
      <c r="AH13" s="228">
        <f t="shared" si="17"/>
        <v>0</v>
      </c>
      <c r="AI13" s="228">
        <f t="shared" si="17"/>
        <v>0</v>
      </c>
      <c r="AJ13" s="228">
        <f t="shared" si="17"/>
        <v>0</v>
      </c>
      <c r="AK13" s="228">
        <f t="shared" si="17"/>
        <v>0</v>
      </c>
    </row>
    <row r="14" spans="2:37">
      <c r="B14" s="220" t="str">
        <f>IBNR!F10</f>
        <v>2018Q4</v>
      </c>
      <c r="C14" s="221">
        <f t="shared" si="15"/>
        <v>75</v>
      </c>
      <c r="D14" s="222">
        <f>_xlfn.XLOOKUP($B$8,Paid_DFs!$G$5:$S$5,Paid_DFs!$G10:$S10)</f>
        <v>1</v>
      </c>
      <c r="E14" s="223">
        <f>PRODUCT($D$11:$D14)</f>
        <v>1</v>
      </c>
      <c r="F14" s="224">
        <f t="shared" si="10"/>
        <v>0</v>
      </c>
      <c r="G14" s="225">
        <f t="shared" si="16"/>
        <v>1</v>
      </c>
      <c r="H14" s="226">
        <f t="shared" ref="H14:H38" si="18">1-G14</f>
        <v>0</v>
      </c>
      <c r="I14" s="227">
        <f t="shared" si="11"/>
        <v>1</v>
      </c>
      <c r="J14" s="228">
        <f t="shared" si="12"/>
        <v>1</v>
      </c>
      <c r="K14" s="228">
        <f t="shared" si="17"/>
        <v>0</v>
      </c>
      <c r="L14" s="228">
        <f t="shared" si="17"/>
        <v>0</v>
      </c>
      <c r="M14" s="228">
        <f t="shared" si="17"/>
        <v>0</v>
      </c>
      <c r="N14" s="228">
        <f t="shared" si="17"/>
        <v>0</v>
      </c>
      <c r="O14" s="228">
        <f t="shared" si="17"/>
        <v>0</v>
      </c>
      <c r="P14" s="228">
        <f t="shared" si="17"/>
        <v>0</v>
      </c>
      <c r="Q14" s="228">
        <f t="shared" si="17"/>
        <v>0</v>
      </c>
      <c r="R14" s="228">
        <f t="shared" si="17"/>
        <v>0</v>
      </c>
      <c r="S14" s="228">
        <f t="shared" si="17"/>
        <v>0</v>
      </c>
      <c r="T14" s="228">
        <f t="shared" si="17"/>
        <v>0</v>
      </c>
      <c r="U14" s="228">
        <f t="shared" si="17"/>
        <v>0</v>
      </c>
      <c r="V14" s="228">
        <f t="shared" si="17"/>
        <v>0</v>
      </c>
      <c r="W14" s="228">
        <f t="shared" si="17"/>
        <v>0</v>
      </c>
      <c r="X14" s="228">
        <f t="shared" si="17"/>
        <v>0</v>
      </c>
      <c r="Y14" s="228">
        <f t="shared" si="17"/>
        <v>0</v>
      </c>
      <c r="Z14" s="228">
        <f t="shared" si="17"/>
        <v>0</v>
      </c>
      <c r="AA14" s="228">
        <f t="shared" si="17"/>
        <v>0</v>
      </c>
      <c r="AB14" s="228">
        <f t="shared" si="17"/>
        <v>0</v>
      </c>
      <c r="AC14" s="228">
        <f t="shared" si="17"/>
        <v>0</v>
      </c>
      <c r="AD14" s="228">
        <f t="shared" si="17"/>
        <v>0</v>
      </c>
      <c r="AE14" s="228">
        <f t="shared" si="17"/>
        <v>0</v>
      </c>
      <c r="AF14" s="228">
        <f t="shared" si="17"/>
        <v>0</v>
      </c>
      <c r="AG14" s="228">
        <f t="shared" si="17"/>
        <v>0</v>
      </c>
      <c r="AH14" s="228">
        <f t="shared" si="17"/>
        <v>0</v>
      </c>
      <c r="AI14" s="228">
        <f t="shared" si="17"/>
        <v>0</v>
      </c>
      <c r="AJ14" s="228">
        <f t="shared" si="17"/>
        <v>0</v>
      </c>
      <c r="AK14" s="228">
        <f t="shared" si="17"/>
        <v>0</v>
      </c>
    </row>
    <row r="15" spans="2:37">
      <c r="B15" s="220" t="str">
        <f>IBNR!F11</f>
        <v>2019Q1</v>
      </c>
      <c r="C15" s="221">
        <f t="shared" si="15"/>
        <v>72</v>
      </c>
      <c r="D15" s="222">
        <f>_xlfn.XLOOKUP($B$8,Paid_DFs!$G$5:$S$5,Paid_DFs!$G11:$S11)</f>
        <v>1.0000000000000002</v>
      </c>
      <c r="E15" s="223">
        <f>PRODUCT($D$11:$D15)</f>
        <v>1.0000000000000002</v>
      </c>
      <c r="F15" s="224">
        <f t="shared" si="10"/>
        <v>0</v>
      </c>
      <c r="G15" s="225">
        <f t="shared" si="16"/>
        <v>0.99999999999999978</v>
      </c>
      <c r="H15" s="226">
        <f t="shared" si="18"/>
        <v>0</v>
      </c>
      <c r="I15" s="227">
        <f t="shared" si="11"/>
        <v>1</v>
      </c>
      <c r="J15" s="228">
        <f t="shared" si="12"/>
        <v>1</v>
      </c>
      <c r="K15" s="228">
        <f t="shared" si="17"/>
        <v>0</v>
      </c>
      <c r="L15" s="228">
        <f t="shared" si="17"/>
        <v>0</v>
      </c>
      <c r="M15" s="228">
        <f t="shared" si="17"/>
        <v>0</v>
      </c>
      <c r="N15" s="228">
        <f t="shared" si="17"/>
        <v>0</v>
      </c>
      <c r="O15" s="228">
        <f t="shared" si="17"/>
        <v>0</v>
      </c>
      <c r="P15" s="228">
        <f t="shared" si="17"/>
        <v>0</v>
      </c>
      <c r="Q15" s="228">
        <f t="shared" si="17"/>
        <v>0</v>
      </c>
      <c r="R15" s="228">
        <f t="shared" si="17"/>
        <v>0</v>
      </c>
      <c r="S15" s="228">
        <f t="shared" si="17"/>
        <v>0</v>
      </c>
      <c r="T15" s="228">
        <f t="shared" si="17"/>
        <v>0</v>
      </c>
      <c r="U15" s="228">
        <f t="shared" si="17"/>
        <v>0</v>
      </c>
      <c r="V15" s="228">
        <f t="shared" si="17"/>
        <v>0</v>
      </c>
      <c r="W15" s="228">
        <f t="shared" si="17"/>
        <v>0</v>
      </c>
      <c r="X15" s="228">
        <f t="shared" si="17"/>
        <v>0</v>
      </c>
      <c r="Y15" s="228">
        <f t="shared" si="17"/>
        <v>0</v>
      </c>
      <c r="Z15" s="228">
        <f t="shared" si="17"/>
        <v>0</v>
      </c>
      <c r="AA15" s="228">
        <f t="shared" si="17"/>
        <v>0</v>
      </c>
      <c r="AB15" s="228">
        <f t="shared" si="17"/>
        <v>0</v>
      </c>
      <c r="AC15" s="228">
        <f t="shared" si="17"/>
        <v>0</v>
      </c>
      <c r="AD15" s="228">
        <f t="shared" si="17"/>
        <v>0</v>
      </c>
      <c r="AE15" s="228">
        <f t="shared" si="17"/>
        <v>0</v>
      </c>
      <c r="AF15" s="228">
        <f t="shared" si="17"/>
        <v>0</v>
      </c>
      <c r="AG15" s="228">
        <f t="shared" si="17"/>
        <v>0</v>
      </c>
      <c r="AH15" s="228">
        <f t="shared" si="17"/>
        <v>0</v>
      </c>
      <c r="AI15" s="228">
        <f t="shared" si="17"/>
        <v>0</v>
      </c>
      <c r="AJ15" s="228">
        <f t="shared" si="17"/>
        <v>0</v>
      </c>
      <c r="AK15" s="228">
        <f t="shared" si="17"/>
        <v>0</v>
      </c>
    </row>
    <row r="16" spans="2:37">
      <c r="B16" s="220" t="str">
        <f>IBNR!F12</f>
        <v>2019Q2</v>
      </c>
      <c r="C16" s="221">
        <f t="shared" si="15"/>
        <v>69</v>
      </c>
      <c r="D16" s="222">
        <f>_xlfn.XLOOKUP($B$8,Paid_DFs!$G$5:$S$5,Paid_DFs!$G12:$S12)</f>
        <v>1</v>
      </c>
      <c r="E16" s="223">
        <f>PRODUCT($D$11:$D16)</f>
        <v>1.0000000000000002</v>
      </c>
      <c r="F16" s="224">
        <f t="shared" si="10"/>
        <v>0</v>
      </c>
      <c r="G16" s="225">
        <f t="shared" si="16"/>
        <v>0.99999999999999978</v>
      </c>
      <c r="H16" s="226">
        <f t="shared" si="18"/>
        <v>0</v>
      </c>
      <c r="I16" s="227">
        <f t="shared" si="11"/>
        <v>1</v>
      </c>
      <c r="J16" s="228">
        <f t="shared" si="12"/>
        <v>1</v>
      </c>
      <c r="K16" s="228">
        <f t="shared" si="17"/>
        <v>0</v>
      </c>
      <c r="L16" s="228">
        <f t="shared" si="17"/>
        <v>0</v>
      </c>
      <c r="M16" s="228">
        <f t="shared" si="17"/>
        <v>0</v>
      </c>
      <c r="N16" s="228">
        <f t="shared" si="17"/>
        <v>0</v>
      </c>
      <c r="O16" s="228">
        <f t="shared" si="17"/>
        <v>0</v>
      </c>
      <c r="P16" s="228">
        <f t="shared" si="17"/>
        <v>0</v>
      </c>
      <c r="Q16" s="228">
        <f t="shared" si="17"/>
        <v>0</v>
      </c>
      <c r="R16" s="228">
        <f t="shared" si="17"/>
        <v>0</v>
      </c>
      <c r="S16" s="228">
        <f t="shared" si="17"/>
        <v>0</v>
      </c>
      <c r="T16" s="228">
        <f t="shared" si="17"/>
        <v>0</v>
      </c>
      <c r="U16" s="228">
        <f t="shared" si="17"/>
        <v>0</v>
      </c>
      <c r="V16" s="228">
        <f t="shared" si="17"/>
        <v>0</v>
      </c>
      <c r="W16" s="228">
        <f t="shared" si="17"/>
        <v>0</v>
      </c>
      <c r="X16" s="228">
        <f t="shared" si="17"/>
        <v>0</v>
      </c>
      <c r="Y16" s="228">
        <f t="shared" si="17"/>
        <v>0</v>
      </c>
      <c r="Z16" s="228">
        <f t="shared" si="17"/>
        <v>0</v>
      </c>
      <c r="AA16" s="228">
        <f t="shared" si="17"/>
        <v>0</v>
      </c>
      <c r="AB16" s="228">
        <f t="shared" si="17"/>
        <v>0</v>
      </c>
      <c r="AC16" s="228">
        <f t="shared" si="17"/>
        <v>0</v>
      </c>
      <c r="AD16" s="228">
        <f t="shared" si="17"/>
        <v>0</v>
      </c>
      <c r="AE16" s="228">
        <f t="shared" si="17"/>
        <v>0</v>
      </c>
      <c r="AF16" s="228">
        <f t="shared" si="17"/>
        <v>0</v>
      </c>
      <c r="AG16" s="228">
        <f t="shared" si="17"/>
        <v>0</v>
      </c>
      <c r="AH16" s="228">
        <f t="shared" si="17"/>
        <v>0</v>
      </c>
      <c r="AI16" s="228">
        <f t="shared" si="17"/>
        <v>0</v>
      </c>
      <c r="AJ16" s="228">
        <f t="shared" si="17"/>
        <v>0</v>
      </c>
      <c r="AK16" s="228">
        <f t="shared" si="17"/>
        <v>0</v>
      </c>
    </row>
    <row r="17" spans="2:37">
      <c r="B17" s="220" t="str">
        <f>IBNR!F13</f>
        <v>2019Q3</v>
      </c>
      <c r="C17" s="221">
        <f t="shared" si="15"/>
        <v>66</v>
      </c>
      <c r="D17" s="222">
        <f>_xlfn.XLOOKUP($B$8,Paid_DFs!$G$5:$S$5,Paid_DFs!$G13:$S13)</f>
        <v>1</v>
      </c>
      <c r="E17" s="223">
        <f>PRODUCT($D$11:$D17)</f>
        <v>1.0000000000000002</v>
      </c>
      <c r="F17" s="224">
        <f t="shared" si="10"/>
        <v>0</v>
      </c>
      <c r="G17" s="225">
        <f t="shared" si="16"/>
        <v>0.99999999999999978</v>
      </c>
      <c r="H17" s="226">
        <f t="shared" si="18"/>
        <v>0</v>
      </c>
      <c r="I17" s="227">
        <f t="shared" si="11"/>
        <v>1</v>
      </c>
      <c r="J17" s="228">
        <f t="shared" si="12"/>
        <v>1</v>
      </c>
      <c r="K17" s="228">
        <f t="shared" si="17"/>
        <v>0</v>
      </c>
      <c r="L17" s="228">
        <f t="shared" si="17"/>
        <v>0</v>
      </c>
      <c r="M17" s="228">
        <f t="shared" si="17"/>
        <v>0</v>
      </c>
      <c r="N17" s="228">
        <f t="shared" si="17"/>
        <v>0</v>
      </c>
      <c r="O17" s="228">
        <f t="shared" si="17"/>
        <v>0</v>
      </c>
      <c r="P17" s="228">
        <f t="shared" si="17"/>
        <v>0</v>
      </c>
      <c r="Q17" s="228">
        <f t="shared" si="17"/>
        <v>0</v>
      </c>
      <c r="R17" s="228">
        <f t="shared" si="17"/>
        <v>0</v>
      </c>
      <c r="S17" s="228">
        <f t="shared" si="17"/>
        <v>0</v>
      </c>
      <c r="T17" s="228">
        <f t="shared" si="17"/>
        <v>0</v>
      </c>
      <c r="U17" s="228">
        <f t="shared" si="17"/>
        <v>0</v>
      </c>
      <c r="V17" s="228">
        <f t="shared" si="17"/>
        <v>0</v>
      </c>
      <c r="W17" s="228">
        <f t="shared" si="17"/>
        <v>0</v>
      </c>
      <c r="X17" s="228">
        <f t="shared" si="17"/>
        <v>0</v>
      </c>
      <c r="Y17" s="228">
        <f t="shared" si="17"/>
        <v>0</v>
      </c>
      <c r="Z17" s="228">
        <f t="shared" si="17"/>
        <v>0</v>
      </c>
      <c r="AA17" s="228">
        <f t="shared" si="17"/>
        <v>0</v>
      </c>
      <c r="AB17" s="228">
        <f t="shared" si="17"/>
        <v>0</v>
      </c>
      <c r="AC17" s="228">
        <f t="shared" si="17"/>
        <v>0</v>
      </c>
      <c r="AD17" s="228">
        <f t="shared" si="17"/>
        <v>0</v>
      </c>
      <c r="AE17" s="228">
        <f t="shared" si="17"/>
        <v>0</v>
      </c>
      <c r="AF17" s="228">
        <f t="shared" si="17"/>
        <v>0</v>
      </c>
      <c r="AG17" s="228">
        <f t="shared" si="17"/>
        <v>0</v>
      </c>
      <c r="AH17" s="228">
        <f t="shared" si="17"/>
        <v>0</v>
      </c>
      <c r="AI17" s="228">
        <f t="shared" si="17"/>
        <v>0</v>
      </c>
      <c r="AJ17" s="228">
        <f t="shared" si="17"/>
        <v>0</v>
      </c>
      <c r="AK17" s="228">
        <f t="shared" si="17"/>
        <v>0</v>
      </c>
    </row>
    <row r="18" spans="2:37">
      <c r="B18" s="220" t="str">
        <f>IBNR!F14</f>
        <v>2019Q4</v>
      </c>
      <c r="C18" s="221">
        <f t="shared" si="15"/>
        <v>63</v>
      </c>
      <c r="D18" s="222">
        <f>_xlfn.XLOOKUP($B$8,Paid_DFs!$G$5:$S$5,Paid_DFs!$G14:$S14)</f>
        <v>1</v>
      </c>
      <c r="E18" s="223">
        <f>PRODUCT($D$11:$D18)</f>
        <v>1.0000000000000002</v>
      </c>
      <c r="F18" s="224">
        <f t="shared" si="10"/>
        <v>0</v>
      </c>
      <c r="G18" s="225">
        <f t="shared" si="16"/>
        <v>0.99999999999999978</v>
      </c>
      <c r="H18" s="226">
        <f t="shared" si="18"/>
        <v>0</v>
      </c>
      <c r="I18" s="227">
        <f t="shared" si="11"/>
        <v>1</v>
      </c>
      <c r="J18" s="228">
        <f t="shared" si="12"/>
        <v>1</v>
      </c>
      <c r="K18" s="228">
        <f t="shared" si="17"/>
        <v>0</v>
      </c>
      <c r="L18" s="228">
        <f t="shared" si="17"/>
        <v>0</v>
      </c>
      <c r="M18" s="228">
        <f t="shared" si="17"/>
        <v>0</v>
      </c>
      <c r="N18" s="228">
        <f t="shared" si="17"/>
        <v>0</v>
      </c>
      <c r="O18" s="228">
        <f t="shared" si="17"/>
        <v>0</v>
      </c>
      <c r="P18" s="228">
        <f t="shared" si="17"/>
        <v>0</v>
      </c>
      <c r="Q18" s="228">
        <f t="shared" si="17"/>
        <v>0</v>
      </c>
      <c r="R18" s="228">
        <f t="shared" si="17"/>
        <v>0</v>
      </c>
      <c r="S18" s="228">
        <f t="shared" si="17"/>
        <v>0</v>
      </c>
      <c r="T18" s="228">
        <f t="shared" si="17"/>
        <v>0</v>
      </c>
      <c r="U18" s="228">
        <f t="shared" si="17"/>
        <v>0</v>
      </c>
      <c r="V18" s="228">
        <f t="shared" si="17"/>
        <v>0</v>
      </c>
      <c r="W18" s="228">
        <f t="shared" si="17"/>
        <v>0</v>
      </c>
      <c r="X18" s="228">
        <f t="shared" si="17"/>
        <v>0</v>
      </c>
      <c r="Y18" s="228">
        <f t="shared" si="17"/>
        <v>0</v>
      </c>
      <c r="Z18" s="228">
        <f t="shared" si="17"/>
        <v>0</v>
      </c>
      <c r="AA18" s="228">
        <f t="shared" si="17"/>
        <v>0</v>
      </c>
      <c r="AB18" s="228">
        <f t="shared" si="17"/>
        <v>0</v>
      </c>
      <c r="AC18" s="228">
        <f t="shared" si="17"/>
        <v>0</v>
      </c>
      <c r="AD18" s="228">
        <f t="shared" si="17"/>
        <v>0</v>
      </c>
      <c r="AE18" s="228">
        <f t="shared" si="17"/>
        <v>0</v>
      </c>
      <c r="AF18" s="228">
        <f t="shared" si="17"/>
        <v>0</v>
      </c>
      <c r="AG18" s="228">
        <f t="shared" si="17"/>
        <v>0</v>
      </c>
      <c r="AH18" s="228">
        <f t="shared" si="17"/>
        <v>0</v>
      </c>
      <c r="AI18" s="228">
        <f t="shared" si="17"/>
        <v>0</v>
      </c>
      <c r="AJ18" s="228">
        <f t="shared" si="17"/>
        <v>0</v>
      </c>
      <c r="AK18" s="228">
        <f t="shared" si="17"/>
        <v>0</v>
      </c>
    </row>
    <row r="19" spans="2:37">
      <c r="B19" s="220" t="str">
        <f>IBNR!F15</f>
        <v>2020Q1</v>
      </c>
      <c r="C19" s="221">
        <f t="shared" si="15"/>
        <v>60</v>
      </c>
      <c r="D19" s="222">
        <f>_xlfn.XLOOKUP($B$8,Paid_DFs!$G$5:$S$5,Paid_DFs!$G15:$S15)</f>
        <v>1</v>
      </c>
      <c r="E19" s="223">
        <f>PRODUCT($D$11:$D19)</f>
        <v>1.0000000000000002</v>
      </c>
      <c r="F19" s="224">
        <f t="shared" si="10"/>
        <v>0</v>
      </c>
      <c r="G19" s="225">
        <f t="shared" si="16"/>
        <v>0.99999999999999978</v>
      </c>
      <c r="H19" s="226">
        <f t="shared" si="18"/>
        <v>0</v>
      </c>
      <c r="I19" s="227">
        <f t="shared" si="11"/>
        <v>1</v>
      </c>
      <c r="J19" s="228">
        <f t="shared" si="12"/>
        <v>1</v>
      </c>
      <c r="K19" s="228">
        <f t="shared" si="17"/>
        <v>0</v>
      </c>
      <c r="L19" s="228">
        <f t="shared" si="17"/>
        <v>0</v>
      </c>
      <c r="M19" s="228">
        <f t="shared" si="17"/>
        <v>0</v>
      </c>
      <c r="N19" s="228">
        <f t="shared" si="17"/>
        <v>0</v>
      </c>
      <c r="O19" s="228">
        <f t="shared" si="17"/>
        <v>0</v>
      </c>
      <c r="P19" s="228">
        <f t="shared" si="17"/>
        <v>0</v>
      </c>
      <c r="Q19" s="228">
        <f t="shared" si="17"/>
        <v>0</v>
      </c>
      <c r="R19" s="228">
        <f t="shared" si="17"/>
        <v>0</v>
      </c>
      <c r="S19" s="228">
        <f t="shared" si="17"/>
        <v>0</v>
      </c>
      <c r="T19" s="228">
        <f t="shared" si="17"/>
        <v>0</v>
      </c>
      <c r="U19" s="228">
        <f t="shared" si="17"/>
        <v>0</v>
      </c>
      <c r="V19" s="228">
        <f t="shared" si="17"/>
        <v>0</v>
      </c>
      <c r="W19" s="228">
        <f t="shared" si="17"/>
        <v>0</v>
      </c>
      <c r="X19" s="228">
        <f t="shared" si="17"/>
        <v>0</v>
      </c>
      <c r="Y19" s="228">
        <f t="shared" si="17"/>
        <v>0</v>
      </c>
      <c r="Z19" s="228">
        <f t="shared" si="17"/>
        <v>0</v>
      </c>
      <c r="AA19" s="228">
        <f t="shared" si="17"/>
        <v>0</v>
      </c>
      <c r="AB19" s="228">
        <f t="shared" si="17"/>
        <v>0</v>
      </c>
      <c r="AC19" s="228">
        <f t="shared" si="17"/>
        <v>0</v>
      </c>
      <c r="AD19" s="228">
        <f t="shared" si="17"/>
        <v>0</v>
      </c>
      <c r="AE19" s="228">
        <f t="shared" si="17"/>
        <v>0</v>
      </c>
      <c r="AF19" s="228">
        <f t="shared" si="17"/>
        <v>0</v>
      </c>
      <c r="AG19" s="228">
        <f t="shared" si="17"/>
        <v>0</v>
      </c>
      <c r="AH19" s="228">
        <f t="shared" si="17"/>
        <v>0</v>
      </c>
      <c r="AI19" s="228">
        <f t="shared" si="17"/>
        <v>0</v>
      </c>
      <c r="AJ19" s="228">
        <f t="shared" si="17"/>
        <v>0</v>
      </c>
      <c r="AK19" s="228">
        <f t="shared" si="17"/>
        <v>0</v>
      </c>
    </row>
    <row r="20" spans="2:37">
      <c r="B20" s="220" t="str">
        <f>IBNR!F16</f>
        <v>2020Q2</v>
      </c>
      <c r="C20" s="221">
        <f t="shared" si="15"/>
        <v>57</v>
      </c>
      <c r="D20" s="222">
        <f>_xlfn.XLOOKUP($B$8,Paid_DFs!$G$5:$S$5,Paid_DFs!$G16:$S16)</f>
        <v>1</v>
      </c>
      <c r="E20" s="223">
        <f>PRODUCT($D$11:$D20)</f>
        <v>1.0000000000000002</v>
      </c>
      <c r="F20" s="224">
        <f t="shared" si="10"/>
        <v>0</v>
      </c>
      <c r="G20" s="225">
        <f t="shared" si="16"/>
        <v>0.99999999999999978</v>
      </c>
      <c r="H20" s="226">
        <f t="shared" si="18"/>
        <v>0</v>
      </c>
      <c r="I20" s="227">
        <f t="shared" si="11"/>
        <v>1</v>
      </c>
      <c r="J20" s="228">
        <f t="shared" si="12"/>
        <v>1</v>
      </c>
      <c r="K20" s="228">
        <f t="shared" si="17"/>
        <v>0</v>
      </c>
      <c r="L20" s="228">
        <f t="shared" si="17"/>
        <v>0</v>
      </c>
      <c r="M20" s="228">
        <f t="shared" si="17"/>
        <v>0</v>
      </c>
      <c r="N20" s="228">
        <f t="shared" si="17"/>
        <v>0</v>
      </c>
      <c r="O20" s="228">
        <f t="shared" si="17"/>
        <v>0</v>
      </c>
      <c r="P20" s="228">
        <f t="shared" si="17"/>
        <v>0</v>
      </c>
      <c r="Q20" s="228">
        <f t="shared" si="17"/>
        <v>0</v>
      </c>
      <c r="R20" s="228">
        <f t="shared" si="17"/>
        <v>0</v>
      </c>
      <c r="S20" s="228">
        <f t="shared" si="17"/>
        <v>0</v>
      </c>
      <c r="T20" s="228">
        <f t="shared" si="17"/>
        <v>0</v>
      </c>
      <c r="U20" s="228">
        <f t="shared" si="17"/>
        <v>0</v>
      </c>
      <c r="V20" s="228">
        <f t="shared" si="17"/>
        <v>0</v>
      </c>
      <c r="W20" s="228">
        <f t="shared" si="17"/>
        <v>0</v>
      </c>
      <c r="X20" s="228">
        <f t="shared" si="17"/>
        <v>0</v>
      </c>
      <c r="Y20" s="228">
        <f t="shared" si="17"/>
        <v>0</v>
      </c>
      <c r="Z20" s="228">
        <f t="shared" si="17"/>
        <v>0</v>
      </c>
      <c r="AA20" s="228">
        <f t="shared" si="17"/>
        <v>0</v>
      </c>
      <c r="AB20" s="228">
        <f t="shared" si="17"/>
        <v>0</v>
      </c>
      <c r="AC20" s="228">
        <f t="shared" si="17"/>
        <v>0</v>
      </c>
      <c r="AD20" s="228">
        <f t="shared" si="17"/>
        <v>0</v>
      </c>
      <c r="AE20" s="228">
        <f t="shared" si="17"/>
        <v>0</v>
      </c>
      <c r="AF20" s="228">
        <f t="shared" si="17"/>
        <v>0</v>
      </c>
      <c r="AG20" s="228">
        <f t="shared" si="17"/>
        <v>0</v>
      </c>
      <c r="AH20" s="228">
        <f t="shared" si="17"/>
        <v>0</v>
      </c>
      <c r="AI20" s="228">
        <f t="shared" si="17"/>
        <v>0</v>
      </c>
      <c r="AJ20" s="228">
        <f t="shared" si="17"/>
        <v>0</v>
      </c>
      <c r="AK20" s="228">
        <f t="shared" si="17"/>
        <v>0</v>
      </c>
    </row>
    <row r="21" spans="2:37">
      <c r="B21" s="220" t="str">
        <f>IBNR!F17</f>
        <v>2020Q3</v>
      </c>
      <c r="C21" s="221">
        <f t="shared" si="15"/>
        <v>54</v>
      </c>
      <c r="D21" s="222">
        <f>_xlfn.XLOOKUP($B$8,Paid_DFs!$G$5:$S$5,Paid_DFs!$G17:$S17)</f>
        <v>1</v>
      </c>
      <c r="E21" s="223">
        <f>PRODUCT($D$11:$D21)</f>
        <v>1.0000000000000002</v>
      </c>
      <c r="F21" s="224">
        <f t="shared" si="10"/>
        <v>0</v>
      </c>
      <c r="G21" s="225">
        <f t="shared" si="16"/>
        <v>0.99999999999999978</v>
      </c>
      <c r="H21" s="226">
        <f t="shared" si="18"/>
        <v>0</v>
      </c>
      <c r="I21" s="227">
        <f t="shared" si="11"/>
        <v>1</v>
      </c>
      <c r="J21" s="228">
        <f t="shared" si="12"/>
        <v>1</v>
      </c>
      <c r="K21" s="228">
        <f t="shared" si="17"/>
        <v>0</v>
      </c>
      <c r="L21" s="228">
        <f t="shared" si="17"/>
        <v>0</v>
      </c>
      <c r="M21" s="228">
        <f t="shared" si="17"/>
        <v>0</v>
      </c>
      <c r="N21" s="228">
        <f t="shared" si="17"/>
        <v>0</v>
      </c>
      <c r="O21" s="228">
        <f t="shared" si="17"/>
        <v>0</v>
      </c>
      <c r="P21" s="228">
        <f t="shared" si="17"/>
        <v>0</v>
      </c>
      <c r="Q21" s="228">
        <f t="shared" si="17"/>
        <v>0</v>
      </c>
      <c r="R21" s="228">
        <f t="shared" si="17"/>
        <v>0</v>
      </c>
      <c r="S21" s="228">
        <f t="shared" si="17"/>
        <v>0</v>
      </c>
      <c r="T21" s="228">
        <f t="shared" si="17"/>
        <v>0</v>
      </c>
      <c r="U21" s="228">
        <f t="shared" si="17"/>
        <v>0</v>
      </c>
      <c r="V21" s="228">
        <f t="shared" si="17"/>
        <v>0</v>
      </c>
      <c r="W21" s="228">
        <f t="shared" ref="W21:AK21" si="19">IFERROR(VLOOKUP($C21+W$6,$C$11:$AK$38,4,FALSE)/$H21,0)</f>
        <v>0</v>
      </c>
      <c r="X21" s="228">
        <f t="shared" si="19"/>
        <v>0</v>
      </c>
      <c r="Y21" s="228">
        <f t="shared" si="19"/>
        <v>0</v>
      </c>
      <c r="Z21" s="228">
        <f t="shared" si="19"/>
        <v>0</v>
      </c>
      <c r="AA21" s="228">
        <f t="shared" si="19"/>
        <v>0</v>
      </c>
      <c r="AB21" s="228">
        <f t="shared" si="19"/>
        <v>0</v>
      </c>
      <c r="AC21" s="228">
        <f t="shared" si="19"/>
        <v>0</v>
      </c>
      <c r="AD21" s="228">
        <f t="shared" si="19"/>
        <v>0</v>
      </c>
      <c r="AE21" s="228">
        <f t="shared" si="19"/>
        <v>0</v>
      </c>
      <c r="AF21" s="228">
        <f t="shared" si="19"/>
        <v>0</v>
      </c>
      <c r="AG21" s="228">
        <f t="shared" si="19"/>
        <v>0</v>
      </c>
      <c r="AH21" s="228">
        <f t="shared" si="19"/>
        <v>0</v>
      </c>
      <c r="AI21" s="228">
        <f t="shared" si="19"/>
        <v>0</v>
      </c>
      <c r="AJ21" s="228">
        <f t="shared" si="19"/>
        <v>0</v>
      </c>
      <c r="AK21" s="228">
        <f t="shared" si="19"/>
        <v>0</v>
      </c>
    </row>
    <row r="22" spans="2:37">
      <c r="B22" s="220" t="str">
        <f>IBNR!F18</f>
        <v>2020Q4</v>
      </c>
      <c r="C22" s="221">
        <f t="shared" si="15"/>
        <v>51</v>
      </c>
      <c r="D22" s="222">
        <f>_xlfn.XLOOKUP($B$8,Paid_DFs!$G$5:$S$5,Paid_DFs!$G18:$S18)</f>
        <v>1</v>
      </c>
      <c r="E22" s="223">
        <f>PRODUCT($D$11:$D22)</f>
        <v>1.0000000000000002</v>
      </c>
      <c r="F22" s="224">
        <f t="shared" si="10"/>
        <v>0</v>
      </c>
      <c r="G22" s="225">
        <f t="shared" si="16"/>
        <v>0.99999999999999978</v>
      </c>
      <c r="H22" s="226">
        <f t="shared" si="18"/>
        <v>0</v>
      </c>
      <c r="I22" s="227">
        <f t="shared" si="11"/>
        <v>1</v>
      </c>
      <c r="J22" s="228">
        <f t="shared" si="12"/>
        <v>1</v>
      </c>
      <c r="K22" s="228">
        <f t="shared" ref="K22:AK31" si="20">IFERROR(VLOOKUP($C22+K$6,$C$11:$AK$38,4,FALSE)/$H22,0)</f>
        <v>0</v>
      </c>
      <c r="L22" s="228">
        <f t="shared" si="20"/>
        <v>0</v>
      </c>
      <c r="M22" s="228">
        <f t="shared" si="20"/>
        <v>0</v>
      </c>
      <c r="N22" s="228">
        <f t="shared" si="20"/>
        <v>0</v>
      </c>
      <c r="O22" s="228">
        <f t="shared" si="20"/>
        <v>0</v>
      </c>
      <c r="P22" s="228">
        <f t="shared" si="20"/>
        <v>0</v>
      </c>
      <c r="Q22" s="228">
        <f t="shared" si="20"/>
        <v>0</v>
      </c>
      <c r="R22" s="228">
        <f t="shared" si="20"/>
        <v>0</v>
      </c>
      <c r="S22" s="228">
        <f t="shared" si="20"/>
        <v>0</v>
      </c>
      <c r="T22" s="228">
        <f t="shared" si="20"/>
        <v>0</v>
      </c>
      <c r="U22" s="228">
        <f t="shared" si="20"/>
        <v>0</v>
      </c>
      <c r="V22" s="228">
        <f t="shared" si="20"/>
        <v>0</v>
      </c>
      <c r="W22" s="228">
        <f t="shared" si="20"/>
        <v>0</v>
      </c>
      <c r="X22" s="228">
        <f t="shared" si="20"/>
        <v>0</v>
      </c>
      <c r="Y22" s="228">
        <f t="shared" si="20"/>
        <v>0</v>
      </c>
      <c r="Z22" s="228">
        <f t="shared" si="20"/>
        <v>0</v>
      </c>
      <c r="AA22" s="228">
        <f t="shared" si="20"/>
        <v>0</v>
      </c>
      <c r="AB22" s="228">
        <f t="shared" si="20"/>
        <v>0</v>
      </c>
      <c r="AC22" s="228">
        <f t="shared" si="20"/>
        <v>0</v>
      </c>
      <c r="AD22" s="228">
        <f t="shared" si="20"/>
        <v>0</v>
      </c>
      <c r="AE22" s="228">
        <f t="shared" si="20"/>
        <v>0</v>
      </c>
      <c r="AF22" s="228">
        <f t="shared" si="20"/>
        <v>0</v>
      </c>
      <c r="AG22" s="228">
        <f t="shared" si="20"/>
        <v>0</v>
      </c>
      <c r="AH22" s="228">
        <f t="shared" si="20"/>
        <v>0</v>
      </c>
      <c r="AI22" s="228">
        <f t="shared" si="20"/>
        <v>0</v>
      </c>
      <c r="AJ22" s="228">
        <f t="shared" si="20"/>
        <v>0</v>
      </c>
      <c r="AK22" s="228">
        <f t="shared" si="20"/>
        <v>0</v>
      </c>
    </row>
    <row r="23" spans="2:37">
      <c r="B23" s="220" t="str">
        <f>IBNR!F19</f>
        <v>2021Q1</v>
      </c>
      <c r="C23" s="221">
        <f t="shared" si="15"/>
        <v>48</v>
      </c>
      <c r="D23" s="222">
        <f>_xlfn.XLOOKUP($B$8,Paid_DFs!$G$5:$S$5,Paid_DFs!$G19:$S19)</f>
        <v>1</v>
      </c>
      <c r="E23" s="223">
        <f>PRODUCT($D$11:$D23)</f>
        <v>1.0000000000000002</v>
      </c>
      <c r="F23" s="224">
        <f t="shared" si="10"/>
        <v>0</v>
      </c>
      <c r="G23" s="225">
        <f t="shared" si="16"/>
        <v>0.99999999999999978</v>
      </c>
      <c r="H23" s="226">
        <f t="shared" si="18"/>
        <v>0</v>
      </c>
      <c r="I23" s="227">
        <f t="shared" si="11"/>
        <v>1</v>
      </c>
      <c r="J23" s="228">
        <f t="shared" si="12"/>
        <v>1</v>
      </c>
      <c r="K23" s="228">
        <f t="shared" si="20"/>
        <v>0</v>
      </c>
      <c r="L23" s="228">
        <f t="shared" si="20"/>
        <v>0</v>
      </c>
      <c r="M23" s="228">
        <f t="shared" si="20"/>
        <v>0</v>
      </c>
      <c r="N23" s="228">
        <f t="shared" si="20"/>
        <v>0</v>
      </c>
      <c r="O23" s="228">
        <f t="shared" si="20"/>
        <v>0</v>
      </c>
      <c r="P23" s="228">
        <f t="shared" si="20"/>
        <v>0</v>
      </c>
      <c r="Q23" s="228">
        <f t="shared" si="20"/>
        <v>0</v>
      </c>
      <c r="R23" s="228">
        <f t="shared" si="20"/>
        <v>0</v>
      </c>
      <c r="S23" s="228">
        <f t="shared" si="20"/>
        <v>0</v>
      </c>
      <c r="T23" s="228">
        <f t="shared" si="20"/>
        <v>0</v>
      </c>
      <c r="U23" s="228">
        <f t="shared" si="20"/>
        <v>0</v>
      </c>
      <c r="V23" s="228">
        <f t="shared" si="20"/>
        <v>0</v>
      </c>
      <c r="W23" s="228">
        <f t="shared" si="20"/>
        <v>0</v>
      </c>
      <c r="X23" s="228">
        <f t="shared" si="20"/>
        <v>0</v>
      </c>
      <c r="Y23" s="228">
        <f t="shared" si="20"/>
        <v>0</v>
      </c>
      <c r="Z23" s="228">
        <f t="shared" si="20"/>
        <v>0</v>
      </c>
      <c r="AA23" s="228">
        <f t="shared" si="20"/>
        <v>0</v>
      </c>
      <c r="AB23" s="228">
        <f t="shared" si="20"/>
        <v>0</v>
      </c>
      <c r="AC23" s="228">
        <f t="shared" si="20"/>
        <v>0</v>
      </c>
      <c r="AD23" s="228">
        <f t="shared" si="20"/>
        <v>0</v>
      </c>
      <c r="AE23" s="228">
        <f t="shared" si="20"/>
        <v>0</v>
      </c>
      <c r="AF23" s="228">
        <f t="shared" si="20"/>
        <v>0</v>
      </c>
      <c r="AG23" s="228">
        <f t="shared" si="20"/>
        <v>0</v>
      </c>
      <c r="AH23" s="228">
        <f t="shared" si="20"/>
        <v>0</v>
      </c>
      <c r="AI23" s="228">
        <f t="shared" si="20"/>
        <v>0</v>
      </c>
      <c r="AJ23" s="228">
        <f t="shared" si="20"/>
        <v>0</v>
      </c>
      <c r="AK23" s="228">
        <f t="shared" si="20"/>
        <v>0</v>
      </c>
    </row>
    <row r="24" spans="2:37">
      <c r="B24" s="220" t="str">
        <f>IBNR!F20</f>
        <v>2021Q2</v>
      </c>
      <c r="C24" s="221">
        <f t="shared" si="15"/>
        <v>45</v>
      </c>
      <c r="D24" s="222">
        <f>_xlfn.XLOOKUP($B$8,Paid_DFs!$G$5:$S$5,Paid_DFs!$G20:$S20)</f>
        <v>1</v>
      </c>
      <c r="E24" s="223">
        <f>PRODUCT($D$11:$D24)</f>
        <v>1.0000000000000002</v>
      </c>
      <c r="F24" s="224">
        <f t="shared" si="10"/>
        <v>0</v>
      </c>
      <c r="G24" s="225">
        <f t="shared" si="16"/>
        <v>0.99999999999999978</v>
      </c>
      <c r="H24" s="226">
        <f t="shared" si="18"/>
        <v>0</v>
      </c>
      <c r="I24" s="227">
        <f t="shared" si="11"/>
        <v>1</v>
      </c>
      <c r="J24" s="228">
        <f t="shared" si="12"/>
        <v>1</v>
      </c>
      <c r="K24" s="228">
        <f t="shared" si="20"/>
        <v>0</v>
      </c>
      <c r="L24" s="228">
        <f t="shared" si="20"/>
        <v>0</v>
      </c>
      <c r="M24" s="228">
        <f t="shared" si="20"/>
        <v>0</v>
      </c>
      <c r="N24" s="228">
        <f t="shared" si="20"/>
        <v>0</v>
      </c>
      <c r="O24" s="228">
        <f t="shared" si="20"/>
        <v>0</v>
      </c>
      <c r="P24" s="228">
        <f t="shared" si="20"/>
        <v>0</v>
      </c>
      <c r="Q24" s="228">
        <f t="shared" si="20"/>
        <v>0</v>
      </c>
      <c r="R24" s="228">
        <f t="shared" si="20"/>
        <v>0</v>
      </c>
      <c r="S24" s="228">
        <f t="shared" si="20"/>
        <v>0</v>
      </c>
      <c r="T24" s="228">
        <f t="shared" si="20"/>
        <v>0</v>
      </c>
      <c r="U24" s="228">
        <f t="shared" si="20"/>
        <v>0</v>
      </c>
      <c r="V24" s="228">
        <f t="shared" si="20"/>
        <v>0</v>
      </c>
      <c r="W24" s="228">
        <f t="shared" si="20"/>
        <v>0</v>
      </c>
      <c r="X24" s="228">
        <f t="shared" si="20"/>
        <v>0</v>
      </c>
      <c r="Y24" s="228">
        <f t="shared" si="20"/>
        <v>0</v>
      </c>
      <c r="Z24" s="228">
        <f t="shared" si="20"/>
        <v>0</v>
      </c>
      <c r="AA24" s="228">
        <f t="shared" si="20"/>
        <v>0</v>
      </c>
      <c r="AB24" s="228">
        <f t="shared" si="20"/>
        <v>0</v>
      </c>
      <c r="AC24" s="228">
        <f t="shared" si="20"/>
        <v>0</v>
      </c>
      <c r="AD24" s="228">
        <f t="shared" si="20"/>
        <v>0</v>
      </c>
      <c r="AE24" s="228">
        <f t="shared" si="20"/>
        <v>0</v>
      </c>
      <c r="AF24" s="228">
        <f t="shared" si="20"/>
        <v>0</v>
      </c>
      <c r="AG24" s="228">
        <f t="shared" si="20"/>
        <v>0</v>
      </c>
      <c r="AH24" s="228">
        <f t="shared" si="20"/>
        <v>0</v>
      </c>
      <c r="AI24" s="228">
        <f t="shared" si="20"/>
        <v>0</v>
      </c>
      <c r="AJ24" s="228">
        <f t="shared" si="20"/>
        <v>0</v>
      </c>
      <c r="AK24" s="228">
        <f t="shared" si="20"/>
        <v>0</v>
      </c>
    </row>
    <row r="25" spans="2:37">
      <c r="B25" s="220" t="str">
        <f>IBNR!F21</f>
        <v>2021Q3</v>
      </c>
      <c r="C25" s="221">
        <f t="shared" si="15"/>
        <v>42</v>
      </c>
      <c r="D25" s="222">
        <f>_xlfn.XLOOKUP($B$8,Paid_DFs!$G$5:$S$5,Paid_DFs!$G21:$S21)</f>
        <v>1</v>
      </c>
      <c r="E25" s="223">
        <f>PRODUCT($D$11:$D25)</f>
        <v>1.0000000000000002</v>
      </c>
      <c r="F25" s="224">
        <f t="shared" si="10"/>
        <v>0</v>
      </c>
      <c r="G25" s="225">
        <f t="shared" si="16"/>
        <v>0.99999999999999978</v>
      </c>
      <c r="H25" s="226">
        <f t="shared" si="18"/>
        <v>0</v>
      </c>
      <c r="I25" s="227">
        <f t="shared" si="11"/>
        <v>1</v>
      </c>
      <c r="J25" s="228">
        <f t="shared" si="12"/>
        <v>1</v>
      </c>
      <c r="K25" s="228">
        <f t="shared" si="20"/>
        <v>0</v>
      </c>
      <c r="L25" s="228">
        <f t="shared" si="20"/>
        <v>0</v>
      </c>
      <c r="M25" s="228">
        <f t="shared" si="20"/>
        <v>0</v>
      </c>
      <c r="N25" s="228">
        <f t="shared" si="20"/>
        <v>0</v>
      </c>
      <c r="O25" s="228">
        <f t="shared" si="20"/>
        <v>0</v>
      </c>
      <c r="P25" s="228">
        <f t="shared" si="20"/>
        <v>0</v>
      </c>
      <c r="Q25" s="228">
        <f t="shared" si="20"/>
        <v>0</v>
      </c>
      <c r="R25" s="228">
        <f t="shared" si="20"/>
        <v>0</v>
      </c>
      <c r="S25" s="228">
        <f t="shared" si="20"/>
        <v>0</v>
      </c>
      <c r="T25" s="228">
        <f t="shared" si="20"/>
        <v>0</v>
      </c>
      <c r="U25" s="228">
        <f t="shared" si="20"/>
        <v>0</v>
      </c>
      <c r="V25" s="228">
        <f t="shared" si="20"/>
        <v>0</v>
      </c>
      <c r="W25" s="228">
        <f t="shared" si="20"/>
        <v>0</v>
      </c>
      <c r="X25" s="228">
        <f t="shared" si="20"/>
        <v>0</v>
      </c>
      <c r="Y25" s="228">
        <f t="shared" si="20"/>
        <v>0</v>
      </c>
      <c r="Z25" s="228">
        <f t="shared" si="20"/>
        <v>0</v>
      </c>
      <c r="AA25" s="228">
        <f t="shared" si="20"/>
        <v>0</v>
      </c>
      <c r="AB25" s="228">
        <f t="shared" si="20"/>
        <v>0</v>
      </c>
      <c r="AC25" s="228">
        <f t="shared" si="20"/>
        <v>0</v>
      </c>
      <c r="AD25" s="228">
        <f t="shared" si="20"/>
        <v>0</v>
      </c>
      <c r="AE25" s="228">
        <f t="shared" si="20"/>
        <v>0</v>
      </c>
      <c r="AF25" s="228">
        <f t="shared" si="20"/>
        <v>0</v>
      </c>
      <c r="AG25" s="228">
        <f t="shared" si="20"/>
        <v>0</v>
      </c>
      <c r="AH25" s="228">
        <f t="shared" si="20"/>
        <v>0</v>
      </c>
      <c r="AI25" s="228">
        <f t="shared" si="20"/>
        <v>0</v>
      </c>
      <c r="AJ25" s="228">
        <f t="shared" si="20"/>
        <v>0</v>
      </c>
      <c r="AK25" s="228">
        <f t="shared" si="20"/>
        <v>0</v>
      </c>
    </row>
    <row r="26" spans="2:37">
      <c r="B26" s="220" t="str">
        <f>IBNR!F22</f>
        <v>2021Q4</v>
      </c>
      <c r="C26" s="221">
        <f t="shared" si="15"/>
        <v>39</v>
      </c>
      <c r="D26" s="222">
        <f>_xlfn.XLOOKUP($B$8,Paid_DFs!$G$5:$S$5,Paid_DFs!$G22:$S22)</f>
        <v>1</v>
      </c>
      <c r="E26" s="223">
        <f>PRODUCT($D$11:$D26)</f>
        <v>1.0000000000000002</v>
      </c>
      <c r="F26" s="224">
        <f t="shared" si="10"/>
        <v>1.0252499274895799E-2</v>
      </c>
      <c r="G26" s="225">
        <f t="shared" si="16"/>
        <v>0.99999999999999978</v>
      </c>
      <c r="H26" s="226">
        <f t="shared" si="18"/>
        <v>0</v>
      </c>
      <c r="I26" s="227">
        <f t="shared" si="11"/>
        <v>1</v>
      </c>
      <c r="J26" s="228">
        <f t="shared" si="12"/>
        <v>1</v>
      </c>
      <c r="K26" s="228">
        <f t="shared" si="20"/>
        <v>0</v>
      </c>
      <c r="L26" s="228">
        <f t="shared" si="20"/>
        <v>0</v>
      </c>
      <c r="M26" s="228">
        <f t="shared" si="20"/>
        <v>0</v>
      </c>
      <c r="N26" s="228">
        <f t="shared" si="20"/>
        <v>0</v>
      </c>
      <c r="O26" s="228">
        <f t="shared" si="20"/>
        <v>0</v>
      </c>
      <c r="P26" s="228">
        <f t="shared" si="20"/>
        <v>0</v>
      </c>
      <c r="Q26" s="228">
        <f t="shared" si="20"/>
        <v>0</v>
      </c>
      <c r="R26" s="228">
        <f t="shared" si="20"/>
        <v>0</v>
      </c>
      <c r="S26" s="228">
        <f t="shared" si="20"/>
        <v>0</v>
      </c>
      <c r="T26" s="228">
        <f t="shared" si="20"/>
        <v>0</v>
      </c>
      <c r="U26" s="228">
        <f t="shared" si="20"/>
        <v>0</v>
      </c>
      <c r="V26" s="228">
        <f t="shared" si="20"/>
        <v>0</v>
      </c>
      <c r="W26" s="228">
        <f t="shared" si="20"/>
        <v>0</v>
      </c>
      <c r="X26" s="228">
        <f t="shared" si="20"/>
        <v>0</v>
      </c>
      <c r="Y26" s="228">
        <f t="shared" si="20"/>
        <v>0</v>
      </c>
      <c r="Z26" s="228">
        <f t="shared" si="20"/>
        <v>0</v>
      </c>
      <c r="AA26" s="228">
        <f t="shared" si="20"/>
        <v>0</v>
      </c>
      <c r="AB26" s="228">
        <f t="shared" si="20"/>
        <v>0</v>
      </c>
      <c r="AC26" s="228">
        <f t="shared" si="20"/>
        <v>0</v>
      </c>
      <c r="AD26" s="228">
        <f t="shared" si="20"/>
        <v>0</v>
      </c>
      <c r="AE26" s="228">
        <f t="shared" si="20"/>
        <v>0</v>
      </c>
      <c r="AF26" s="228">
        <f t="shared" si="20"/>
        <v>0</v>
      </c>
      <c r="AG26" s="228">
        <f t="shared" si="20"/>
        <v>0</v>
      </c>
      <c r="AH26" s="228">
        <f t="shared" si="20"/>
        <v>0</v>
      </c>
      <c r="AI26" s="228">
        <f t="shared" si="20"/>
        <v>0</v>
      </c>
      <c r="AJ26" s="228">
        <f t="shared" si="20"/>
        <v>0</v>
      </c>
      <c r="AK26" s="228">
        <f t="shared" si="20"/>
        <v>0</v>
      </c>
    </row>
    <row r="27" spans="2:37">
      <c r="B27" s="220" t="str">
        <f>IBNR!F23</f>
        <v>2022Q1</v>
      </c>
      <c r="C27" s="221">
        <f t="shared" si="15"/>
        <v>36</v>
      </c>
      <c r="D27" s="222">
        <f>_xlfn.XLOOKUP($B$8,Paid_DFs!$G$5:$S$5,Paid_DFs!$G23:$S23)</f>
        <v>1.0103587018581857</v>
      </c>
      <c r="E27" s="223">
        <f>PRODUCT($D$11:$D27)</f>
        <v>1.0103587018581859</v>
      </c>
      <c r="F27" s="224">
        <f t="shared" si="10"/>
        <v>0</v>
      </c>
      <c r="G27" s="225">
        <f t="shared" si="16"/>
        <v>0.98974750072510398</v>
      </c>
      <c r="H27" s="226">
        <f t="shared" si="18"/>
        <v>1.0252499274896021E-2</v>
      </c>
      <c r="I27" s="227">
        <f t="shared" si="11"/>
        <v>0.99999999999997835</v>
      </c>
      <c r="J27" s="228">
        <f t="shared" si="12"/>
        <v>0.99999999999997835</v>
      </c>
      <c r="K27" s="228">
        <f t="shared" si="20"/>
        <v>0</v>
      </c>
      <c r="L27" s="228">
        <f t="shared" si="20"/>
        <v>0</v>
      </c>
      <c r="M27" s="228">
        <f t="shared" si="20"/>
        <v>0</v>
      </c>
      <c r="N27" s="228">
        <f t="shared" si="20"/>
        <v>0</v>
      </c>
      <c r="O27" s="228">
        <f t="shared" si="20"/>
        <v>0</v>
      </c>
      <c r="P27" s="228">
        <f t="shared" si="20"/>
        <v>0</v>
      </c>
      <c r="Q27" s="228">
        <f t="shared" si="20"/>
        <v>0</v>
      </c>
      <c r="R27" s="228">
        <f t="shared" si="20"/>
        <v>0</v>
      </c>
      <c r="S27" s="228">
        <f t="shared" si="20"/>
        <v>0</v>
      </c>
      <c r="T27" s="228">
        <f t="shared" si="20"/>
        <v>0</v>
      </c>
      <c r="U27" s="228">
        <f t="shared" si="20"/>
        <v>0</v>
      </c>
      <c r="V27" s="228">
        <f t="shared" si="20"/>
        <v>0</v>
      </c>
      <c r="W27" s="228">
        <f t="shared" si="20"/>
        <v>0</v>
      </c>
      <c r="X27" s="228">
        <f t="shared" si="20"/>
        <v>0</v>
      </c>
      <c r="Y27" s="228">
        <f t="shared" si="20"/>
        <v>0</v>
      </c>
      <c r="Z27" s="228">
        <f t="shared" si="20"/>
        <v>0</v>
      </c>
      <c r="AA27" s="228">
        <f t="shared" si="20"/>
        <v>0</v>
      </c>
      <c r="AB27" s="228">
        <f t="shared" si="20"/>
        <v>0</v>
      </c>
      <c r="AC27" s="228">
        <f t="shared" si="20"/>
        <v>0</v>
      </c>
      <c r="AD27" s="228">
        <f t="shared" si="20"/>
        <v>0</v>
      </c>
      <c r="AE27" s="228">
        <f t="shared" si="20"/>
        <v>0</v>
      </c>
      <c r="AF27" s="228">
        <f t="shared" si="20"/>
        <v>0</v>
      </c>
      <c r="AG27" s="228">
        <f t="shared" si="20"/>
        <v>0</v>
      </c>
      <c r="AH27" s="228">
        <f t="shared" si="20"/>
        <v>0</v>
      </c>
      <c r="AI27" s="228">
        <f t="shared" si="20"/>
        <v>0</v>
      </c>
      <c r="AJ27" s="228">
        <f t="shared" si="20"/>
        <v>0</v>
      </c>
      <c r="AK27" s="228">
        <f t="shared" si="20"/>
        <v>0</v>
      </c>
    </row>
    <row r="28" spans="2:37">
      <c r="B28" s="220" t="str">
        <f>IBNR!F24</f>
        <v>2022Q2</v>
      </c>
      <c r="C28" s="221">
        <f t="shared" si="15"/>
        <v>33</v>
      </c>
      <c r="D28" s="222">
        <f>_xlfn.XLOOKUP($B$8,Paid_DFs!$G$5:$S$5,Paid_DFs!$G24:$S24)</f>
        <v>1</v>
      </c>
      <c r="E28" s="223">
        <f>PRODUCT($D$11:$D28)</f>
        <v>1.0103587018581859</v>
      </c>
      <c r="F28" s="224">
        <f t="shared" si="10"/>
        <v>0</v>
      </c>
      <c r="G28" s="225">
        <f t="shared" si="16"/>
        <v>0.98974750072510398</v>
      </c>
      <c r="H28" s="226">
        <f t="shared" si="18"/>
        <v>1.0252499274896021E-2</v>
      </c>
      <c r="I28" s="227">
        <f t="shared" si="11"/>
        <v>0.99999999999997835</v>
      </c>
      <c r="J28" s="228">
        <f t="shared" si="12"/>
        <v>0</v>
      </c>
      <c r="K28" s="228">
        <f t="shared" si="20"/>
        <v>0.99999999999997835</v>
      </c>
      <c r="L28" s="228">
        <f t="shared" si="20"/>
        <v>0</v>
      </c>
      <c r="M28" s="228">
        <f t="shared" si="20"/>
        <v>0</v>
      </c>
      <c r="N28" s="228">
        <f t="shared" si="20"/>
        <v>0</v>
      </c>
      <c r="O28" s="228">
        <f t="shared" si="20"/>
        <v>0</v>
      </c>
      <c r="P28" s="228">
        <f t="shared" si="20"/>
        <v>0</v>
      </c>
      <c r="Q28" s="228">
        <f t="shared" si="20"/>
        <v>0</v>
      </c>
      <c r="R28" s="228">
        <f t="shared" si="20"/>
        <v>0</v>
      </c>
      <c r="S28" s="228">
        <f t="shared" si="20"/>
        <v>0</v>
      </c>
      <c r="T28" s="228">
        <f t="shared" si="20"/>
        <v>0</v>
      </c>
      <c r="U28" s="228">
        <f t="shared" si="20"/>
        <v>0</v>
      </c>
      <c r="V28" s="228">
        <f t="shared" si="20"/>
        <v>0</v>
      </c>
      <c r="W28" s="228">
        <f t="shared" si="20"/>
        <v>0</v>
      </c>
      <c r="X28" s="228">
        <f t="shared" si="20"/>
        <v>0</v>
      </c>
      <c r="Y28" s="228">
        <f t="shared" si="20"/>
        <v>0</v>
      </c>
      <c r="Z28" s="228">
        <f t="shared" si="20"/>
        <v>0</v>
      </c>
      <c r="AA28" s="228">
        <f t="shared" si="20"/>
        <v>0</v>
      </c>
      <c r="AB28" s="228">
        <f t="shared" si="20"/>
        <v>0</v>
      </c>
      <c r="AC28" s="228">
        <f t="shared" si="20"/>
        <v>0</v>
      </c>
      <c r="AD28" s="228">
        <f t="shared" si="20"/>
        <v>0</v>
      </c>
      <c r="AE28" s="228">
        <f t="shared" si="20"/>
        <v>0</v>
      </c>
      <c r="AF28" s="228">
        <f t="shared" si="20"/>
        <v>0</v>
      </c>
      <c r="AG28" s="228">
        <f t="shared" si="20"/>
        <v>0</v>
      </c>
      <c r="AH28" s="228">
        <f t="shared" si="20"/>
        <v>0</v>
      </c>
      <c r="AI28" s="228">
        <f t="shared" si="20"/>
        <v>0</v>
      </c>
      <c r="AJ28" s="228">
        <f t="shared" si="20"/>
        <v>0</v>
      </c>
      <c r="AK28" s="228">
        <f t="shared" si="20"/>
        <v>0</v>
      </c>
    </row>
    <row r="29" spans="2:37">
      <c r="B29" s="220" t="str">
        <f>IBNR!F25</f>
        <v>2022Q3</v>
      </c>
      <c r="C29" s="221">
        <f t="shared" si="15"/>
        <v>30</v>
      </c>
      <c r="D29" s="222">
        <f>_xlfn.XLOOKUP($B$8,Paid_DFs!$G$5:$S$5,Paid_DFs!$G25:$S25)</f>
        <v>1</v>
      </c>
      <c r="E29" s="223">
        <f>PRODUCT($D$11:$D29)</f>
        <v>1.0103587018581859</v>
      </c>
      <c r="F29" s="224">
        <f t="shared" si="10"/>
        <v>3.1639142052310998E-3</v>
      </c>
      <c r="G29" s="225">
        <f t="shared" si="16"/>
        <v>0.98974750072510398</v>
      </c>
      <c r="H29" s="226">
        <f t="shared" si="18"/>
        <v>1.0252499274896021E-2</v>
      </c>
      <c r="I29" s="227">
        <f t="shared" si="11"/>
        <v>0.99999999999997835</v>
      </c>
      <c r="J29" s="228">
        <f t="shared" si="12"/>
        <v>0</v>
      </c>
      <c r="K29" s="228">
        <f t="shared" si="20"/>
        <v>0</v>
      </c>
      <c r="L29" s="228">
        <f t="shared" si="20"/>
        <v>0.99999999999997835</v>
      </c>
      <c r="M29" s="228">
        <f t="shared" si="20"/>
        <v>0</v>
      </c>
      <c r="N29" s="228">
        <f t="shared" si="20"/>
        <v>0</v>
      </c>
      <c r="O29" s="228">
        <f t="shared" si="20"/>
        <v>0</v>
      </c>
      <c r="P29" s="228">
        <f t="shared" si="20"/>
        <v>0</v>
      </c>
      <c r="Q29" s="228">
        <f t="shared" si="20"/>
        <v>0</v>
      </c>
      <c r="R29" s="228">
        <f t="shared" si="20"/>
        <v>0</v>
      </c>
      <c r="S29" s="228">
        <f t="shared" si="20"/>
        <v>0</v>
      </c>
      <c r="T29" s="228">
        <f t="shared" si="20"/>
        <v>0</v>
      </c>
      <c r="U29" s="228">
        <f t="shared" si="20"/>
        <v>0</v>
      </c>
      <c r="V29" s="228">
        <f t="shared" si="20"/>
        <v>0</v>
      </c>
      <c r="W29" s="228">
        <f t="shared" si="20"/>
        <v>0</v>
      </c>
      <c r="X29" s="228">
        <f t="shared" si="20"/>
        <v>0</v>
      </c>
      <c r="Y29" s="228">
        <f t="shared" si="20"/>
        <v>0</v>
      </c>
      <c r="Z29" s="228">
        <f t="shared" si="20"/>
        <v>0</v>
      </c>
      <c r="AA29" s="228">
        <f t="shared" si="20"/>
        <v>0</v>
      </c>
      <c r="AB29" s="228">
        <f t="shared" si="20"/>
        <v>0</v>
      </c>
      <c r="AC29" s="228">
        <f t="shared" si="20"/>
        <v>0</v>
      </c>
      <c r="AD29" s="228">
        <f t="shared" si="20"/>
        <v>0</v>
      </c>
      <c r="AE29" s="228">
        <f t="shared" si="20"/>
        <v>0</v>
      </c>
      <c r="AF29" s="228">
        <f t="shared" si="20"/>
        <v>0</v>
      </c>
      <c r="AG29" s="228">
        <f t="shared" si="20"/>
        <v>0</v>
      </c>
      <c r="AH29" s="228">
        <f t="shared" si="20"/>
        <v>0</v>
      </c>
      <c r="AI29" s="228">
        <f t="shared" si="20"/>
        <v>0</v>
      </c>
      <c r="AJ29" s="228">
        <f t="shared" si="20"/>
        <v>0</v>
      </c>
      <c r="AK29" s="228">
        <f t="shared" si="20"/>
        <v>0</v>
      </c>
    </row>
    <row r="30" spans="2:37">
      <c r="B30" s="220" t="str">
        <f>IBNR!F26</f>
        <v>2022Q4</v>
      </c>
      <c r="C30" s="221">
        <f t="shared" si="15"/>
        <v>27</v>
      </c>
      <c r="D30" s="222">
        <f>_xlfn.XLOOKUP($B$8,Paid_DFs!$G$5:$S$5,Paid_DFs!$G26:$S26)</f>
        <v>1.0032069398360779</v>
      </c>
      <c r="E30" s="223">
        <f>PRODUCT($D$11:$D30)</f>
        <v>1.0135988614279028</v>
      </c>
      <c r="F30" s="224">
        <f t="shared" si="10"/>
        <v>0</v>
      </c>
      <c r="G30" s="225">
        <f t="shared" si="16"/>
        <v>0.98658358651987288</v>
      </c>
      <c r="H30" s="226">
        <f t="shared" si="18"/>
        <v>1.3416413480127121E-2</v>
      </c>
      <c r="I30" s="227">
        <f t="shared" si="11"/>
        <v>0.99999999999998346</v>
      </c>
      <c r="J30" s="228">
        <f t="shared" si="12"/>
        <v>0.23582414256370413</v>
      </c>
      <c r="K30" s="228">
        <f t="shared" si="20"/>
        <v>0</v>
      </c>
      <c r="L30" s="228">
        <f t="shared" si="20"/>
        <v>0</v>
      </c>
      <c r="M30" s="228">
        <f t="shared" si="20"/>
        <v>0.76417585743627936</v>
      </c>
      <c r="N30" s="228">
        <f t="shared" si="20"/>
        <v>0</v>
      </c>
      <c r="O30" s="228">
        <f t="shared" si="20"/>
        <v>0</v>
      </c>
      <c r="P30" s="228">
        <f t="shared" si="20"/>
        <v>0</v>
      </c>
      <c r="Q30" s="228">
        <f t="shared" si="20"/>
        <v>0</v>
      </c>
      <c r="R30" s="228">
        <f t="shared" si="20"/>
        <v>0</v>
      </c>
      <c r="S30" s="228">
        <f t="shared" si="20"/>
        <v>0</v>
      </c>
      <c r="T30" s="228">
        <f t="shared" si="20"/>
        <v>0</v>
      </c>
      <c r="U30" s="228">
        <f t="shared" si="20"/>
        <v>0</v>
      </c>
      <c r="V30" s="228">
        <f t="shared" si="20"/>
        <v>0</v>
      </c>
      <c r="W30" s="228">
        <f t="shared" si="20"/>
        <v>0</v>
      </c>
      <c r="X30" s="228">
        <f t="shared" si="20"/>
        <v>0</v>
      </c>
      <c r="Y30" s="228">
        <f t="shared" si="20"/>
        <v>0</v>
      </c>
      <c r="Z30" s="228">
        <f t="shared" si="20"/>
        <v>0</v>
      </c>
      <c r="AA30" s="228">
        <f t="shared" si="20"/>
        <v>0</v>
      </c>
      <c r="AB30" s="228">
        <f t="shared" si="20"/>
        <v>0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 t="shared" si="20"/>
        <v>0</v>
      </c>
      <c r="AI30" s="228">
        <f t="shared" si="20"/>
        <v>0</v>
      </c>
      <c r="AJ30" s="228">
        <f t="shared" si="20"/>
        <v>0</v>
      </c>
      <c r="AK30" s="228">
        <f t="shared" si="20"/>
        <v>0</v>
      </c>
    </row>
    <row r="31" spans="2:37">
      <c r="B31" s="220" t="s">
        <v>122</v>
      </c>
      <c r="C31" s="221">
        <f t="shared" si="15"/>
        <v>24</v>
      </c>
      <c r="D31" s="222">
        <f>_xlfn.XLOOKUP($B$8,Paid_DFs!$G$5:$S$5,Paid_DFs!$G27:$S27)</f>
        <v>1</v>
      </c>
      <c r="E31" s="223">
        <f>PRODUCT($D$11:$D31)</f>
        <v>1.0135988614279028</v>
      </c>
      <c r="F31" s="224">
        <f t="shared" si="10"/>
        <v>0</v>
      </c>
      <c r="G31" s="225">
        <f t="shared" si="16"/>
        <v>0.98658358651987288</v>
      </c>
      <c r="H31" s="226">
        <f t="shared" si="18"/>
        <v>1.3416413480127121E-2</v>
      </c>
      <c r="I31" s="227">
        <f t="shared" si="11"/>
        <v>0.99999999999998346</v>
      </c>
      <c r="J31" s="228">
        <f t="shared" si="12"/>
        <v>0</v>
      </c>
      <c r="K31" s="228">
        <f t="shared" si="20"/>
        <v>0.23582414256370413</v>
      </c>
      <c r="L31" s="228">
        <f t="shared" si="20"/>
        <v>0</v>
      </c>
      <c r="M31" s="228">
        <f t="shared" si="20"/>
        <v>0</v>
      </c>
      <c r="N31" s="228">
        <f t="shared" si="20"/>
        <v>0.76417585743627936</v>
      </c>
      <c r="O31" s="228">
        <f t="shared" si="20"/>
        <v>0</v>
      </c>
      <c r="P31" s="228">
        <f t="shared" si="20"/>
        <v>0</v>
      </c>
      <c r="Q31" s="228">
        <f t="shared" si="20"/>
        <v>0</v>
      </c>
      <c r="R31" s="228">
        <f t="shared" si="20"/>
        <v>0</v>
      </c>
      <c r="S31" s="228">
        <f t="shared" si="20"/>
        <v>0</v>
      </c>
      <c r="T31" s="228">
        <f t="shared" si="20"/>
        <v>0</v>
      </c>
      <c r="U31" s="228">
        <f t="shared" si="20"/>
        <v>0</v>
      </c>
      <c r="V31" s="228">
        <f t="shared" si="20"/>
        <v>0</v>
      </c>
      <c r="W31" s="228">
        <f t="shared" ref="W31:AK31" si="21">IFERROR(VLOOKUP($C31+W$6,$C$11:$AK$38,4,FALSE)/$H31,0)</f>
        <v>0</v>
      </c>
      <c r="X31" s="228">
        <f t="shared" si="21"/>
        <v>0</v>
      </c>
      <c r="Y31" s="228">
        <f t="shared" si="21"/>
        <v>0</v>
      </c>
      <c r="Z31" s="228">
        <f t="shared" si="21"/>
        <v>0</v>
      </c>
      <c r="AA31" s="228">
        <f t="shared" si="21"/>
        <v>0</v>
      </c>
      <c r="AB31" s="228">
        <f t="shared" si="21"/>
        <v>0</v>
      </c>
      <c r="AC31" s="228">
        <f t="shared" si="21"/>
        <v>0</v>
      </c>
      <c r="AD31" s="228">
        <f t="shared" si="21"/>
        <v>0</v>
      </c>
      <c r="AE31" s="228">
        <f t="shared" si="21"/>
        <v>0</v>
      </c>
      <c r="AF31" s="228">
        <f t="shared" si="21"/>
        <v>0</v>
      </c>
      <c r="AG31" s="228">
        <f t="shared" si="21"/>
        <v>0</v>
      </c>
      <c r="AH31" s="228">
        <f t="shared" si="21"/>
        <v>0</v>
      </c>
      <c r="AI31" s="228">
        <f t="shared" si="21"/>
        <v>0</v>
      </c>
      <c r="AJ31" s="228">
        <f t="shared" si="21"/>
        <v>0</v>
      </c>
      <c r="AK31" s="228">
        <f t="shared" si="21"/>
        <v>0</v>
      </c>
    </row>
    <row r="32" spans="2:37">
      <c r="B32" s="220" t="s">
        <v>123</v>
      </c>
      <c r="C32" s="221">
        <f t="shared" si="15"/>
        <v>21</v>
      </c>
      <c r="D32" s="222">
        <f>_xlfn.XLOOKUP($B$8,Paid_DFs!$G$5:$S$5,Paid_DFs!$G28:$S28)</f>
        <v>1</v>
      </c>
      <c r="E32" s="223">
        <f>PRODUCT($D$11:$D32)</f>
        <v>1.0135988614279028</v>
      </c>
      <c r="F32" s="224">
        <f t="shared" si="10"/>
        <v>0</v>
      </c>
      <c r="G32" s="225">
        <f t="shared" si="16"/>
        <v>0.98658358651987288</v>
      </c>
      <c r="H32" s="226">
        <f t="shared" si="18"/>
        <v>1.3416413480127121E-2</v>
      </c>
      <c r="I32" s="227">
        <f t="shared" si="11"/>
        <v>0.99999999999998346</v>
      </c>
      <c r="J32" s="228">
        <f t="shared" si="12"/>
        <v>0</v>
      </c>
      <c r="K32" s="228">
        <f t="shared" ref="K32:AK38" si="22">IFERROR(VLOOKUP($C32+K$6,$C$11:$AK$38,4,FALSE)/$H32,0)</f>
        <v>0</v>
      </c>
      <c r="L32" s="228">
        <f t="shared" si="22"/>
        <v>0.23582414256370413</v>
      </c>
      <c r="M32" s="228">
        <f t="shared" si="22"/>
        <v>0</v>
      </c>
      <c r="N32" s="228">
        <f t="shared" si="22"/>
        <v>0</v>
      </c>
      <c r="O32" s="228">
        <f t="shared" si="22"/>
        <v>0.76417585743627936</v>
      </c>
      <c r="P32" s="228">
        <f t="shared" si="22"/>
        <v>0</v>
      </c>
      <c r="Q32" s="228">
        <f t="shared" si="22"/>
        <v>0</v>
      </c>
      <c r="R32" s="228">
        <f t="shared" si="22"/>
        <v>0</v>
      </c>
      <c r="S32" s="228">
        <f t="shared" si="22"/>
        <v>0</v>
      </c>
      <c r="T32" s="228">
        <f t="shared" si="22"/>
        <v>0</v>
      </c>
      <c r="U32" s="228">
        <f t="shared" si="22"/>
        <v>0</v>
      </c>
      <c r="V32" s="228">
        <f t="shared" si="22"/>
        <v>0</v>
      </c>
      <c r="W32" s="228">
        <f t="shared" si="22"/>
        <v>0</v>
      </c>
      <c r="X32" s="228">
        <f t="shared" si="22"/>
        <v>0</v>
      </c>
      <c r="Y32" s="228">
        <f t="shared" si="22"/>
        <v>0</v>
      </c>
      <c r="Z32" s="228">
        <f t="shared" si="22"/>
        <v>0</v>
      </c>
      <c r="AA32" s="228">
        <f t="shared" si="22"/>
        <v>0</v>
      </c>
      <c r="AB32" s="228">
        <f t="shared" si="22"/>
        <v>0</v>
      </c>
      <c r="AC32" s="228">
        <f t="shared" si="22"/>
        <v>0</v>
      </c>
      <c r="AD32" s="228">
        <f t="shared" si="22"/>
        <v>0</v>
      </c>
      <c r="AE32" s="228">
        <f t="shared" si="22"/>
        <v>0</v>
      </c>
      <c r="AF32" s="228">
        <f t="shared" si="22"/>
        <v>0</v>
      </c>
      <c r="AG32" s="228">
        <f t="shared" si="22"/>
        <v>0</v>
      </c>
      <c r="AH32" s="228">
        <f t="shared" si="22"/>
        <v>0</v>
      </c>
      <c r="AI32" s="228">
        <f t="shared" si="22"/>
        <v>0</v>
      </c>
      <c r="AJ32" s="228">
        <f t="shared" si="22"/>
        <v>0</v>
      </c>
      <c r="AK32" s="228">
        <f t="shared" si="22"/>
        <v>0</v>
      </c>
    </row>
    <row r="33" spans="2:37">
      <c r="B33" s="220" t="s">
        <v>124</v>
      </c>
      <c r="C33" s="221">
        <f t="shared" si="15"/>
        <v>18</v>
      </c>
      <c r="D33" s="222">
        <f>_xlfn.XLOOKUP($B$8,Paid_DFs!$G$5:$S$5,Paid_DFs!$G29:$S29)</f>
        <v>1</v>
      </c>
      <c r="E33" s="223">
        <f>PRODUCT($D$11:$D33)</f>
        <v>1.0135988614279028</v>
      </c>
      <c r="F33" s="224">
        <f t="shared" si="10"/>
        <v>7.5100286143769956E-5</v>
      </c>
      <c r="G33" s="225">
        <f t="shared" si="16"/>
        <v>0.98658358651987288</v>
      </c>
      <c r="H33" s="226">
        <f t="shared" si="18"/>
        <v>1.3416413480127121E-2</v>
      </c>
      <c r="I33" s="227">
        <f t="shared" si="11"/>
        <v>0.99999999999998346</v>
      </c>
      <c r="J33" s="228">
        <f t="shared" si="12"/>
        <v>0</v>
      </c>
      <c r="K33" s="228">
        <f t="shared" si="22"/>
        <v>0</v>
      </c>
      <c r="L33" s="228">
        <f t="shared" si="22"/>
        <v>0</v>
      </c>
      <c r="M33" s="228">
        <f t="shared" si="22"/>
        <v>0.23582414256370413</v>
      </c>
      <c r="N33" s="228">
        <f t="shared" si="22"/>
        <v>0</v>
      </c>
      <c r="O33" s="228">
        <f t="shared" si="22"/>
        <v>0</v>
      </c>
      <c r="P33" s="228">
        <f t="shared" si="22"/>
        <v>0.76417585743627936</v>
      </c>
      <c r="Q33" s="228">
        <f t="shared" si="22"/>
        <v>0</v>
      </c>
      <c r="R33" s="228">
        <f t="shared" si="22"/>
        <v>0</v>
      </c>
      <c r="S33" s="228">
        <f t="shared" si="22"/>
        <v>0</v>
      </c>
      <c r="T33" s="228">
        <f t="shared" si="22"/>
        <v>0</v>
      </c>
      <c r="U33" s="228">
        <f t="shared" si="22"/>
        <v>0</v>
      </c>
      <c r="V33" s="228">
        <f t="shared" si="22"/>
        <v>0</v>
      </c>
      <c r="W33" s="228">
        <f t="shared" si="22"/>
        <v>0</v>
      </c>
      <c r="X33" s="228">
        <f t="shared" si="22"/>
        <v>0</v>
      </c>
      <c r="Y33" s="228">
        <f t="shared" si="22"/>
        <v>0</v>
      </c>
      <c r="Z33" s="228">
        <f t="shared" si="22"/>
        <v>0</v>
      </c>
      <c r="AA33" s="228">
        <f t="shared" si="22"/>
        <v>0</v>
      </c>
      <c r="AB33" s="228">
        <f t="shared" si="22"/>
        <v>0</v>
      </c>
      <c r="AC33" s="228">
        <f t="shared" si="22"/>
        <v>0</v>
      </c>
      <c r="AD33" s="228">
        <f t="shared" si="22"/>
        <v>0</v>
      </c>
      <c r="AE33" s="228">
        <f t="shared" si="22"/>
        <v>0</v>
      </c>
      <c r="AF33" s="228">
        <f t="shared" si="22"/>
        <v>0</v>
      </c>
      <c r="AG33" s="228">
        <f t="shared" si="22"/>
        <v>0</v>
      </c>
      <c r="AH33" s="228">
        <f t="shared" si="22"/>
        <v>0</v>
      </c>
      <c r="AI33" s="228">
        <f t="shared" si="22"/>
        <v>0</v>
      </c>
      <c r="AJ33" s="228">
        <f t="shared" si="22"/>
        <v>0</v>
      </c>
      <c r="AK33" s="228">
        <f t="shared" si="22"/>
        <v>0</v>
      </c>
    </row>
    <row r="34" spans="2:37">
      <c r="B34" s="220" t="s">
        <v>125</v>
      </c>
      <c r="C34" s="221">
        <f t="shared" si="15"/>
        <v>15</v>
      </c>
      <c r="D34" s="222">
        <f>_xlfn.XLOOKUP($B$8,Paid_DFs!$G$5:$S$5,Paid_DFs!$G30:$S30)</f>
        <v>1.0000761273594618</v>
      </c>
      <c r="E34" s="223">
        <f>PRODUCT($D$11:$D34)</f>
        <v>1.0136760240327769</v>
      </c>
      <c r="F34" s="224">
        <f t="shared" si="10"/>
        <v>0</v>
      </c>
      <c r="G34" s="225">
        <f t="shared" si="16"/>
        <v>0.98650848623372911</v>
      </c>
      <c r="H34" s="226">
        <f t="shared" si="18"/>
        <v>1.3491513766270891E-2</v>
      </c>
      <c r="I34" s="227">
        <f t="shared" si="11"/>
        <v>0.99999999999998357</v>
      </c>
      <c r="J34" s="228">
        <f t="shared" si="12"/>
        <v>5.5664833053443181E-3</v>
      </c>
      <c r="K34" s="228">
        <f t="shared" si="22"/>
        <v>0</v>
      </c>
      <c r="L34" s="228">
        <f t="shared" si="22"/>
        <v>0</v>
      </c>
      <c r="M34" s="228">
        <f t="shared" si="22"/>
        <v>0</v>
      </c>
      <c r="N34" s="228">
        <f t="shared" si="22"/>
        <v>0.23451143141112613</v>
      </c>
      <c r="O34" s="228">
        <f t="shared" si="22"/>
        <v>0</v>
      </c>
      <c r="P34" s="228">
        <f t="shared" si="22"/>
        <v>0</v>
      </c>
      <c r="Q34" s="228">
        <f t="shared" si="22"/>
        <v>0.75992208528351313</v>
      </c>
      <c r="R34" s="228">
        <f t="shared" si="22"/>
        <v>0</v>
      </c>
      <c r="S34" s="228">
        <f t="shared" si="22"/>
        <v>0</v>
      </c>
      <c r="T34" s="228">
        <f t="shared" si="22"/>
        <v>0</v>
      </c>
      <c r="U34" s="228">
        <f t="shared" si="22"/>
        <v>0</v>
      </c>
      <c r="V34" s="228">
        <f t="shared" si="22"/>
        <v>0</v>
      </c>
      <c r="W34" s="228">
        <f t="shared" si="22"/>
        <v>0</v>
      </c>
      <c r="X34" s="228">
        <f t="shared" si="22"/>
        <v>0</v>
      </c>
      <c r="Y34" s="228">
        <f t="shared" si="22"/>
        <v>0</v>
      </c>
      <c r="Z34" s="228">
        <f t="shared" si="22"/>
        <v>0</v>
      </c>
      <c r="AA34" s="228">
        <f t="shared" si="22"/>
        <v>0</v>
      </c>
      <c r="AB34" s="228">
        <f t="shared" si="22"/>
        <v>0</v>
      </c>
      <c r="AC34" s="228">
        <f t="shared" si="22"/>
        <v>0</v>
      </c>
      <c r="AD34" s="228">
        <f t="shared" si="22"/>
        <v>0</v>
      </c>
      <c r="AE34" s="228">
        <f t="shared" si="22"/>
        <v>0</v>
      </c>
      <c r="AF34" s="228">
        <f t="shared" si="22"/>
        <v>0</v>
      </c>
      <c r="AG34" s="228">
        <f t="shared" si="22"/>
        <v>0</v>
      </c>
      <c r="AH34" s="228">
        <f t="shared" si="22"/>
        <v>0</v>
      </c>
      <c r="AI34" s="228">
        <f t="shared" si="22"/>
        <v>0</v>
      </c>
      <c r="AJ34" s="228">
        <f t="shared" si="22"/>
        <v>0</v>
      </c>
      <c r="AK34" s="228">
        <f t="shared" si="22"/>
        <v>0</v>
      </c>
    </row>
    <row r="35" spans="2:37">
      <c r="B35" s="220" t="s">
        <v>126</v>
      </c>
      <c r="C35" s="221">
        <f t="shared" si="15"/>
        <v>12</v>
      </c>
      <c r="D35" s="222">
        <f>_xlfn.XLOOKUP($B$8,Paid_DFs!$G$5:$S$5,Paid_DFs!$G31:$S31)</f>
        <v>1</v>
      </c>
      <c r="E35" s="223">
        <f>PRODUCT($D$11:$D35)</f>
        <v>1.0136760240327769</v>
      </c>
      <c r="F35" s="224">
        <f t="shared" si="10"/>
        <v>3.5614613165747544E-3</v>
      </c>
      <c r="G35" s="225">
        <f>1/E35</f>
        <v>0.98650848623372911</v>
      </c>
      <c r="H35" s="226">
        <f t="shared" si="18"/>
        <v>1.3491513766270891E-2</v>
      </c>
      <c r="I35" s="227">
        <f t="shared" si="11"/>
        <v>0.99999999999998357</v>
      </c>
      <c r="J35" s="228">
        <f t="shared" si="12"/>
        <v>0</v>
      </c>
      <c r="K35" s="228">
        <f t="shared" si="22"/>
        <v>5.5664833053443181E-3</v>
      </c>
      <c r="L35" s="228">
        <f t="shared" si="22"/>
        <v>0</v>
      </c>
      <c r="M35" s="228">
        <f t="shared" si="22"/>
        <v>0</v>
      </c>
      <c r="N35" s="228">
        <f t="shared" si="22"/>
        <v>0</v>
      </c>
      <c r="O35" s="228">
        <f t="shared" si="22"/>
        <v>0.23451143141112613</v>
      </c>
      <c r="P35" s="228">
        <f t="shared" si="22"/>
        <v>0</v>
      </c>
      <c r="Q35" s="228">
        <f t="shared" si="22"/>
        <v>0</v>
      </c>
      <c r="R35" s="228">
        <f t="shared" si="22"/>
        <v>0.75992208528351313</v>
      </c>
      <c r="S35" s="228">
        <f t="shared" si="22"/>
        <v>0</v>
      </c>
      <c r="T35" s="228">
        <f t="shared" si="22"/>
        <v>0</v>
      </c>
      <c r="U35" s="228">
        <f t="shared" si="22"/>
        <v>0</v>
      </c>
      <c r="V35" s="228">
        <f t="shared" si="22"/>
        <v>0</v>
      </c>
      <c r="W35" s="228">
        <f t="shared" si="22"/>
        <v>0</v>
      </c>
      <c r="X35" s="228">
        <f t="shared" si="22"/>
        <v>0</v>
      </c>
      <c r="Y35" s="228">
        <f t="shared" si="22"/>
        <v>0</v>
      </c>
      <c r="Z35" s="228">
        <f t="shared" si="22"/>
        <v>0</v>
      </c>
      <c r="AA35" s="228">
        <f t="shared" si="22"/>
        <v>0</v>
      </c>
      <c r="AB35" s="228">
        <f t="shared" si="22"/>
        <v>0</v>
      </c>
      <c r="AC35" s="228">
        <f t="shared" si="22"/>
        <v>0</v>
      </c>
      <c r="AD35" s="228">
        <f t="shared" si="22"/>
        <v>0</v>
      </c>
      <c r="AE35" s="228">
        <f t="shared" si="22"/>
        <v>0</v>
      </c>
      <c r="AF35" s="228">
        <f t="shared" si="22"/>
        <v>0</v>
      </c>
      <c r="AG35" s="228">
        <f t="shared" si="22"/>
        <v>0</v>
      </c>
      <c r="AH35" s="228">
        <f t="shared" si="22"/>
        <v>0</v>
      </c>
      <c r="AI35" s="228">
        <f t="shared" si="22"/>
        <v>0</v>
      </c>
      <c r="AJ35" s="228">
        <f t="shared" si="22"/>
        <v>0</v>
      </c>
      <c r="AK35" s="228">
        <f t="shared" si="22"/>
        <v>0</v>
      </c>
    </row>
    <row r="36" spans="2:37">
      <c r="B36" s="220" t="s">
        <v>127</v>
      </c>
      <c r="C36" s="221">
        <f t="shared" si="15"/>
        <v>9</v>
      </c>
      <c r="D36" s="222">
        <f>_xlfn.XLOOKUP($B$8,Paid_DFs!$G$5:$S$5,Paid_DFs!$G32:$S32)</f>
        <v>1.0036232484826688</v>
      </c>
      <c r="E36" s="223">
        <f>PRODUCT($D$11:$D36)</f>
        <v>1.0173488241487714</v>
      </c>
      <c r="F36" s="224">
        <f t="shared" si="10"/>
        <v>4.6098472092886311E-2</v>
      </c>
      <c r="G36" s="225">
        <f t="shared" si="16"/>
        <v>0.98294702491715435</v>
      </c>
      <c r="H36" s="226">
        <f t="shared" si="18"/>
        <v>1.7052975082845645E-2</v>
      </c>
      <c r="I36" s="227">
        <f t="shared" si="11"/>
        <v>0.9999999999999869</v>
      </c>
      <c r="J36" s="228">
        <f t="shared" si="12"/>
        <v>0.20884691962972424</v>
      </c>
      <c r="K36" s="228">
        <f t="shared" si="22"/>
        <v>0</v>
      </c>
      <c r="L36" s="228">
        <f t="shared" si="22"/>
        <v>4.4039404138528715E-3</v>
      </c>
      <c r="M36" s="228">
        <f t="shared" si="22"/>
        <v>0</v>
      </c>
      <c r="N36" s="228">
        <f t="shared" si="22"/>
        <v>0</v>
      </c>
      <c r="O36" s="228">
        <f t="shared" si="22"/>
        <v>0</v>
      </c>
      <c r="P36" s="228">
        <f t="shared" si="22"/>
        <v>0.18553444134295508</v>
      </c>
      <c r="Q36" s="228">
        <f t="shared" si="22"/>
        <v>0</v>
      </c>
      <c r="R36" s="228">
        <f t="shared" si="22"/>
        <v>0</v>
      </c>
      <c r="S36" s="228">
        <f t="shared" si="22"/>
        <v>0.60121469861345478</v>
      </c>
      <c r="T36" s="228">
        <f t="shared" si="22"/>
        <v>0</v>
      </c>
      <c r="U36" s="228">
        <f t="shared" si="22"/>
        <v>0</v>
      </c>
      <c r="V36" s="228">
        <f t="shared" si="22"/>
        <v>0</v>
      </c>
      <c r="W36" s="228">
        <f t="shared" si="22"/>
        <v>0</v>
      </c>
      <c r="X36" s="228">
        <f t="shared" si="22"/>
        <v>0</v>
      </c>
      <c r="Y36" s="228">
        <f t="shared" si="22"/>
        <v>0</v>
      </c>
      <c r="Z36" s="228">
        <f t="shared" si="22"/>
        <v>0</v>
      </c>
      <c r="AA36" s="228">
        <f t="shared" si="22"/>
        <v>0</v>
      </c>
      <c r="AB36" s="228">
        <f t="shared" si="22"/>
        <v>0</v>
      </c>
      <c r="AC36" s="228">
        <f t="shared" si="22"/>
        <v>0</v>
      </c>
      <c r="AD36" s="228">
        <f t="shared" si="22"/>
        <v>0</v>
      </c>
      <c r="AE36" s="228">
        <f t="shared" si="22"/>
        <v>0</v>
      </c>
      <c r="AF36" s="228">
        <f t="shared" si="22"/>
        <v>0</v>
      </c>
      <c r="AG36" s="228">
        <f t="shared" si="22"/>
        <v>0</v>
      </c>
      <c r="AH36" s="228">
        <f t="shared" si="22"/>
        <v>0</v>
      </c>
      <c r="AI36" s="228">
        <f t="shared" si="22"/>
        <v>0</v>
      </c>
      <c r="AJ36" s="228">
        <f t="shared" si="22"/>
        <v>0</v>
      </c>
      <c r="AK36" s="228">
        <f t="shared" si="22"/>
        <v>0</v>
      </c>
    </row>
    <row r="37" spans="2:37">
      <c r="B37" s="220" t="s">
        <v>128</v>
      </c>
      <c r="C37" s="221">
        <f t="shared" si="15"/>
        <v>6</v>
      </c>
      <c r="D37" s="222">
        <f>_xlfn.XLOOKUP($B$8,Paid_DFs!$G$5:$S$5,Paid_DFs!$G33:$S33)</f>
        <v>1.0492058956102517</v>
      </c>
      <c r="E37" s="223">
        <f>PRODUCT($D$11:$D37)</f>
        <v>1.067408384189048</v>
      </c>
      <c r="F37" s="224">
        <f t="shared" si="10"/>
        <v>6.3739093582139583E-2</v>
      </c>
      <c r="G37" s="225">
        <f t="shared" si="16"/>
        <v>0.93684855282426804</v>
      </c>
      <c r="H37" s="226">
        <f t="shared" si="18"/>
        <v>6.3151447175731956E-2</v>
      </c>
      <c r="I37" s="227">
        <f t="shared" si="11"/>
        <v>0.99999999999999645</v>
      </c>
      <c r="J37" s="228">
        <f t="shared" si="12"/>
        <v>0.7299669944951187</v>
      </c>
      <c r="K37" s="228">
        <f t="shared" si="22"/>
        <v>5.6395561398050818E-2</v>
      </c>
      <c r="L37" s="228">
        <f t="shared" si="22"/>
        <v>0</v>
      </c>
      <c r="M37" s="228">
        <f t="shared" si="22"/>
        <v>1.1892092660171015E-3</v>
      </c>
      <c r="N37" s="228">
        <f t="shared" si="22"/>
        <v>0</v>
      </c>
      <c r="O37" s="228">
        <f t="shared" si="22"/>
        <v>0</v>
      </c>
      <c r="P37" s="228">
        <f t="shared" si="22"/>
        <v>0</v>
      </c>
      <c r="Q37" s="228">
        <f t="shared" si="22"/>
        <v>5.0100422820507258E-2</v>
      </c>
      <c r="R37" s="228">
        <f t="shared" si="22"/>
        <v>0</v>
      </c>
      <c r="S37" s="228">
        <f t="shared" si="22"/>
        <v>0</v>
      </c>
      <c r="T37" s="228">
        <f t="shared" si="22"/>
        <v>0.16234781202030257</v>
      </c>
      <c r="U37" s="228">
        <f t="shared" si="22"/>
        <v>0</v>
      </c>
      <c r="V37" s="228">
        <f t="shared" si="22"/>
        <v>0</v>
      </c>
      <c r="W37" s="228">
        <f t="shared" si="22"/>
        <v>0</v>
      </c>
      <c r="X37" s="228">
        <f t="shared" si="22"/>
        <v>0</v>
      </c>
      <c r="Y37" s="228">
        <f t="shared" si="22"/>
        <v>0</v>
      </c>
      <c r="Z37" s="228">
        <f t="shared" si="22"/>
        <v>0</v>
      </c>
      <c r="AA37" s="228">
        <f t="shared" si="22"/>
        <v>0</v>
      </c>
      <c r="AB37" s="228">
        <f t="shared" si="22"/>
        <v>0</v>
      </c>
      <c r="AC37" s="228">
        <f t="shared" si="22"/>
        <v>0</v>
      </c>
      <c r="AD37" s="228">
        <f t="shared" si="22"/>
        <v>0</v>
      </c>
      <c r="AE37" s="228">
        <f t="shared" si="22"/>
        <v>0</v>
      </c>
      <c r="AF37" s="228">
        <f t="shared" si="22"/>
        <v>0</v>
      </c>
      <c r="AG37" s="228">
        <f t="shared" si="22"/>
        <v>0</v>
      </c>
      <c r="AH37" s="228">
        <f t="shared" si="22"/>
        <v>0</v>
      </c>
      <c r="AI37" s="228">
        <f t="shared" si="22"/>
        <v>0</v>
      </c>
      <c r="AJ37" s="228">
        <f t="shared" si="22"/>
        <v>0</v>
      </c>
      <c r="AK37" s="228">
        <f t="shared" si="22"/>
        <v>0</v>
      </c>
    </row>
    <row r="38" spans="2:37" ht="14.1" thickBot="1">
      <c r="B38" s="220" t="s">
        <v>129</v>
      </c>
      <c r="C38" s="221">
        <f t="shared" si="15"/>
        <v>3</v>
      </c>
      <c r="D38" s="222">
        <f>_xlfn.XLOOKUP($B$8,Paid_DFs!$G$5:$S$5,Paid_DFs!$G34:$S34)</f>
        <v>1.0730024086985224</v>
      </c>
      <c r="E38" s="223">
        <f>PRODUCT($D$11:$D38)</f>
        <v>1.1453317672998462</v>
      </c>
      <c r="F38" s="224">
        <f t="shared" si="10"/>
        <v>0.87310945924212846</v>
      </c>
      <c r="G38" s="225">
        <f t="shared" si="16"/>
        <v>0.87310945924212846</v>
      </c>
      <c r="H38" s="226">
        <f t="shared" si="18"/>
        <v>0.12689054075787154</v>
      </c>
      <c r="I38" s="227">
        <f t="shared" si="11"/>
        <v>0.99999999999999822</v>
      </c>
      <c r="J38" s="228">
        <f t="shared" si="12"/>
        <v>0.50231556427649304</v>
      </c>
      <c r="K38" s="228">
        <f t="shared" si="22"/>
        <v>0.36329321175208745</v>
      </c>
      <c r="L38" s="228">
        <f t="shared" si="22"/>
        <v>2.806719315169931E-2</v>
      </c>
      <c r="M38" s="228">
        <f t="shared" si="22"/>
        <v>0</v>
      </c>
      <c r="N38" s="228">
        <f t="shared" si="22"/>
        <v>5.9185094251488699E-4</v>
      </c>
      <c r="O38" s="228">
        <f t="shared" si="22"/>
        <v>0</v>
      </c>
      <c r="P38" s="228">
        <f t="shared" si="22"/>
        <v>0</v>
      </c>
      <c r="Q38" s="228">
        <f t="shared" si="22"/>
        <v>0</v>
      </c>
      <c r="R38" s="228">
        <f t="shared" si="22"/>
        <v>2.4934200660933263E-2</v>
      </c>
      <c r="S38" s="228">
        <f t="shared" si="22"/>
        <v>0</v>
      </c>
      <c r="T38" s="228">
        <f t="shared" si="22"/>
        <v>0</v>
      </c>
      <c r="U38" s="228">
        <f t="shared" si="22"/>
        <v>8.0797979216270258E-2</v>
      </c>
      <c r="V38" s="228">
        <f t="shared" si="22"/>
        <v>0</v>
      </c>
      <c r="W38" s="228">
        <f t="shared" si="22"/>
        <v>0</v>
      </c>
      <c r="X38" s="228">
        <f t="shared" si="22"/>
        <v>0</v>
      </c>
      <c r="Y38" s="228">
        <f t="shared" si="22"/>
        <v>0</v>
      </c>
      <c r="Z38" s="228">
        <f t="shared" si="22"/>
        <v>0</v>
      </c>
      <c r="AA38" s="228">
        <f t="shared" si="22"/>
        <v>0</v>
      </c>
      <c r="AB38" s="228">
        <f t="shared" si="22"/>
        <v>0</v>
      </c>
      <c r="AC38" s="228">
        <f t="shared" si="22"/>
        <v>0</v>
      </c>
      <c r="AD38" s="228">
        <f t="shared" si="22"/>
        <v>0</v>
      </c>
      <c r="AE38" s="228">
        <f t="shared" si="22"/>
        <v>0</v>
      </c>
      <c r="AF38" s="228">
        <f t="shared" si="22"/>
        <v>0</v>
      </c>
      <c r="AG38" s="228">
        <f t="shared" si="22"/>
        <v>0</v>
      </c>
      <c r="AH38" s="228">
        <f t="shared" si="22"/>
        <v>0</v>
      </c>
      <c r="AI38" s="228">
        <f t="shared" si="22"/>
        <v>0</v>
      </c>
      <c r="AJ38" s="228">
        <f t="shared" si="22"/>
        <v>0</v>
      </c>
      <c r="AK38" s="228">
        <f t="shared" si="22"/>
        <v>0</v>
      </c>
    </row>
    <row r="39" spans="2:37" ht="14.1" thickBot="1">
      <c r="B39" s="229" t="s">
        <v>166</v>
      </c>
      <c r="C39" s="230"/>
      <c r="D39" s="231"/>
      <c r="E39" s="231"/>
      <c r="F39" s="231"/>
      <c r="G39" s="231"/>
      <c r="H39" s="232">
        <f t="shared" ref="H39:AK39" si="23">SUM(H11:H38)</f>
        <v>0.31850114229418747</v>
      </c>
      <c r="I39" s="233"/>
      <c r="J39" s="234">
        <f t="shared" si="23"/>
        <v>18.682520104270363</v>
      </c>
      <c r="K39" s="235">
        <f t="shared" si="23"/>
        <v>1.6610793990191652</v>
      </c>
      <c r="L39" s="235">
        <f t="shared" si="23"/>
        <v>1.2682952761292348</v>
      </c>
      <c r="M39" s="235">
        <f t="shared" si="23"/>
        <v>1.0011892092660006</v>
      </c>
      <c r="N39" s="235">
        <f t="shared" si="23"/>
        <v>0.99927913978992033</v>
      </c>
      <c r="O39" s="235">
        <f t="shared" si="23"/>
        <v>0.99868728884740543</v>
      </c>
      <c r="P39" s="235">
        <f t="shared" si="23"/>
        <v>0.94971029877923441</v>
      </c>
      <c r="Q39" s="235">
        <f t="shared" si="23"/>
        <v>0.81002250810402043</v>
      </c>
      <c r="R39" s="235">
        <f t="shared" si="23"/>
        <v>0.78485628594444634</v>
      </c>
      <c r="S39" s="235">
        <f t="shared" si="23"/>
        <v>0.60121469861345478</v>
      </c>
      <c r="T39" s="235">
        <f t="shared" si="23"/>
        <v>0.16234781202030257</v>
      </c>
      <c r="U39" s="235">
        <f t="shared" si="23"/>
        <v>8.0797979216270258E-2</v>
      </c>
      <c r="V39" s="235">
        <f t="shared" si="23"/>
        <v>0</v>
      </c>
      <c r="W39" s="235">
        <f t="shared" si="23"/>
        <v>0</v>
      </c>
      <c r="X39" s="235">
        <f t="shared" si="23"/>
        <v>0</v>
      </c>
      <c r="Y39" s="235">
        <f t="shared" si="23"/>
        <v>0</v>
      </c>
      <c r="Z39" s="235">
        <f t="shared" si="23"/>
        <v>0</v>
      </c>
      <c r="AA39" s="235">
        <f t="shared" si="23"/>
        <v>0</v>
      </c>
      <c r="AB39" s="235">
        <f t="shared" si="23"/>
        <v>0</v>
      </c>
      <c r="AC39" s="235">
        <f t="shared" si="23"/>
        <v>0</v>
      </c>
      <c r="AD39" s="235">
        <f t="shared" si="23"/>
        <v>0</v>
      </c>
      <c r="AE39" s="235">
        <f t="shared" si="23"/>
        <v>0</v>
      </c>
      <c r="AF39" s="235">
        <f t="shared" si="23"/>
        <v>0</v>
      </c>
      <c r="AG39" s="235">
        <f t="shared" si="23"/>
        <v>0</v>
      </c>
      <c r="AH39" s="235">
        <f t="shared" si="23"/>
        <v>0</v>
      </c>
      <c r="AI39" s="235">
        <f t="shared" si="23"/>
        <v>0</v>
      </c>
      <c r="AJ39" s="235">
        <f t="shared" si="23"/>
        <v>0</v>
      </c>
      <c r="AK39" s="235">
        <f t="shared" si="23"/>
        <v>0</v>
      </c>
    </row>
    <row r="40" spans="2:37">
      <c r="H40" s="236"/>
      <c r="I40" s="236"/>
    </row>
    <row r="41" spans="2:37">
      <c r="H41" s="237"/>
      <c r="I41" s="259">
        <f>1-I38</f>
        <v>1.7763568394002505E-15</v>
      </c>
      <c r="K41" s="239">
        <f>F33/H38</f>
        <v>5.9185094251488699E-4</v>
      </c>
    </row>
    <row r="42" spans="2:37">
      <c r="H42" s="240">
        <f>H39-H40</f>
        <v>0.31850114229418747</v>
      </c>
      <c r="I42" s="240">
        <v>5.7674747399671933E-4</v>
      </c>
    </row>
    <row r="43" spans="2:37">
      <c r="I43" s="154">
        <v>7.2701024244115064E-4</v>
      </c>
    </row>
    <row r="44" spans="2:37">
      <c r="J44" s="154">
        <v>1</v>
      </c>
      <c r="K44" s="154">
        <f t="shared" ref="K44:AD44" si="24">J44+1</f>
        <v>2</v>
      </c>
      <c r="L44" s="154">
        <f t="shared" si="24"/>
        <v>3</v>
      </c>
      <c r="M44" s="154">
        <f t="shared" si="24"/>
        <v>4</v>
      </c>
      <c r="N44" s="154">
        <f t="shared" si="24"/>
        <v>5</v>
      </c>
      <c r="O44" s="154">
        <f t="shared" si="24"/>
        <v>6</v>
      </c>
      <c r="P44" s="154">
        <f t="shared" si="24"/>
        <v>7</v>
      </c>
      <c r="Q44" s="154">
        <f t="shared" si="24"/>
        <v>8</v>
      </c>
      <c r="R44" s="154">
        <f t="shared" si="24"/>
        <v>9</v>
      </c>
      <c r="S44" s="154">
        <f t="shared" si="24"/>
        <v>10</v>
      </c>
      <c r="T44" s="154">
        <f t="shared" si="24"/>
        <v>11</v>
      </c>
      <c r="U44" s="154">
        <f t="shared" si="24"/>
        <v>12</v>
      </c>
      <c r="V44" s="154">
        <f t="shared" si="24"/>
        <v>13</v>
      </c>
      <c r="W44" s="154">
        <f t="shared" si="24"/>
        <v>14</v>
      </c>
      <c r="X44" s="154">
        <f t="shared" si="24"/>
        <v>15</v>
      </c>
      <c r="Y44" s="154">
        <f t="shared" si="24"/>
        <v>16</v>
      </c>
      <c r="Z44" s="154">
        <f t="shared" si="24"/>
        <v>17</v>
      </c>
      <c r="AA44" s="154">
        <f t="shared" si="24"/>
        <v>18</v>
      </c>
      <c r="AB44" s="154">
        <f t="shared" si="24"/>
        <v>19</v>
      </c>
      <c r="AC44" s="154">
        <f t="shared" si="24"/>
        <v>20</v>
      </c>
      <c r="AD44" s="154">
        <f t="shared" si="24"/>
        <v>21</v>
      </c>
      <c r="AK44" s="154">
        <f>AD44+1</f>
        <v>22</v>
      </c>
    </row>
    <row r="45" spans="2:37" ht="14.1" thickBot="1">
      <c r="B45" s="211" t="str">
        <f>B8</f>
        <v>Marine</v>
      </c>
    </row>
    <row r="46" spans="2:37" ht="14.1" thickBot="1">
      <c r="J46" s="212" t="s">
        <v>157</v>
      </c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</row>
    <row r="47" spans="2:37" ht="14.1" thickBot="1">
      <c r="E47" s="242" t="s">
        <v>158</v>
      </c>
      <c r="F47" s="243" t="s">
        <v>167</v>
      </c>
      <c r="G47" s="244" t="s">
        <v>168</v>
      </c>
      <c r="H47" s="244" t="s">
        <v>169</v>
      </c>
      <c r="I47" s="217" t="s">
        <v>165</v>
      </c>
      <c r="J47" s="245">
        <f t="shared" ref="J47:AD47" si="25">J10</f>
        <v>0.12</v>
      </c>
      <c r="K47" s="245">
        <f t="shared" si="25"/>
        <v>0.38</v>
      </c>
      <c r="L47" s="245">
        <f t="shared" si="25"/>
        <v>0.62</v>
      </c>
      <c r="M47" s="245">
        <f t="shared" si="25"/>
        <v>0.88</v>
      </c>
      <c r="N47" s="245">
        <f t="shared" si="25"/>
        <v>1.1200000000000001</v>
      </c>
      <c r="O47" s="245">
        <f t="shared" si="25"/>
        <v>1.38</v>
      </c>
      <c r="P47" s="245">
        <f t="shared" si="25"/>
        <v>1.62</v>
      </c>
      <c r="Q47" s="245">
        <f t="shared" si="25"/>
        <v>1.88</v>
      </c>
      <c r="R47" s="245">
        <f t="shared" si="25"/>
        <v>2.12</v>
      </c>
      <c r="S47" s="245">
        <f t="shared" si="25"/>
        <v>2.38</v>
      </c>
      <c r="T47" s="245">
        <f t="shared" si="25"/>
        <v>2.62</v>
      </c>
      <c r="U47" s="245">
        <f t="shared" si="25"/>
        <v>2.88</v>
      </c>
      <c r="V47" s="245">
        <f t="shared" si="25"/>
        <v>3.12</v>
      </c>
      <c r="W47" s="245">
        <f t="shared" si="25"/>
        <v>3.38</v>
      </c>
      <c r="X47" s="245">
        <f t="shared" si="25"/>
        <v>3.62</v>
      </c>
      <c r="Y47" s="245">
        <f t="shared" si="25"/>
        <v>3.88</v>
      </c>
      <c r="Z47" s="245">
        <f t="shared" si="25"/>
        <v>4.12</v>
      </c>
      <c r="AA47" s="245">
        <f t="shared" si="25"/>
        <v>4.38</v>
      </c>
      <c r="AB47" s="245">
        <f t="shared" si="25"/>
        <v>4.62</v>
      </c>
      <c r="AC47" s="245">
        <f t="shared" si="25"/>
        <v>4.88</v>
      </c>
      <c r="AD47" s="245">
        <f t="shared" si="25"/>
        <v>5.12</v>
      </c>
      <c r="AE47" s="245">
        <v>5.38</v>
      </c>
      <c r="AF47" s="245">
        <v>5.62</v>
      </c>
      <c r="AG47" s="245">
        <v>5.88</v>
      </c>
      <c r="AH47" s="245">
        <v>6.12</v>
      </c>
      <c r="AI47" s="245">
        <v>6.38</v>
      </c>
      <c r="AJ47" s="245">
        <v>6.62</v>
      </c>
      <c r="AK47" s="245">
        <v>6.88</v>
      </c>
    </row>
    <row r="48" spans="2:37">
      <c r="E48" s="220" t="str">
        <f t="shared" ref="E48:E67" si="26">B11</f>
        <v>2018Q1</v>
      </c>
      <c r="F48" s="221">
        <f>_xlfn.XLOOKUP($B$8,OCR!$D$2:$P$2,OCR!$D4:$P4)</f>
        <v>4331547.0000000009</v>
      </c>
      <c r="G48" s="246">
        <f>_xlfn.XLOOKUP($B$8,IBNR!$G$5:$S$5,IBNR!$G7:$S7)</f>
        <v>0</v>
      </c>
      <c r="H48" s="247">
        <f t="shared" ref="H48:H76" si="27">SUM(F48:G48)</f>
        <v>4331547.0000000009</v>
      </c>
      <c r="I48" s="248">
        <f>SUM(J48:AK48)</f>
        <v>4331547.0000000009</v>
      </c>
      <c r="J48" s="249">
        <f t="shared" ref="J48:Z48" si="28">$H48*J11</f>
        <v>4331547.0000000009</v>
      </c>
      <c r="K48" s="249">
        <f t="shared" si="28"/>
        <v>0</v>
      </c>
      <c r="L48" s="249">
        <f t="shared" si="28"/>
        <v>0</v>
      </c>
      <c r="M48" s="249">
        <f t="shared" si="28"/>
        <v>0</v>
      </c>
      <c r="N48" s="249">
        <f t="shared" si="28"/>
        <v>0</v>
      </c>
      <c r="O48" s="249">
        <f t="shared" si="28"/>
        <v>0</v>
      </c>
      <c r="P48" s="249">
        <f t="shared" si="28"/>
        <v>0</v>
      </c>
      <c r="Q48" s="249">
        <f t="shared" si="28"/>
        <v>0</v>
      </c>
      <c r="R48" s="249">
        <f t="shared" si="28"/>
        <v>0</v>
      </c>
      <c r="S48" s="249">
        <f t="shared" si="28"/>
        <v>0</v>
      </c>
      <c r="T48" s="249">
        <f t="shared" si="28"/>
        <v>0</v>
      </c>
      <c r="U48" s="249">
        <f t="shared" si="28"/>
        <v>0</v>
      </c>
      <c r="V48" s="249">
        <f t="shared" si="28"/>
        <v>0</v>
      </c>
      <c r="W48" s="249">
        <f t="shared" si="28"/>
        <v>0</v>
      </c>
      <c r="X48" s="249">
        <f t="shared" si="28"/>
        <v>0</v>
      </c>
      <c r="Y48" s="249">
        <f t="shared" si="28"/>
        <v>0</v>
      </c>
      <c r="Z48" s="249">
        <f t="shared" si="28"/>
        <v>0</v>
      </c>
      <c r="AA48" s="249">
        <f t="shared" ref="AA48:AF48" si="29">$H48*AA11</f>
        <v>0</v>
      </c>
      <c r="AB48" s="249">
        <f t="shared" si="29"/>
        <v>0</v>
      </c>
      <c r="AC48" s="249">
        <f t="shared" si="29"/>
        <v>0</v>
      </c>
      <c r="AD48" s="249">
        <f t="shared" si="29"/>
        <v>0</v>
      </c>
      <c r="AE48" s="249">
        <f t="shared" si="29"/>
        <v>0</v>
      </c>
      <c r="AF48" s="249">
        <f t="shared" si="29"/>
        <v>0</v>
      </c>
      <c r="AG48" s="249">
        <f t="shared" ref="AG48:AK57" si="30">$H48*AG11</f>
        <v>0</v>
      </c>
      <c r="AH48" s="249">
        <f t="shared" si="30"/>
        <v>0</v>
      </c>
      <c r="AI48" s="249">
        <f t="shared" si="30"/>
        <v>0</v>
      </c>
      <c r="AJ48" s="249">
        <f t="shared" si="30"/>
        <v>0</v>
      </c>
      <c r="AK48" s="249">
        <f t="shared" si="30"/>
        <v>0</v>
      </c>
    </row>
    <row r="49" spans="5:37">
      <c r="E49" s="220" t="str">
        <f t="shared" si="26"/>
        <v>2018Q2</v>
      </c>
      <c r="F49" s="221">
        <f>_xlfn.XLOOKUP($B$8,OCR!$D$2:$P$2,OCR!$D5:$P5)</f>
        <v>337790.2</v>
      </c>
      <c r="G49" s="246">
        <f>_xlfn.XLOOKUP($B$8,IBNR!$G$5:$S$5,IBNR!$G8:$S8)</f>
        <v>0</v>
      </c>
      <c r="H49" s="247">
        <f t="shared" si="27"/>
        <v>337790.2</v>
      </c>
      <c r="I49" s="248">
        <f t="shared" ref="I49:I70" si="31">SUM(J49:AK49)</f>
        <v>337790.2</v>
      </c>
      <c r="J49" s="249">
        <f t="shared" ref="J49:Z49" si="32">$H49*J12</f>
        <v>337790.2</v>
      </c>
      <c r="K49" s="249">
        <f t="shared" si="32"/>
        <v>0</v>
      </c>
      <c r="L49" s="249">
        <f t="shared" si="32"/>
        <v>0</v>
      </c>
      <c r="M49" s="249">
        <f t="shared" si="32"/>
        <v>0</v>
      </c>
      <c r="N49" s="249">
        <f t="shared" si="32"/>
        <v>0</v>
      </c>
      <c r="O49" s="249">
        <f t="shared" si="32"/>
        <v>0</v>
      </c>
      <c r="P49" s="249">
        <f t="shared" si="32"/>
        <v>0</v>
      </c>
      <c r="Q49" s="249">
        <f t="shared" si="32"/>
        <v>0</v>
      </c>
      <c r="R49" s="249">
        <f t="shared" si="32"/>
        <v>0</v>
      </c>
      <c r="S49" s="249">
        <f t="shared" si="32"/>
        <v>0</v>
      </c>
      <c r="T49" s="249">
        <f t="shared" si="32"/>
        <v>0</v>
      </c>
      <c r="U49" s="249">
        <f t="shared" si="32"/>
        <v>0</v>
      </c>
      <c r="V49" s="249">
        <f t="shared" si="32"/>
        <v>0</v>
      </c>
      <c r="W49" s="249">
        <f t="shared" si="32"/>
        <v>0</v>
      </c>
      <c r="X49" s="249">
        <f t="shared" si="32"/>
        <v>0</v>
      </c>
      <c r="Y49" s="249">
        <f t="shared" si="32"/>
        <v>0</v>
      </c>
      <c r="Z49" s="249">
        <f t="shared" si="32"/>
        <v>0</v>
      </c>
      <c r="AA49" s="249">
        <f t="shared" ref="AA49:AF49" si="33">$H49*AA12</f>
        <v>0</v>
      </c>
      <c r="AB49" s="249">
        <f t="shared" si="33"/>
        <v>0</v>
      </c>
      <c r="AC49" s="249">
        <f t="shared" si="33"/>
        <v>0</v>
      </c>
      <c r="AD49" s="249">
        <f t="shared" si="33"/>
        <v>0</v>
      </c>
      <c r="AE49" s="249">
        <f t="shared" si="33"/>
        <v>0</v>
      </c>
      <c r="AF49" s="249">
        <f t="shared" si="33"/>
        <v>0</v>
      </c>
      <c r="AG49" s="249">
        <f t="shared" si="30"/>
        <v>0</v>
      </c>
      <c r="AH49" s="249">
        <f t="shared" si="30"/>
        <v>0</v>
      </c>
      <c r="AI49" s="249">
        <f t="shared" si="30"/>
        <v>0</v>
      </c>
      <c r="AJ49" s="249">
        <f t="shared" si="30"/>
        <v>0</v>
      </c>
      <c r="AK49" s="249">
        <f t="shared" si="30"/>
        <v>0</v>
      </c>
    </row>
    <row r="50" spans="5:37">
      <c r="E50" s="220" t="str">
        <f t="shared" si="26"/>
        <v>2018Q3</v>
      </c>
      <c r="F50" s="221">
        <f>_xlfn.XLOOKUP($B$8,OCR!$D$2:$P$2,OCR!$D6:$P6)</f>
        <v>22292.600000000002</v>
      </c>
      <c r="G50" s="246">
        <f>_xlfn.XLOOKUP($B$8,IBNR!$G$5:$S$5,IBNR!$G9:$S9)</f>
        <v>0</v>
      </c>
      <c r="H50" s="247">
        <f t="shared" si="27"/>
        <v>22292.600000000002</v>
      </c>
      <c r="I50" s="248">
        <f t="shared" si="31"/>
        <v>22292.600000000002</v>
      </c>
      <c r="J50" s="249">
        <f t="shared" ref="J50:Z50" si="34">$H50*J13</f>
        <v>22292.600000000002</v>
      </c>
      <c r="K50" s="249">
        <f t="shared" si="34"/>
        <v>0</v>
      </c>
      <c r="L50" s="249">
        <f t="shared" si="34"/>
        <v>0</v>
      </c>
      <c r="M50" s="249">
        <f t="shared" si="34"/>
        <v>0</v>
      </c>
      <c r="N50" s="249">
        <f t="shared" si="34"/>
        <v>0</v>
      </c>
      <c r="O50" s="249">
        <f t="shared" si="34"/>
        <v>0</v>
      </c>
      <c r="P50" s="249">
        <f t="shared" si="34"/>
        <v>0</v>
      </c>
      <c r="Q50" s="249">
        <f t="shared" si="34"/>
        <v>0</v>
      </c>
      <c r="R50" s="249">
        <f t="shared" si="34"/>
        <v>0</v>
      </c>
      <c r="S50" s="249">
        <f t="shared" si="34"/>
        <v>0</v>
      </c>
      <c r="T50" s="249">
        <f t="shared" si="34"/>
        <v>0</v>
      </c>
      <c r="U50" s="249">
        <f t="shared" si="34"/>
        <v>0</v>
      </c>
      <c r="V50" s="249">
        <f t="shared" si="34"/>
        <v>0</v>
      </c>
      <c r="W50" s="249">
        <f t="shared" si="34"/>
        <v>0</v>
      </c>
      <c r="X50" s="249">
        <f t="shared" si="34"/>
        <v>0</v>
      </c>
      <c r="Y50" s="249">
        <f t="shared" si="34"/>
        <v>0</v>
      </c>
      <c r="Z50" s="249">
        <f t="shared" si="34"/>
        <v>0</v>
      </c>
      <c r="AA50" s="249">
        <f t="shared" ref="AA50:AF50" si="35">$H50*AA13</f>
        <v>0</v>
      </c>
      <c r="AB50" s="249">
        <f t="shared" si="35"/>
        <v>0</v>
      </c>
      <c r="AC50" s="249">
        <f t="shared" si="35"/>
        <v>0</v>
      </c>
      <c r="AD50" s="249">
        <f t="shared" si="35"/>
        <v>0</v>
      </c>
      <c r="AE50" s="249">
        <f t="shared" si="35"/>
        <v>0</v>
      </c>
      <c r="AF50" s="249">
        <f t="shared" si="35"/>
        <v>0</v>
      </c>
      <c r="AG50" s="249">
        <f t="shared" si="30"/>
        <v>0</v>
      </c>
      <c r="AH50" s="249">
        <f t="shared" si="30"/>
        <v>0</v>
      </c>
      <c r="AI50" s="249">
        <f t="shared" si="30"/>
        <v>0</v>
      </c>
      <c r="AJ50" s="249">
        <f t="shared" si="30"/>
        <v>0</v>
      </c>
      <c r="AK50" s="249">
        <f t="shared" si="30"/>
        <v>0</v>
      </c>
    </row>
    <row r="51" spans="5:37">
      <c r="E51" s="220" t="str">
        <f t="shared" si="26"/>
        <v>2018Q4</v>
      </c>
      <c r="F51" s="221">
        <f>_xlfn.XLOOKUP($B$8,OCR!$D$2:$P$2,OCR!$D7:$P7)</f>
        <v>0</v>
      </c>
      <c r="G51" s="246">
        <f>_xlfn.XLOOKUP($B$8,IBNR!$G$5:$S$5,IBNR!$G10:$S10)</f>
        <v>0</v>
      </c>
      <c r="H51" s="247">
        <f t="shared" si="27"/>
        <v>0</v>
      </c>
      <c r="I51" s="248">
        <f t="shared" si="31"/>
        <v>0</v>
      </c>
      <c r="J51" s="249">
        <f t="shared" ref="J51:Z51" si="36">$H51*J14</f>
        <v>0</v>
      </c>
      <c r="K51" s="249">
        <f t="shared" si="36"/>
        <v>0</v>
      </c>
      <c r="L51" s="249">
        <f t="shared" si="36"/>
        <v>0</v>
      </c>
      <c r="M51" s="249">
        <f t="shared" si="36"/>
        <v>0</v>
      </c>
      <c r="N51" s="249">
        <f t="shared" si="36"/>
        <v>0</v>
      </c>
      <c r="O51" s="249">
        <f t="shared" si="36"/>
        <v>0</v>
      </c>
      <c r="P51" s="249">
        <f t="shared" si="36"/>
        <v>0</v>
      </c>
      <c r="Q51" s="249">
        <f t="shared" si="36"/>
        <v>0</v>
      </c>
      <c r="R51" s="249">
        <f t="shared" si="36"/>
        <v>0</v>
      </c>
      <c r="S51" s="249">
        <f t="shared" si="36"/>
        <v>0</v>
      </c>
      <c r="T51" s="249">
        <f t="shared" si="36"/>
        <v>0</v>
      </c>
      <c r="U51" s="249">
        <f t="shared" si="36"/>
        <v>0</v>
      </c>
      <c r="V51" s="249">
        <f t="shared" si="36"/>
        <v>0</v>
      </c>
      <c r="W51" s="249">
        <f t="shared" si="36"/>
        <v>0</v>
      </c>
      <c r="X51" s="249">
        <f t="shared" si="36"/>
        <v>0</v>
      </c>
      <c r="Y51" s="249">
        <f t="shared" si="36"/>
        <v>0</v>
      </c>
      <c r="Z51" s="249">
        <f t="shared" si="36"/>
        <v>0</v>
      </c>
      <c r="AA51" s="249">
        <f t="shared" ref="AA51:AF51" si="37">$H51*AA14</f>
        <v>0</v>
      </c>
      <c r="AB51" s="249">
        <f t="shared" si="37"/>
        <v>0</v>
      </c>
      <c r="AC51" s="249">
        <f t="shared" si="37"/>
        <v>0</v>
      </c>
      <c r="AD51" s="249">
        <f t="shared" si="37"/>
        <v>0</v>
      </c>
      <c r="AE51" s="249">
        <f t="shared" si="37"/>
        <v>0</v>
      </c>
      <c r="AF51" s="249">
        <f t="shared" si="37"/>
        <v>0</v>
      </c>
      <c r="AG51" s="249">
        <f t="shared" si="30"/>
        <v>0</v>
      </c>
      <c r="AH51" s="249">
        <f t="shared" si="30"/>
        <v>0</v>
      </c>
      <c r="AI51" s="249">
        <f t="shared" si="30"/>
        <v>0</v>
      </c>
      <c r="AJ51" s="249">
        <f t="shared" si="30"/>
        <v>0</v>
      </c>
      <c r="AK51" s="249">
        <f t="shared" si="30"/>
        <v>0</v>
      </c>
    </row>
    <row r="52" spans="5:37">
      <c r="E52" s="220" t="str">
        <f t="shared" si="26"/>
        <v>2019Q1</v>
      </c>
      <c r="F52" s="221">
        <f>_xlfn.XLOOKUP($B$8,OCR!$D$2:$P$2,OCR!$D8:$P8)</f>
        <v>4005169.3000000003</v>
      </c>
      <c r="G52" s="246">
        <f>_xlfn.XLOOKUP($B$8,IBNR!$G$5:$S$5,IBNR!$G11:$S11)</f>
        <v>0</v>
      </c>
      <c r="H52" s="247">
        <f t="shared" si="27"/>
        <v>4005169.3000000003</v>
      </c>
      <c r="I52" s="248">
        <f t="shared" si="31"/>
        <v>4005169.3000000003</v>
      </c>
      <c r="J52" s="249">
        <f t="shared" ref="J52:Z52" si="38">$H52*J15</f>
        <v>4005169.3000000003</v>
      </c>
      <c r="K52" s="249">
        <f t="shared" si="38"/>
        <v>0</v>
      </c>
      <c r="L52" s="249">
        <f t="shared" si="38"/>
        <v>0</v>
      </c>
      <c r="M52" s="249">
        <f t="shared" si="38"/>
        <v>0</v>
      </c>
      <c r="N52" s="249">
        <f t="shared" si="38"/>
        <v>0</v>
      </c>
      <c r="O52" s="249">
        <f t="shared" si="38"/>
        <v>0</v>
      </c>
      <c r="P52" s="249">
        <f t="shared" si="38"/>
        <v>0</v>
      </c>
      <c r="Q52" s="249">
        <f t="shared" si="38"/>
        <v>0</v>
      </c>
      <c r="R52" s="249">
        <f t="shared" si="38"/>
        <v>0</v>
      </c>
      <c r="S52" s="249">
        <f t="shared" si="38"/>
        <v>0</v>
      </c>
      <c r="T52" s="249">
        <f t="shared" si="38"/>
        <v>0</v>
      </c>
      <c r="U52" s="249">
        <f t="shared" si="38"/>
        <v>0</v>
      </c>
      <c r="V52" s="249">
        <f t="shared" si="38"/>
        <v>0</v>
      </c>
      <c r="W52" s="249">
        <f t="shared" si="38"/>
        <v>0</v>
      </c>
      <c r="X52" s="249">
        <f t="shared" si="38"/>
        <v>0</v>
      </c>
      <c r="Y52" s="249">
        <f t="shared" si="38"/>
        <v>0</v>
      </c>
      <c r="Z52" s="249">
        <f t="shared" si="38"/>
        <v>0</v>
      </c>
      <c r="AA52" s="249">
        <f t="shared" ref="AA52:AF52" si="39">$H52*AA15</f>
        <v>0</v>
      </c>
      <c r="AB52" s="249">
        <f t="shared" si="39"/>
        <v>0</v>
      </c>
      <c r="AC52" s="249">
        <f t="shared" si="39"/>
        <v>0</v>
      </c>
      <c r="AD52" s="249">
        <f t="shared" si="39"/>
        <v>0</v>
      </c>
      <c r="AE52" s="249">
        <f t="shared" si="39"/>
        <v>0</v>
      </c>
      <c r="AF52" s="249">
        <f t="shared" si="39"/>
        <v>0</v>
      </c>
      <c r="AG52" s="249">
        <f t="shared" si="30"/>
        <v>0</v>
      </c>
      <c r="AH52" s="249">
        <f t="shared" si="30"/>
        <v>0</v>
      </c>
      <c r="AI52" s="249">
        <f t="shared" si="30"/>
        <v>0</v>
      </c>
      <c r="AJ52" s="249">
        <f t="shared" si="30"/>
        <v>0</v>
      </c>
      <c r="AK52" s="249">
        <f t="shared" si="30"/>
        <v>0</v>
      </c>
    </row>
    <row r="53" spans="5:37">
      <c r="E53" s="220" t="str">
        <f t="shared" si="26"/>
        <v>2019Q2</v>
      </c>
      <c r="F53" s="221">
        <f>_xlfn.XLOOKUP($B$8,OCR!$D$2:$P$2,OCR!$D9:$P9)</f>
        <v>0</v>
      </c>
      <c r="G53" s="246">
        <f>_xlfn.XLOOKUP($B$8,IBNR!$G$5:$S$5,IBNR!$G12:$S12)</f>
        <v>0</v>
      </c>
      <c r="H53" s="247">
        <f t="shared" si="27"/>
        <v>0</v>
      </c>
      <c r="I53" s="248">
        <f t="shared" si="31"/>
        <v>0</v>
      </c>
      <c r="J53" s="249">
        <f t="shared" ref="J53:Z53" si="40">$H53*J16</f>
        <v>0</v>
      </c>
      <c r="K53" s="249">
        <f t="shared" si="40"/>
        <v>0</v>
      </c>
      <c r="L53" s="249">
        <f t="shared" si="40"/>
        <v>0</v>
      </c>
      <c r="M53" s="249">
        <f t="shared" si="40"/>
        <v>0</v>
      </c>
      <c r="N53" s="249">
        <f t="shared" si="40"/>
        <v>0</v>
      </c>
      <c r="O53" s="249">
        <f t="shared" si="40"/>
        <v>0</v>
      </c>
      <c r="P53" s="249">
        <f t="shared" si="40"/>
        <v>0</v>
      </c>
      <c r="Q53" s="249">
        <f t="shared" si="40"/>
        <v>0</v>
      </c>
      <c r="R53" s="249">
        <f t="shared" si="40"/>
        <v>0</v>
      </c>
      <c r="S53" s="249">
        <f t="shared" si="40"/>
        <v>0</v>
      </c>
      <c r="T53" s="249">
        <f t="shared" si="40"/>
        <v>0</v>
      </c>
      <c r="U53" s="249">
        <f t="shared" si="40"/>
        <v>0</v>
      </c>
      <c r="V53" s="249">
        <f t="shared" si="40"/>
        <v>0</v>
      </c>
      <c r="W53" s="249">
        <f t="shared" si="40"/>
        <v>0</v>
      </c>
      <c r="X53" s="249">
        <f t="shared" si="40"/>
        <v>0</v>
      </c>
      <c r="Y53" s="249">
        <f t="shared" si="40"/>
        <v>0</v>
      </c>
      <c r="Z53" s="249">
        <f t="shared" si="40"/>
        <v>0</v>
      </c>
      <c r="AA53" s="249">
        <f t="shared" ref="AA53:AF53" si="41">$H53*AA16</f>
        <v>0</v>
      </c>
      <c r="AB53" s="249">
        <f t="shared" si="41"/>
        <v>0</v>
      </c>
      <c r="AC53" s="249">
        <f t="shared" si="41"/>
        <v>0</v>
      </c>
      <c r="AD53" s="249">
        <f t="shared" si="41"/>
        <v>0</v>
      </c>
      <c r="AE53" s="249">
        <f t="shared" si="41"/>
        <v>0</v>
      </c>
      <c r="AF53" s="249">
        <f t="shared" si="41"/>
        <v>0</v>
      </c>
      <c r="AG53" s="249">
        <f t="shared" si="30"/>
        <v>0</v>
      </c>
      <c r="AH53" s="249">
        <f t="shared" si="30"/>
        <v>0</v>
      </c>
      <c r="AI53" s="249">
        <f t="shared" si="30"/>
        <v>0</v>
      </c>
      <c r="AJ53" s="249">
        <f t="shared" si="30"/>
        <v>0</v>
      </c>
      <c r="AK53" s="249">
        <f t="shared" si="30"/>
        <v>0</v>
      </c>
    </row>
    <row r="54" spans="5:37">
      <c r="E54" s="220" t="str">
        <f t="shared" si="26"/>
        <v>2019Q3</v>
      </c>
      <c r="F54" s="221">
        <f>_xlfn.XLOOKUP($B$8,OCR!$D$2:$P$2,OCR!$D10:$P10)</f>
        <v>0</v>
      </c>
      <c r="G54" s="246">
        <f>_xlfn.XLOOKUP($B$8,IBNR!$G$5:$S$5,IBNR!$G13:$S13)</f>
        <v>0</v>
      </c>
      <c r="H54" s="247">
        <f t="shared" si="27"/>
        <v>0</v>
      </c>
      <c r="I54" s="248">
        <f t="shared" si="31"/>
        <v>0</v>
      </c>
      <c r="J54" s="249">
        <f t="shared" ref="J54:Z54" si="42">$H54*J17</f>
        <v>0</v>
      </c>
      <c r="K54" s="249">
        <f t="shared" si="42"/>
        <v>0</v>
      </c>
      <c r="L54" s="249">
        <f t="shared" si="42"/>
        <v>0</v>
      </c>
      <c r="M54" s="249">
        <f t="shared" si="42"/>
        <v>0</v>
      </c>
      <c r="N54" s="249">
        <f t="shared" si="42"/>
        <v>0</v>
      </c>
      <c r="O54" s="249">
        <f t="shared" si="42"/>
        <v>0</v>
      </c>
      <c r="P54" s="249">
        <f t="shared" si="42"/>
        <v>0</v>
      </c>
      <c r="Q54" s="249">
        <f t="shared" si="42"/>
        <v>0</v>
      </c>
      <c r="R54" s="249">
        <f t="shared" si="42"/>
        <v>0</v>
      </c>
      <c r="S54" s="249">
        <f t="shared" si="42"/>
        <v>0</v>
      </c>
      <c r="T54" s="249">
        <f t="shared" si="42"/>
        <v>0</v>
      </c>
      <c r="U54" s="249">
        <f t="shared" si="42"/>
        <v>0</v>
      </c>
      <c r="V54" s="249">
        <f t="shared" si="42"/>
        <v>0</v>
      </c>
      <c r="W54" s="249">
        <f t="shared" si="42"/>
        <v>0</v>
      </c>
      <c r="X54" s="249">
        <f t="shared" si="42"/>
        <v>0</v>
      </c>
      <c r="Y54" s="249">
        <f t="shared" si="42"/>
        <v>0</v>
      </c>
      <c r="Z54" s="249">
        <f t="shared" si="42"/>
        <v>0</v>
      </c>
      <c r="AA54" s="249">
        <f t="shared" ref="AA54:AF54" si="43">$H54*AA17</f>
        <v>0</v>
      </c>
      <c r="AB54" s="249">
        <f t="shared" si="43"/>
        <v>0</v>
      </c>
      <c r="AC54" s="249">
        <f t="shared" si="43"/>
        <v>0</v>
      </c>
      <c r="AD54" s="249">
        <f t="shared" si="43"/>
        <v>0</v>
      </c>
      <c r="AE54" s="249">
        <f t="shared" si="43"/>
        <v>0</v>
      </c>
      <c r="AF54" s="249">
        <f t="shared" si="43"/>
        <v>0</v>
      </c>
      <c r="AG54" s="249">
        <f t="shared" si="30"/>
        <v>0</v>
      </c>
      <c r="AH54" s="249">
        <f t="shared" si="30"/>
        <v>0</v>
      </c>
      <c r="AI54" s="249">
        <f t="shared" si="30"/>
        <v>0</v>
      </c>
      <c r="AJ54" s="249">
        <f t="shared" si="30"/>
        <v>0</v>
      </c>
      <c r="AK54" s="249">
        <f t="shared" si="30"/>
        <v>0</v>
      </c>
    </row>
    <row r="55" spans="5:37">
      <c r="E55" s="220" t="str">
        <f t="shared" si="26"/>
        <v>2019Q4</v>
      </c>
      <c r="F55" s="221">
        <f>_xlfn.XLOOKUP($B$8,OCR!$D$2:$P$2,OCR!$D11:$P11)</f>
        <v>0</v>
      </c>
      <c r="G55" s="246">
        <f>_xlfn.XLOOKUP($B$8,IBNR!$G$5:$S$5,IBNR!$G14:$S14)</f>
        <v>0</v>
      </c>
      <c r="H55" s="247">
        <f t="shared" si="27"/>
        <v>0</v>
      </c>
      <c r="I55" s="248">
        <f t="shared" si="31"/>
        <v>0</v>
      </c>
      <c r="J55" s="249">
        <f t="shared" ref="J55:Z55" si="44">$H55*J18</f>
        <v>0</v>
      </c>
      <c r="K55" s="249">
        <f t="shared" si="44"/>
        <v>0</v>
      </c>
      <c r="L55" s="249">
        <f t="shared" si="44"/>
        <v>0</v>
      </c>
      <c r="M55" s="249">
        <f t="shared" si="44"/>
        <v>0</v>
      </c>
      <c r="N55" s="249">
        <f t="shared" si="44"/>
        <v>0</v>
      </c>
      <c r="O55" s="249">
        <f t="shared" si="44"/>
        <v>0</v>
      </c>
      <c r="P55" s="249">
        <f t="shared" si="44"/>
        <v>0</v>
      </c>
      <c r="Q55" s="249">
        <f t="shared" si="44"/>
        <v>0</v>
      </c>
      <c r="R55" s="249">
        <f t="shared" si="44"/>
        <v>0</v>
      </c>
      <c r="S55" s="249">
        <f t="shared" si="44"/>
        <v>0</v>
      </c>
      <c r="T55" s="249">
        <f t="shared" si="44"/>
        <v>0</v>
      </c>
      <c r="U55" s="249">
        <f t="shared" si="44"/>
        <v>0</v>
      </c>
      <c r="V55" s="249">
        <f t="shared" si="44"/>
        <v>0</v>
      </c>
      <c r="W55" s="249">
        <f t="shared" si="44"/>
        <v>0</v>
      </c>
      <c r="X55" s="249">
        <f t="shared" si="44"/>
        <v>0</v>
      </c>
      <c r="Y55" s="249">
        <f t="shared" si="44"/>
        <v>0</v>
      </c>
      <c r="Z55" s="249">
        <f t="shared" si="44"/>
        <v>0</v>
      </c>
      <c r="AA55" s="249">
        <f t="shared" ref="AA55:AF55" si="45">$H55*AA18</f>
        <v>0</v>
      </c>
      <c r="AB55" s="249">
        <f t="shared" si="45"/>
        <v>0</v>
      </c>
      <c r="AC55" s="249">
        <f t="shared" si="45"/>
        <v>0</v>
      </c>
      <c r="AD55" s="249">
        <f t="shared" si="45"/>
        <v>0</v>
      </c>
      <c r="AE55" s="249">
        <f t="shared" si="45"/>
        <v>0</v>
      </c>
      <c r="AF55" s="249">
        <f t="shared" si="45"/>
        <v>0</v>
      </c>
      <c r="AG55" s="249">
        <f t="shared" si="30"/>
        <v>0</v>
      </c>
      <c r="AH55" s="249">
        <f t="shared" si="30"/>
        <v>0</v>
      </c>
      <c r="AI55" s="249">
        <f t="shared" si="30"/>
        <v>0</v>
      </c>
      <c r="AJ55" s="249">
        <f t="shared" si="30"/>
        <v>0</v>
      </c>
      <c r="AK55" s="249">
        <f t="shared" si="30"/>
        <v>0</v>
      </c>
    </row>
    <row r="56" spans="5:37">
      <c r="E56" s="220" t="str">
        <f t="shared" si="26"/>
        <v>2020Q1</v>
      </c>
      <c r="F56" s="221">
        <f>_xlfn.XLOOKUP($B$8,OCR!$D$2:$P$2,OCR!$D12:$P12)</f>
        <v>0</v>
      </c>
      <c r="G56" s="246">
        <f>_xlfn.XLOOKUP($B$8,IBNR!$G$5:$S$5,IBNR!$G15:$S15)</f>
        <v>0</v>
      </c>
      <c r="H56" s="247">
        <f t="shared" si="27"/>
        <v>0</v>
      </c>
      <c r="I56" s="248">
        <f t="shared" si="31"/>
        <v>0</v>
      </c>
      <c r="J56" s="249">
        <f t="shared" ref="J56:Z56" si="46">$H56*J19</f>
        <v>0</v>
      </c>
      <c r="K56" s="249">
        <f t="shared" si="46"/>
        <v>0</v>
      </c>
      <c r="L56" s="249">
        <f t="shared" si="46"/>
        <v>0</v>
      </c>
      <c r="M56" s="249">
        <f t="shared" si="46"/>
        <v>0</v>
      </c>
      <c r="N56" s="249">
        <f t="shared" si="46"/>
        <v>0</v>
      </c>
      <c r="O56" s="249">
        <f t="shared" si="46"/>
        <v>0</v>
      </c>
      <c r="P56" s="249">
        <f t="shared" si="46"/>
        <v>0</v>
      </c>
      <c r="Q56" s="249">
        <f t="shared" si="46"/>
        <v>0</v>
      </c>
      <c r="R56" s="249">
        <f t="shared" si="46"/>
        <v>0</v>
      </c>
      <c r="S56" s="249">
        <f t="shared" si="46"/>
        <v>0</v>
      </c>
      <c r="T56" s="249">
        <f t="shared" si="46"/>
        <v>0</v>
      </c>
      <c r="U56" s="249">
        <f t="shared" si="46"/>
        <v>0</v>
      </c>
      <c r="V56" s="249">
        <f t="shared" si="46"/>
        <v>0</v>
      </c>
      <c r="W56" s="249">
        <f t="shared" si="46"/>
        <v>0</v>
      </c>
      <c r="X56" s="249">
        <f t="shared" si="46"/>
        <v>0</v>
      </c>
      <c r="Y56" s="249">
        <f t="shared" si="46"/>
        <v>0</v>
      </c>
      <c r="Z56" s="249">
        <f t="shared" si="46"/>
        <v>0</v>
      </c>
      <c r="AA56" s="249">
        <f t="shared" ref="AA56:AF56" si="47">$H56*AA19</f>
        <v>0</v>
      </c>
      <c r="AB56" s="249">
        <f t="shared" si="47"/>
        <v>0</v>
      </c>
      <c r="AC56" s="249">
        <f t="shared" si="47"/>
        <v>0</v>
      </c>
      <c r="AD56" s="249">
        <f t="shared" si="47"/>
        <v>0</v>
      </c>
      <c r="AE56" s="249">
        <f t="shared" si="47"/>
        <v>0</v>
      </c>
      <c r="AF56" s="249">
        <f t="shared" si="47"/>
        <v>0</v>
      </c>
      <c r="AG56" s="249">
        <f t="shared" si="30"/>
        <v>0</v>
      </c>
      <c r="AH56" s="249">
        <f t="shared" si="30"/>
        <v>0</v>
      </c>
      <c r="AI56" s="249">
        <f t="shared" si="30"/>
        <v>0</v>
      </c>
      <c r="AJ56" s="249">
        <f t="shared" si="30"/>
        <v>0</v>
      </c>
      <c r="AK56" s="249">
        <f t="shared" si="30"/>
        <v>0</v>
      </c>
    </row>
    <row r="57" spans="5:37">
      <c r="E57" s="220" t="str">
        <f t="shared" si="26"/>
        <v>2020Q2</v>
      </c>
      <c r="F57" s="221">
        <f>_xlfn.XLOOKUP($B$8,OCR!$D$2:$P$2,OCR!$D13:$P13)</f>
        <v>0</v>
      </c>
      <c r="G57" s="246">
        <f>_xlfn.XLOOKUP($B$8,IBNR!$G$5:$S$5,IBNR!$G16:$S16)</f>
        <v>0</v>
      </c>
      <c r="H57" s="247">
        <f t="shared" si="27"/>
        <v>0</v>
      </c>
      <c r="I57" s="248">
        <f t="shared" si="31"/>
        <v>0</v>
      </c>
      <c r="J57" s="249">
        <f t="shared" ref="J57:Z57" si="48">$H57*J20</f>
        <v>0</v>
      </c>
      <c r="K57" s="249">
        <f t="shared" si="48"/>
        <v>0</v>
      </c>
      <c r="L57" s="249">
        <f t="shared" si="48"/>
        <v>0</v>
      </c>
      <c r="M57" s="249">
        <f t="shared" si="48"/>
        <v>0</v>
      </c>
      <c r="N57" s="249">
        <f t="shared" si="48"/>
        <v>0</v>
      </c>
      <c r="O57" s="249">
        <f t="shared" si="48"/>
        <v>0</v>
      </c>
      <c r="P57" s="249">
        <f t="shared" si="48"/>
        <v>0</v>
      </c>
      <c r="Q57" s="249">
        <f t="shared" si="48"/>
        <v>0</v>
      </c>
      <c r="R57" s="249">
        <f t="shared" si="48"/>
        <v>0</v>
      </c>
      <c r="S57" s="249">
        <f t="shared" si="48"/>
        <v>0</v>
      </c>
      <c r="T57" s="249">
        <f t="shared" si="48"/>
        <v>0</v>
      </c>
      <c r="U57" s="249">
        <f t="shared" si="48"/>
        <v>0</v>
      </c>
      <c r="V57" s="249">
        <f t="shared" si="48"/>
        <v>0</v>
      </c>
      <c r="W57" s="249">
        <f t="shared" si="48"/>
        <v>0</v>
      </c>
      <c r="X57" s="249">
        <f t="shared" si="48"/>
        <v>0</v>
      </c>
      <c r="Y57" s="249">
        <f t="shared" si="48"/>
        <v>0</v>
      </c>
      <c r="Z57" s="249">
        <f t="shared" si="48"/>
        <v>0</v>
      </c>
      <c r="AA57" s="249">
        <f t="shared" ref="AA57:AF57" si="49">$H57*AA20</f>
        <v>0</v>
      </c>
      <c r="AB57" s="249">
        <f t="shared" si="49"/>
        <v>0</v>
      </c>
      <c r="AC57" s="249">
        <f t="shared" si="49"/>
        <v>0</v>
      </c>
      <c r="AD57" s="249">
        <f t="shared" si="49"/>
        <v>0</v>
      </c>
      <c r="AE57" s="249">
        <f t="shared" si="49"/>
        <v>0</v>
      </c>
      <c r="AF57" s="249">
        <f t="shared" si="49"/>
        <v>0</v>
      </c>
      <c r="AG57" s="249">
        <f t="shared" si="30"/>
        <v>0</v>
      </c>
      <c r="AH57" s="249">
        <f t="shared" si="30"/>
        <v>0</v>
      </c>
      <c r="AI57" s="249">
        <f t="shared" si="30"/>
        <v>0</v>
      </c>
      <c r="AJ57" s="249">
        <f t="shared" si="30"/>
        <v>0</v>
      </c>
      <c r="AK57" s="249">
        <f t="shared" si="30"/>
        <v>0</v>
      </c>
    </row>
    <row r="58" spans="5:37">
      <c r="E58" s="220" t="str">
        <f t="shared" si="26"/>
        <v>2020Q3</v>
      </c>
      <c r="F58" s="221">
        <f>_xlfn.XLOOKUP($B$8,OCR!$D$2:$P$2,OCR!$D14:$P14)</f>
        <v>0</v>
      </c>
      <c r="G58" s="246">
        <f>_xlfn.XLOOKUP($B$8,IBNR!$G$5:$S$5,IBNR!$G17:$S17)</f>
        <v>0</v>
      </c>
      <c r="H58" s="247">
        <f t="shared" si="27"/>
        <v>0</v>
      </c>
      <c r="I58" s="248">
        <f t="shared" si="31"/>
        <v>0</v>
      </c>
      <c r="J58" s="249">
        <f t="shared" ref="J58:Z58" si="50">$H58*J21</f>
        <v>0</v>
      </c>
      <c r="K58" s="249">
        <f t="shared" si="50"/>
        <v>0</v>
      </c>
      <c r="L58" s="249">
        <f t="shared" si="50"/>
        <v>0</v>
      </c>
      <c r="M58" s="249">
        <f t="shared" si="50"/>
        <v>0</v>
      </c>
      <c r="N58" s="249">
        <f t="shared" si="50"/>
        <v>0</v>
      </c>
      <c r="O58" s="249">
        <f t="shared" si="50"/>
        <v>0</v>
      </c>
      <c r="P58" s="249">
        <f t="shared" si="50"/>
        <v>0</v>
      </c>
      <c r="Q58" s="249">
        <f t="shared" si="50"/>
        <v>0</v>
      </c>
      <c r="R58" s="249">
        <f t="shared" si="50"/>
        <v>0</v>
      </c>
      <c r="S58" s="249">
        <f t="shared" si="50"/>
        <v>0</v>
      </c>
      <c r="T58" s="249">
        <f t="shared" si="50"/>
        <v>0</v>
      </c>
      <c r="U58" s="249">
        <f t="shared" si="50"/>
        <v>0</v>
      </c>
      <c r="V58" s="249">
        <f t="shared" si="50"/>
        <v>0</v>
      </c>
      <c r="W58" s="249">
        <f t="shared" si="50"/>
        <v>0</v>
      </c>
      <c r="X58" s="249">
        <f t="shared" si="50"/>
        <v>0</v>
      </c>
      <c r="Y58" s="249">
        <f t="shared" si="50"/>
        <v>0</v>
      </c>
      <c r="Z58" s="249">
        <f t="shared" si="50"/>
        <v>0</v>
      </c>
      <c r="AA58" s="249">
        <f t="shared" ref="AA58:AF58" si="51">$H58*AA21</f>
        <v>0</v>
      </c>
      <c r="AB58" s="249">
        <f t="shared" si="51"/>
        <v>0</v>
      </c>
      <c r="AC58" s="249">
        <f t="shared" si="51"/>
        <v>0</v>
      </c>
      <c r="AD58" s="249">
        <f t="shared" si="51"/>
        <v>0</v>
      </c>
      <c r="AE58" s="249">
        <f t="shared" si="51"/>
        <v>0</v>
      </c>
      <c r="AF58" s="249">
        <f t="shared" si="51"/>
        <v>0</v>
      </c>
      <c r="AG58" s="249">
        <f t="shared" ref="AG58:AK67" si="52">$H58*AG21</f>
        <v>0</v>
      </c>
      <c r="AH58" s="249">
        <f t="shared" si="52"/>
        <v>0</v>
      </c>
      <c r="AI58" s="249">
        <f t="shared" si="52"/>
        <v>0</v>
      </c>
      <c r="AJ58" s="249">
        <f t="shared" si="52"/>
        <v>0</v>
      </c>
      <c r="AK58" s="249">
        <f t="shared" si="52"/>
        <v>0</v>
      </c>
    </row>
    <row r="59" spans="5:37">
      <c r="E59" s="220" t="str">
        <f t="shared" si="26"/>
        <v>2020Q4</v>
      </c>
      <c r="F59" s="221">
        <f>_xlfn.XLOOKUP($B$8,OCR!$D$2:$P$2,OCR!$D15:$P15)</f>
        <v>0</v>
      </c>
      <c r="G59" s="246">
        <f>_xlfn.XLOOKUP($B$8,IBNR!$G$5:$S$5,IBNR!$G18:$S18)</f>
        <v>0</v>
      </c>
      <c r="H59" s="247">
        <f t="shared" si="27"/>
        <v>0</v>
      </c>
      <c r="I59" s="248">
        <f t="shared" si="31"/>
        <v>0</v>
      </c>
      <c r="J59" s="249">
        <f t="shared" ref="J59:Z59" si="53">$H59*J22</f>
        <v>0</v>
      </c>
      <c r="K59" s="249">
        <f t="shared" si="53"/>
        <v>0</v>
      </c>
      <c r="L59" s="249">
        <f t="shared" si="53"/>
        <v>0</v>
      </c>
      <c r="M59" s="249">
        <f t="shared" si="53"/>
        <v>0</v>
      </c>
      <c r="N59" s="249">
        <f t="shared" si="53"/>
        <v>0</v>
      </c>
      <c r="O59" s="249">
        <f t="shared" si="53"/>
        <v>0</v>
      </c>
      <c r="P59" s="249">
        <f t="shared" si="53"/>
        <v>0</v>
      </c>
      <c r="Q59" s="249">
        <f t="shared" si="53"/>
        <v>0</v>
      </c>
      <c r="R59" s="249">
        <f t="shared" si="53"/>
        <v>0</v>
      </c>
      <c r="S59" s="249">
        <f t="shared" si="53"/>
        <v>0</v>
      </c>
      <c r="T59" s="249">
        <f t="shared" si="53"/>
        <v>0</v>
      </c>
      <c r="U59" s="249">
        <f t="shared" si="53"/>
        <v>0</v>
      </c>
      <c r="V59" s="249">
        <f t="shared" si="53"/>
        <v>0</v>
      </c>
      <c r="W59" s="249">
        <f t="shared" si="53"/>
        <v>0</v>
      </c>
      <c r="X59" s="249">
        <f t="shared" si="53"/>
        <v>0</v>
      </c>
      <c r="Y59" s="249">
        <f t="shared" si="53"/>
        <v>0</v>
      </c>
      <c r="Z59" s="249">
        <f t="shared" si="53"/>
        <v>0</v>
      </c>
      <c r="AA59" s="249">
        <f t="shared" ref="AA59:AF59" si="54">$H59*AA22</f>
        <v>0</v>
      </c>
      <c r="AB59" s="249">
        <f t="shared" si="54"/>
        <v>0</v>
      </c>
      <c r="AC59" s="249">
        <f t="shared" si="54"/>
        <v>0</v>
      </c>
      <c r="AD59" s="249">
        <f t="shared" si="54"/>
        <v>0</v>
      </c>
      <c r="AE59" s="249">
        <f t="shared" si="54"/>
        <v>0</v>
      </c>
      <c r="AF59" s="249">
        <f t="shared" si="54"/>
        <v>0</v>
      </c>
      <c r="AG59" s="249">
        <f t="shared" si="52"/>
        <v>0</v>
      </c>
      <c r="AH59" s="249">
        <f t="shared" si="52"/>
        <v>0</v>
      </c>
      <c r="AI59" s="249">
        <f t="shared" si="52"/>
        <v>0</v>
      </c>
      <c r="AJ59" s="249">
        <f t="shared" si="52"/>
        <v>0</v>
      </c>
      <c r="AK59" s="249">
        <f t="shared" si="52"/>
        <v>0</v>
      </c>
    </row>
    <row r="60" spans="5:37">
      <c r="E60" s="220" t="str">
        <f t="shared" si="26"/>
        <v>2021Q1</v>
      </c>
      <c r="F60" s="221">
        <f>_xlfn.XLOOKUP($B$8,OCR!$D$2:$P$2,OCR!$D16:$P16)</f>
        <v>0</v>
      </c>
      <c r="G60" s="246">
        <f>_xlfn.XLOOKUP($B$8,IBNR!$G$5:$S$5,IBNR!$G19:$S19)</f>
        <v>0</v>
      </c>
      <c r="H60" s="247">
        <f t="shared" si="27"/>
        <v>0</v>
      </c>
      <c r="I60" s="248">
        <f t="shared" si="31"/>
        <v>0</v>
      </c>
      <c r="J60" s="249">
        <f t="shared" ref="J60:Z60" si="55">$H60*J23</f>
        <v>0</v>
      </c>
      <c r="K60" s="249">
        <f t="shared" si="55"/>
        <v>0</v>
      </c>
      <c r="L60" s="249">
        <f t="shared" si="55"/>
        <v>0</v>
      </c>
      <c r="M60" s="249">
        <f t="shared" si="55"/>
        <v>0</v>
      </c>
      <c r="N60" s="249">
        <f t="shared" si="55"/>
        <v>0</v>
      </c>
      <c r="O60" s="249">
        <f t="shared" si="55"/>
        <v>0</v>
      </c>
      <c r="P60" s="249">
        <f t="shared" si="55"/>
        <v>0</v>
      </c>
      <c r="Q60" s="249">
        <f t="shared" si="55"/>
        <v>0</v>
      </c>
      <c r="R60" s="249">
        <f t="shared" si="55"/>
        <v>0</v>
      </c>
      <c r="S60" s="249">
        <f t="shared" si="55"/>
        <v>0</v>
      </c>
      <c r="T60" s="249">
        <f t="shared" si="55"/>
        <v>0</v>
      </c>
      <c r="U60" s="249">
        <f t="shared" si="55"/>
        <v>0</v>
      </c>
      <c r="V60" s="249">
        <f t="shared" si="55"/>
        <v>0</v>
      </c>
      <c r="W60" s="249">
        <f t="shared" si="55"/>
        <v>0</v>
      </c>
      <c r="X60" s="249">
        <f t="shared" si="55"/>
        <v>0</v>
      </c>
      <c r="Y60" s="249">
        <f t="shared" si="55"/>
        <v>0</v>
      </c>
      <c r="Z60" s="249">
        <f t="shared" si="55"/>
        <v>0</v>
      </c>
      <c r="AA60" s="249">
        <f t="shared" ref="AA60:AF60" si="56">$H60*AA23</f>
        <v>0</v>
      </c>
      <c r="AB60" s="249">
        <f t="shared" si="56"/>
        <v>0</v>
      </c>
      <c r="AC60" s="249">
        <f t="shared" si="56"/>
        <v>0</v>
      </c>
      <c r="AD60" s="249">
        <f t="shared" si="56"/>
        <v>0</v>
      </c>
      <c r="AE60" s="249">
        <f t="shared" si="56"/>
        <v>0</v>
      </c>
      <c r="AF60" s="249">
        <f t="shared" si="56"/>
        <v>0</v>
      </c>
      <c r="AG60" s="249">
        <f t="shared" si="52"/>
        <v>0</v>
      </c>
      <c r="AH60" s="249">
        <f t="shared" si="52"/>
        <v>0</v>
      </c>
      <c r="AI60" s="249">
        <f t="shared" si="52"/>
        <v>0</v>
      </c>
      <c r="AJ60" s="249">
        <f t="shared" si="52"/>
        <v>0</v>
      </c>
      <c r="AK60" s="249">
        <f t="shared" si="52"/>
        <v>0</v>
      </c>
    </row>
    <row r="61" spans="5:37">
      <c r="E61" s="220" t="str">
        <f t="shared" si="26"/>
        <v>2021Q2</v>
      </c>
      <c r="F61" s="221">
        <f>_xlfn.XLOOKUP($B$8,OCR!$D$2:$P$2,OCR!$D17:$P17)</f>
        <v>1210000</v>
      </c>
      <c r="G61" s="246">
        <f>_xlfn.XLOOKUP($B$8,IBNR!$G$5:$S$5,IBNR!$G20:$S20)</f>
        <v>0</v>
      </c>
      <c r="H61" s="247">
        <f t="shared" si="27"/>
        <v>1210000</v>
      </c>
      <c r="I61" s="248">
        <f t="shared" si="31"/>
        <v>1210000</v>
      </c>
      <c r="J61" s="249">
        <f t="shared" ref="J61:Z61" si="57">$H61*J24</f>
        <v>1210000</v>
      </c>
      <c r="K61" s="249">
        <f t="shared" si="57"/>
        <v>0</v>
      </c>
      <c r="L61" s="249">
        <f t="shared" si="57"/>
        <v>0</v>
      </c>
      <c r="M61" s="249">
        <f t="shared" si="57"/>
        <v>0</v>
      </c>
      <c r="N61" s="249">
        <f t="shared" si="57"/>
        <v>0</v>
      </c>
      <c r="O61" s="249">
        <f t="shared" si="57"/>
        <v>0</v>
      </c>
      <c r="P61" s="249">
        <f t="shared" si="57"/>
        <v>0</v>
      </c>
      <c r="Q61" s="249">
        <f t="shared" si="57"/>
        <v>0</v>
      </c>
      <c r="R61" s="249">
        <f t="shared" si="57"/>
        <v>0</v>
      </c>
      <c r="S61" s="249">
        <f t="shared" si="57"/>
        <v>0</v>
      </c>
      <c r="T61" s="249">
        <f t="shared" si="57"/>
        <v>0</v>
      </c>
      <c r="U61" s="249">
        <f t="shared" si="57"/>
        <v>0</v>
      </c>
      <c r="V61" s="249">
        <f t="shared" si="57"/>
        <v>0</v>
      </c>
      <c r="W61" s="249">
        <f t="shared" si="57"/>
        <v>0</v>
      </c>
      <c r="X61" s="249">
        <f t="shared" si="57"/>
        <v>0</v>
      </c>
      <c r="Y61" s="249">
        <f t="shared" si="57"/>
        <v>0</v>
      </c>
      <c r="Z61" s="249">
        <f t="shared" si="57"/>
        <v>0</v>
      </c>
      <c r="AA61" s="249">
        <f t="shared" ref="AA61:AF61" si="58">$H61*AA24</f>
        <v>0</v>
      </c>
      <c r="AB61" s="249">
        <f t="shared" si="58"/>
        <v>0</v>
      </c>
      <c r="AC61" s="249">
        <f t="shared" si="58"/>
        <v>0</v>
      </c>
      <c r="AD61" s="249">
        <f t="shared" si="58"/>
        <v>0</v>
      </c>
      <c r="AE61" s="249">
        <f t="shared" si="58"/>
        <v>0</v>
      </c>
      <c r="AF61" s="249">
        <f t="shared" si="58"/>
        <v>0</v>
      </c>
      <c r="AG61" s="249">
        <f t="shared" si="52"/>
        <v>0</v>
      </c>
      <c r="AH61" s="249">
        <f t="shared" si="52"/>
        <v>0</v>
      </c>
      <c r="AI61" s="249">
        <f t="shared" si="52"/>
        <v>0</v>
      </c>
      <c r="AJ61" s="249">
        <f t="shared" si="52"/>
        <v>0</v>
      </c>
      <c r="AK61" s="249">
        <f t="shared" si="52"/>
        <v>0</v>
      </c>
    </row>
    <row r="62" spans="5:37">
      <c r="E62" s="220" t="str">
        <f t="shared" si="26"/>
        <v>2021Q3</v>
      </c>
      <c r="F62" s="221">
        <f>_xlfn.XLOOKUP($B$8,OCR!$D$2:$P$2,OCR!$D18:$P18)</f>
        <v>63563.500000000007</v>
      </c>
      <c r="G62" s="246">
        <f>_xlfn.XLOOKUP($B$8,IBNR!$G$5:$S$5,IBNR!$G21:$S21)</f>
        <v>0</v>
      </c>
      <c r="H62" s="247">
        <f t="shared" si="27"/>
        <v>63563.500000000007</v>
      </c>
      <c r="I62" s="248">
        <f t="shared" si="31"/>
        <v>63563.500000000007</v>
      </c>
      <c r="J62" s="249">
        <f t="shared" ref="J62:Z62" si="59">$H62*J25</f>
        <v>63563.500000000007</v>
      </c>
      <c r="K62" s="249">
        <f t="shared" si="59"/>
        <v>0</v>
      </c>
      <c r="L62" s="249">
        <f t="shared" si="59"/>
        <v>0</v>
      </c>
      <c r="M62" s="249">
        <f t="shared" si="59"/>
        <v>0</v>
      </c>
      <c r="N62" s="249">
        <f t="shared" si="59"/>
        <v>0</v>
      </c>
      <c r="O62" s="249">
        <f t="shared" si="59"/>
        <v>0</v>
      </c>
      <c r="P62" s="249">
        <f t="shared" si="59"/>
        <v>0</v>
      </c>
      <c r="Q62" s="249">
        <f t="shared" si="59"/>
        <v>0</v>
      </c>
      <c r="R62" s="249">
        <f t="shared" si="59"/>
        <v>0</v>
      </c>
      <c r="S62" s="249">
        <f t="shared" si="59"/>
        <v>0</v>
      </c>
      <c r="T62" s="249">
        <f t="shared" si="59"/>
        <v>0</v>
      </c>
      <c r="U62" s="249">
        <f t="shared" si="59"/>
        <v>0</v>
      </c>
      <c r="V62" s="249">
        <f t="shared" si="59"/>
        <v>0</v>
      </c>
      <c r="W62" s="249">
        <f t="shared" si="59"/>
        <v>0</v>
      </c>
      <c r="X62" s="249">
        <f t="shared" si="59"/>
        <v>0</v>
      </c>
      <c r="Y62" s="249">
        <f t="shared" si="59"/>
        <v>0</v>
      </c>
      <c r="Z62" s="249">
        <f t="shared" si="59"/>
        <v>0</v>
      </c>
      <c r="AA62" s="249">
        <f t="shared" ref="AA62:AF62" si="60">$H62*AA25</f>
        <v>0</v>
      </c>
      <c r="AB62" s="249">
        <f t="shared" si="60"/>
        <v>0</v>
      </c>
      <c r="AC62" s="249">
        <f t="shared" si="60"/>
        <v>0</v>
      </c>
      <c r="AD62" s="249">
        <f t="shared" si="60"/>
        <v>0</v>
      </c>
      <c r="AE62" s="249">
        <f t="shared" si="60"/>
        <v>0</v>
      </c>
      <c r="AF62" s="249">
        <f t="shared" si="60"/>
        <v>0</v>
      </c>
      <c r="AG62" s="249">
        <f t="shared" si="52"/>
        <v>0</v>
      </c>
      <c r="AH62" s="249">
        <f t="shared" si="52"/>
        <v>0</v>
      </c>
      <c r="AI62" s="249">
        <f t="shared" si="52"/>
        <v>0</v>
      </c>
      <c r="AJ62" s="249">
        <f t="shared" si="52"/>
        <v>0</v>
      </c>
      <c r="AK62" s="249">
        <f t="shared" si="52"/>
        <v>0</v>
      </c>
    </row>
    <row r="63" spans="5:37">
      <c r="E63" s="220" t="str">
        <f t="shared" si="26"/>
        <v>2021Q4</v>
      </c>
      <c r="F63" s="221">
        <f>_xlfn.XLOOKUP($B$8,OCR!$D$2:$P$2,OCR!$D19:$P19)</f>
        <v>5225000.0000000009</v>
      </c>
      <c r="G63" s="246">
        <f>_xlfn.XLOOKUP($B$8,IBNR!$G$5:$S$5,IBNR!$G22:$S22)</f>
        <v>157412.2242033862</v>
      </c>
      <c r="H63" s="247">
        <f t="shared" si="27"/>
        <v>5382412.2242033873</v>
      </c>
      <c r="I63" s="248">
        <f t="shared" si="31"/>
        <v>5382412.2242033873</v>
      </c>
      <c r="J63" s="249">
        <f t="shared" ref="J63:Z63" si="61">$H63*J26</f>
        <v>5382412.2242033873</v>
      </c>
      <c r="K63" s="249">
        <f t="shared" si="61"/>
        <v>0</v>
      </c>
      <c r="L63" s="249">
        <f t="shared" si="61"/>
        <v>0</v>
      </c>
      <c r="M63" s="249">
        <f t="shared" si="61"/>
        <v>0</v>
      </c>
      <c r="N63" s="249">
        <f t="shared" si="61"/>
        <v>0</v>
      </c>
      <c r="O63" s="249">
        <f t="shared" si="61"/>
        <v>0</v>
      </c>
      <c r="P63" s="249">
        <f t="shared" si="61"/>
        <v>0</v>
      </c>
      <c r="Q63" s="249">
        <f t="shared" si="61"/>
        <v>0</v>
      </c>
      <c r="R63" s="249">
        <f t="shared" si="61"/>
        <v>0</v>
      </c>
      <c r="S63" s="249">
        <f t="shared" si="61"/>
        <v>0</v>
      </c>
      <c r="T63" s="249">
        <f t="shared" si="61"/>
        <v>0</v>
      </c>
      <c r="U63" s="249">
        <f t="shared" si="61"/>
        <v>0</v>
      </c>
      <c r="V63" s="249">
        <f t="shared" si="61"/>
        <v>0</v>
      </c>
      <c r="W63" s="249">
        <f t="shared" si="61"/>
        <v>0</v>
      </c>
      <c r="X63" s="249">
        <f t="shared" si="61"/>
        <v>0</v>
      </c>
      <c r="Y63" s="249">
        <f t="shared" si="61"/>
        <v>0</v>
      </c>
      <c r="Z63" s="249">
        <f t="shared" si="61"/>
        <v>0</v>
      </c>
      <c r="AA63" s="249">
        <f t="shared" ref="AA63:AF63" si="62">$H63*AA26</f>
        <v>0</v>
      </c>
      <c r="AB63" s="249">
        <f t="shared" si="62"/>
        <v>0</v>
      </c>
      <c r="AC63" s="249">
        <f t="shared" si="62"/>
        <v>0</v>
      </c>
      <c r="AD63" s="249">
        <f t="shared" si="62"/>
        <v>0</v>
      </c>
      <c r="AE63" s="249">
        <f t="shared" si="62"/>
        <v>0</v>
      </c>
      <c r="AF63" s="249">
        <f t="shared" si="62"/>
        <v>0</v>
      </c>
      <c r="AG63" s="249">
        <f t="shared" si="52"/>
        <v>0</v>
      </c>
      <c r="AH63" s="249">
        <f t="shared" si="52"/>
        <v>0</v>
      </c>
      <c r="AI63" s="249">
        <f t="shared" si="52"/>
        <v>0</v>
      </c>
      <c r="AJ63" s="249">
        <f t="shared" si="52"/>
        <v>0</v>
      </c>
      <c r="AK63" s="249">
        <f t="shared" si="52"/>
        <v>0</v>
      </c>
    </row>
    <row r="64" spans="5:37">
      <c r="E64" s="220" t="str">
        <f t="shared" si="26"/>
        <v>2022Q1</v>
      </c>
      <c r="F64" s="221">
        <f>_xlfn.XLOOKUP($B$8,OCR!$D$2:$P$2,OCR!$D20:$P20)</f>
        <v>91899.5</v>
      </c>
      <c r="G64" s="246">
        <f>_xlfn.XLOOKUP($B$8,IBNR!$G$5:$S$5,IBNR!$G23:$S23)</f>
        <v>280950.60794153379</v>
      </c>
      <c r="H64" s="247">
        <f t="shared" si="27"/>
        <v>372850.10794153379</v>
      </c>
      <c r="I64" s="248">
        <f t="shared" si="31"/>
        <v>372850.1079415257</v>
      </c>
      <c r="J64" s="249">
        <f t="shared" ref="J64:Z64" si="63">$H64*J27</f>
        <v>372850.1079415257</v>
      </c>
      <c r="K64" s="249">
        <f t="shared" si="63"/>
        <v>0</v>
      </c>
      <c r="L64" s="249">
        <f t="shared" si="63"/>
        <v>0</v>
      </c>
      <c r="M64" s="249">
        <f t="shared" si="63"/>
        <v>0</v>
      </c>
      <c r="N64" s="249">
        <f t="shared" si="63"/>
        <v>0</v>
      </c>
      <c r="O64" s="249">
        <f t="shared" si="63"/>
        <v>0</v>
      </c>
      <c r="P64" s="249">
        <f t="shared" si="63"/>
        <v>0</v>
      </c>
      <c r="Q64" s="249">
        <f t="shared" si="63"/>
        <v>0</v>
      </c>
      <c r="R64" s="249">
        <f t="shared" si="63"/>
        <v>0</v>
      </c>
      <c r="S64" s="249">
        <f t="shared" si="63"/>
        <v>0</v>
      </c>
      <c r="T64" s="249">
        <f t="shared" si="63"/>
        <v>0</v>
      </c>
      <c r="U64" s="249">
        <f t="shared" si="63"/>
        <v>0</v>
      </c>
      <c r="V64" s="249">
        <f t="shared" si="63"/>
        <v>0</v>
      </c>
      <c r="W64" s="249">
        <f t="shared" si="63"/>
        <v>0</v>
      </c>
      <c r="X64" s="249">
        <f t="shared" si="63"/>
        <v>0</v>
      </c>
      <c r="Y64" s="249">
        <f t="shared" si="63"/>
        <v>0</v>
      </c>
      <c r="Z64" s="249">
        <f t="shared" si="63"/>
        <v>0</v>
      </c>
      <c r="AA64" s="249">
        <f t="shared" ref="AA64:AF64" si="64">$H64*AA27</f>
        <v>0</v>
      </c>
      <c r="AB64" s="249">
        <f t="shared" si="64"/>
        <v>0</v>
      </c>
      <c r="AC64" s="249">
        <f t="shared" si="64"/>
        <v>0</v>
      </c>
      <c r="AD64" s="249">
        <f t="shared" si="64"/>
        <v>0</v>
      </c>
      <c r="AE64" s="249">
        <f t="shared" si="64"/>
        <v>0</v>
      </c>
      <c r="AF64" s="249">
        <f t="shared" si="64"/>
        <v>0</v>
      </c>
      <c r="AG64" s="249">
        <f t="shared" si="52"/>
        <v>0</v>
      </c>
      <c r="AH64" s="249">
        <f t="shared" si="52"/>
        <v>0</v>
      </c>
      <c r="AI64" s="249">
        <f t="shared" si="52"/>
        <v>0</v>
      </c>
      <c r="AJ64" s="249">
        <f t="shared" si="52"/>
        <v>0</v>
      </c>
      <c r="AK64" s="249">
        <f t="shared" si="52"/>
        <v>0</v>
      </c>
    </row>
    <row r="65" spans="5:37">
      <c r="E65" s="220" t="str">
        <f t="shared" si="26"/>
        <v>2022Q2</v>
      </c>
      <c r="F65" s="221">
        <f>_xlfn.XLOOKUP($B$8,OCR!$D$2:$P$2,OCR!$D21:$P21)</f>
        <v>1375000</v>
      </c>
      <c r="G65" s="246">
        <f>_xlfn.XLOOKUP($B$8,IBNR!$G$5:$S$5,IBNR!$G24:$S24)</f>
        <v>280950.60794153379</v>
      </c>
      <c r="H65" s="247">
        <f t="shared" si="27"/>
        <v>1655950.6079415339</v>
      </c>
      <c r="I65" s="248">
        <f t="shared" si="31"/>
        <v>1655950.607941498</v>
      </c>
      <c r="J65" s="249">
        <f t="shared" ref="J65:Z65" si="65">$H65*J28</f>
        <v>0</v>
      </c>
      <c r="K65" s="249">
        <f t="shared" si="65"/>
        <v>1655950.607941498</v>
      </c>
      <c r="L65" s="249">
        <f t="shared" si="65"/>
        <v>0</v>
      </c>
      <c r="M65" s="249">
        <f t="shared" si="65"/>
        <v>0</v>
      </c>
      <c r="N65" s="249">
        <f t="shared" si="65"/>
        <v>0</v>
      </c>
      <c r="O65" s="249">
        <f t="shared" si="65"/>
        <v>0</v>
      </c>
      <c r="P65" s="249">
        <f t="shared" si="65"/>
        <v>0</v>
      </c>
      <c r="Q65" s="249">
        <f t="shared" si="65"/>
        <v>0</v>
      </c>
      <c r="R65" s="249">
        <f t="shared" si="65"/>
        <v>0</v>
      </c>
      <c r="S65" s="249">
        <f t="shared" si="65"/>
        <v>0</v>
      </c>
      <c r="T65" s="249">
        <f t="shared" si="65"/>
        <v>0</v>
      </c>
      <c r="U65" s="249">
        <f t="shared" si="65"/>
        <v>0</v>
      </c>
      <c r="V65" s="249">
        <f t="shared" si="65"/>
        <v>0</v>
      </c>
      <c r="W65" s="249">
        <f t="shared" si="65"/>
        <v>0</v>
      </c>
      <c r="X65" s="249">
        <f t="shared" si="65"/>
        <v>0</v>
      </c>
      <c r="Y65" s="249">
        <f t="shared" si="65"/>
        <v>0</v>
      </c>
      <c r="Z65" s="249">
        <f t="shared" si="65"/>
        <v>0</v>
      </c>
      <c r="AA65" s="249">
        <f t="shared" ref="AA65:AF65" si="66">$H65*AA28</f>
        <v>0</v>
      </c>
      <c r="AB65" s="249">
        <f t="shared" si="66"/>
        <v>0</v>
      </c>
      <c r="AC65" s="249">
        <f t="shared" si="66"/>
        <v>0</v>
      </c>
      <c r="AD65" s="249">
        <f t="shared" si="66"/>
        <v>0</v>
      </c>
      <c r="AE65" s="249">
        <f t="shared" si="66"/>
        <v>0</v>
      </c>
      <c r="AF65" s="249">
        <f t="shared" si="66"/>
        <v>0</v>
      </c>
      <c r="AG65" s="249">
        <f t="shared" si="52"/>
        <v>0</v>
      </c>
      <c r="AH65" s="249">
        <f t="shared" si="52"/>
        <v>0</v>
      </c>
      <c r="AI65" s="249">
        <f t="shared" si="52"/>
        <v>0</v>
      </c>
      <c r="AJ65" s="249">
        <f t="shared" si="52"/>
        <v>0</v>
      </c>
      <c r="AK65" s="249">
        <f t="shared" si="52"/>
        <v>0</v>
      </c>
    </row>
    <row r="66" spans="5:37">
      <c r="E66" s="220" t="str">
        <f t="shared" si="26"/>
        <v>2022Q3</v>
      </c>
      <c r="F66" s="221">
        <f>_xlfn.XLOOKUP($B$8,OCR!$D$2:$P$2,OCR!$D22:$P22)</f>
        <v>55000.000000000007</v>
      </c>
      <c r="G66" s="246">
        <f>_xlfn.XLOOKUP($B$8,IBNR!$G$5:$S$5,IBNR!$G25:$S25)</f>
        <v>344088.47122270422</v>
      </c>
      <c r="H66" s="247">
        <f t="shared" si="27"/>
        <v>399088.47122270422</v>
      </c>
      <c r="I66" s="248">
        <f t="shared" si="31"/>
        <v>399088.4712226956</v>
      </c>
      <c r="J66" s="249">
        <f t="shared" ref="J66:Z66" si="67">$H66*J29</f>
        <v>0</v>
      </c>
      <c r="K66" s="249">
        <f t="shared" si="67"/>
        <v>0</v>
      </c>
      <c r="L66" s="249">
        <f t="shared" si="67"/>
        <v>399088.4712226956</v>
      </c>
      <c r="M66" s="249">
        <f t="shared" si="67"/>
        <v>0</v>
      </c>
      <c r="N66" s="249">
        <f t="shared" si="67"/>
        <v>0</v>
      </c>
      <c r="O66" s="249">
        <f t="shared" si="67"/>
        <v>0</v>
      </c>
      <c r="P66" s="249">
        <f t="shared" si="67"/>
        <v>0</v>
      </c>
      <c r="Q66" s="249">
        <f t="shared" si="67"/>
        <v>0</v>
      </c>
      <c r="R66" s="249">
        <f t="shared" si="67"/>
        <v>0</v>
      </c>
      <c r="S66" s="249">
        <f t="shared" si="67"/>
        <v>0</v>
      </c>
      <c r="T66" s="249">
        <f t="shared" si="67"/>
        <v>0</v>
      </c>
      <c r="U66" s="249">
        <f t="shared" si="67"/>
        <v>0</v>
      </c>
      <c r="V66" s="249">
        <f t="shared" si="67"/>
        <v>0</v>
      </c>
      <c r="W66" s="249">
        <f t="shared" si="67"/>
        <v>0</v>
      </c>
      <c r="X66" s="249">
        <f t="shared" si="67"/>
        <v>0</v>
      </c>
      <c r="Y66" s="249">
        <f t="shared" si="67"/>
        <v>0</v>
      </c>
      <c r="Z66" s="249">
        <f t="shared" si="67"/>
        <v>0</v>
      </c>
      <c r="AA66" s="249">
        <f t="shared" ref="AA66:AF66" si="68">$H66*AA29</f>
        <v>0</v>
      </c>
      <c r="AB66" s="249">
        <f t="shared" si="68"/>
        <v>0</v>
      </c>
      <c r="AC66" s="249">
        <f t="shared" si="68"/>
        <v>0</v>
      </c>
      <c r="AD66" s="249">
        <f t="shared" si="68"/>
        <v>0</v>
      </c>
      <c r="AE66" s="249">
        <f t="shared" si="68"/>
        <v>0</v>
      </c>
      <c r="AF66" s="249">
        <f t="shared" si="68"/>
        <v>0</v>
      </c>
      <c r="AG66" s="249">
        <f t="shared" si="52"/>
        <v>0</v>
      </c>
      <c r="AH66" s="249">
        <f t="shared" si="52"/>
        <v>0</v>
      </c>
      <c r="AI66" s="249">
        <f t="shared" si="52"/>
        <v>0</v>
      </c>
      <c r="AJ66" s="249">
        <f t="shared" si="52"/>
        <v>0</v>
      </c>
      <c r="AK66" s="249">
        <f t="shared" si="52"/>
        <v>0</v>
      </c>
    </row>
    <row r="67" spans="5:37">
      <c r="E67" s="220" t="str">
        <f t="shared" si="26"/>
        <v>2022Q4</v>
      </c>
      <c r="F67" s="221">
        <f>_xlfn.XLOOKUP($B$8,OCR!$D$2:$P$2,OCR!$D23:$P23)</f>
        <v>16553172.900000002</v>
      </c>
      <c r="G67" s="246">
        <f>_xlfn.XLOOKUP($B$8,IBNR!$G$5:$S$5,IBNR!$G26:$S26)</f>
        <v>282523.73734767677</v>
      </c>
      <c r="H67" s="247">
        <f t="shared" si="27"/>
        <v>16835696.63734768</v>
      </c>
      <c r="I67" s="248">
        <f t="shared" si="31"/>
        <v>16835696.637347404</v>
      </c>
      <c r="J67" s="249">
        <f t="shared" ref="J67:Z67" si="69">$H67*J30</f>
        <v>3970263.7239651536</v>
      </c>
      <c r="K67" s="249">
        <f t="shared" si="69"/>
        <v>0</v>
      </c>
      <c r="L67" s="249">
        <f t="shared" si="69"/>
        <v>0</v>
      </c>
      <c r="M67" s="249">
        <f t="shared" si="69"/>
        <v>12865432.913382249</v>
      </c>
      <c r="N67" s="249">
        <f t="shared" si="69"/>
        <v>0</v>
      </c>
      <c r="O67" s="249">
        <f t="shared" si="69"/>
        <v>0</v>
      </c>
      <c r="P67" s="249">
        <f t="shared" si="69"/>
        <v>0</v>
      </c>
      <c r="Q67" s="249">
        <f t="shared" si="69"/>
        <v>0</v>
      </c>
      <c r="R67" s="249">
        <f t="shared" si="69"/>
        <v>0</v>
      </c>
      <c r="S67" s="249">
        <f t="shared" si="69"/>
        <v>0</v>
      </c>
      <c r="T67" s="249">
        <f t="shared" si="69"/>
        <v>0</v>
      </c>
      <c r="U67" s="249">
        <f t="shared" si="69"/>
        <v>0</v>
      </c>
      <c r="V67" s="249">
        <f t="shared" si="69"/>
        <v>0</v>
      </c>
      <c r="W67" s="249">
        <f t="shared" si="69"/>
        <v>0</v>
      </c>
      <c r="X67" s="249">
        <f t="shared" si="69"/>
        <v>0</v>
      </c>
      <c r="Y67" s="249">
        <f t="shared" si="69"/>
        <v>0</v>
      </c>
      <c r="Z67" s="249">
        <f t="shared" si="69"/>
        <v>0</v>
      </c>
      <c r="AA67" s="249">
        <f t="shared" ref="AA67:AF67" si="70">$H67*AA30</f>
        <v>0</v>
      </c>
      <c r="AB67" s="249">
        <f t="shared" si="70"/>
        <v>0</v>
      </c>
      <c r="AC67" s="249">
        <f t="shared" si="70"/>
        <v>0</v>
      </c>
      <c r="AD67" s="249">
        <f t="shared" si="70"/>
        <v>0</v>
      </c>
      <c r="AE67" s="249">
        <f t="shared" si="70"/>
        <v>0</v>
      </c>
      <c r="AF67" s="249">
        <f t="shared" si="70"/>
        <v>0</v>
      </c>
      <c r="AG67" s="249">
        <f t="shared" si="52"/>
        <v>0</v>
      </c>
      <c r="AH67" s="249">
        <f t="shared" si="52"/>
        <v>0</v>
      </c>
      <c r="AI67" s="249">
        <f t="shared" si="52"/>
        <v>0</v>
      </c>
      <c r="AJ67" s="249">
        <f t="shared" si="52"/>
        <v>0</v>
      </c>
      <c r="AK67" s="249">
        <f t="shared" si="52"/>
        <v>0</v>
      </c>
    </row>
    <row r="68" spans="5:37">
      <c r="E68" s="220" t="s">
        <v>122</v>
      </c>
      <c r="F68" s="221">
        <f>_xlfn.XLOOKUP($B$8,OCR!$D$2:$P$2,OCR!$D24:$P24)</f>
        <v>19633152</v>
      </c>
      <c r="G68" s="246">
        <f>_xlfn.XLOOKUP($B$8,IBNR!$G$5:$S$5,IBNR!$G27:$S27)</f>
        <v>537253.65464386193</v>
      </c>
      <c r="H68" s="247">
        <f t="shared" si="27"/>
        <v>20170405.654643863</v>
      </c>
      <c r="I68" s="248">
        <f t="shared" si="31"/>
        <v>20170405.654643528</v>
      </c>
      <c r="J68" s="249">
        <f t="shared" ref="J68:Z68" si="71">$H68*J31</f>
        <v>0</v>
      </c>
      <c r="K68" s="249">
        <f t="shared" si="71"/>
        <v>4756668.618668478</v>
      </c>
      <c r="L68" s="249">
        <f t="shared" si="71"/>
        <v>0</v>
      </c>
      <c r="M68" s="249">
        <f t="shared" si="71"/>
        <v>0</v>
      </c>
      <c r="N68" s="249">
        <f t="shared" si="71"/>
        <v>15413737.035975052</v>
      </c>
      <c r="O68" s="249">
        <f t="shared" si="71"/>
        <v>0</v>
      </c>
      <c r="P68" s="249">
        <f t="shared" si="71"/>
        <v>0</v>
      </c>
      <c r="Q68" s="249">
        <f t="shared" si="71"/>
        <v>0</v>
      </c>
      <c r="R68" s="249">
        <f t="shared" si="71"/>
        <v>0</v>
      </c>
      <c r="S68" s="249">
        <f t="shared" si="71"/>
        <v>0</v>
      </c>
      <c r="T68" s="249">
        <f t="shared" si="71"/>
        <v>0</v>
      </c>
      <c r="U68" s="249">
        <f t="shared" si="71"/>
        <v>0</v>
      </c>
      <c r="V68" s="249">
        <f t="shared" si="71"/>
        <v>0</v>
      </c>
      <c r="W68" s="249">
        <f t="shared" si="71"/>
        <v>0</v>
      </c>
      <c r="X68" s="249">
        <f t="shared" si="71"/>
        <v>0</v>
      </c>
      <c r="Y68" s="249">
        <f t="shared" si="71"/>
        <v>0</v>
      </c>
      <c r="Z68" s="249">
        <f t="shared" si="71"/>
        <v>0</v>
      </c>
      <c r="AA68" s="249">
        <f t="shared" ref="AA68:AF68" si="72">$H68*AA31</f>
        <v>0</v>
      </c>
      <c r="AB68" s="249">
        <f t="shared" si="72"/>
        <v>0</v>
      </c>
      <c r="AC68" s="249">
        <f t="shared" si="72"/>
        <v>0</v>
      </c>
      <c r="AD68" s="249">
        <f t="shared" si="72"/>
        <v>0</v>
      </c>
      <c r="AE68" s="249">
        <f t="shared" si="72"/>
        <v>0</v>
      </c>
      <c r="AF68" s="249">
        <f t="shared" si="72"/>
        <v>0</v>
      </c>
      <c r="AG68" s="249">
        <f t="shared" ref="AG68:AK70" si="73">$H68*AG31</f>
        <v>0</v>
      </c>
      <c r="AH68" s="249">
        <f t="shared" si="73"/>
        <v>0</v>
      </c>
      <c r="AI68" s="249">
        <f t="shared" si="73"/>
        <v>0</v>
      </c>
      <c r="AJ68" s="249">
        <f t="shared" si="73"/>
        <v>0</v>
      </c>
      <c r="AK68" s="249">
        <f t="shared" si="73"/>
        <v>0</v>
      </c>
    </row>
    <row r="69" spans="5:37">
      <c r="E69" s="220" t="s">
        <v>123</v>
      </c>
      <c r="F69" s="221">
        <f>_xlfn.XLOOKUP($B$8,OCR!$D$2:$P$2,OCR!$D25:$P25)</f>
        <v>9305488.5</v>
      </c>
      <c r="G69" s="246">
        <f>_xlfn.XLOOKUP($B$8,IBNR!$G$5:$S$5,IBNR!$G28:$S28)</f>
        <v>444757.96179980383</v>
      </c>
      <c r="H69" s="247">
        <f t="shared" si="27"/>
        <v>9750246.4617998041</v>
      </c>
      <c r="I69" s="248">
        <f t="shared" si="31"/>
        <v>9750246.4617996439</v>
      </c>
      <c r="J69" s="249">
        <f t="shared" ref="J69:Z69" si="74">$H69*J32</f>
        <v>0</v>
      </c>
      <c r="K69" s="249">
        <f t="shared" si="74"/>
        <v>0</v>
      </c>
      <c r="L69" s="249">
        <f t="shared" si="74"/>
        <v>2299343.5116387289</v>
      </c>
      <c r="M69" s="249">
        <f t="shared" si="74"/>
        <v>0</v>
      </c>
      <c r="N69" s="249">
        <f t="shared" si="74"/>
        <v>0</v>
      </c>
      <c r="O69" s="249">
        <f t="shared" si="74"/>
        <v>7450902.9501609141</v>
      </c>
      <c r="P69" s="249">
        <f t="shared" si="74"/>
        <v>0</v>
      </c>
      <c r="Q69" s="249">
        <f t="shared" si="74"/>
        <v>0</v>
      </c>
      <c r="R69" s="249">
        <f t="shared" si="74"/>
        <v>0</v>
      </c>
      <c r="S69" s="249">
        <f t="shared" si="74"/>
        <v>0</v>
      </c>
      <c r="T69" s="249">
        <f t="shared" si="74"/>
        <v>0</v>
      </c>
      <c r="U69" s="249">
        <f t="shared" si="74"/>
        <v>0</v>
      </c>
      <c r="V69" s="249">
        <f t="shared" si="74"/>
        <v>0</v>
      </c>
      <c r="W69" s="249">
        <f t="shared" si="74"/>
        <v>0</v>
      </c>
      <c r="X69" s="249">
        <f t="shared" si="74"/>
        <v>0</v>
      </c>
      <c r="Y69" s="249">
        <f t="shared" si="74"/>
        <v>0</v>
      </c>
      <c r="Z69" s="249">
        <f t="shared" si="74"/>
        <v>0</v>
      </c>
      <c r="AA69" s="249">
        <f t="shared" ref="AA69:AF69" si="75">$H69*AA32</f>
        <v>0</v>
      </c>
      <c r="AB69" s="249">
        <f t="shared" si="75"/>
        <v>0</v>
      </c>
      <c r="AC69" s="249">
        <f t="shared" si="75"/>
        <v>0</v>
      </c>
      <c r="AD69" s="249">
        <f t="shared" si="75"/>
        <v>0</v>
      </c>
      <c r="AE69" s="249">
        <f t="shared" si="75"/>
        <v>0</v>
      </c>
      <c r="AF69" s="249">
        <f t="shared" si="75"/>
        <v>0</v>
      </c>
      <c r="AG69" s="249">
        <f t="shared" si="73"/>
        <v>0</v>
      </c>
      <c r="AH69" s="249">
        <f t="shared" si="73"/>
        <v>0</v>
      </c>
      <c r="AI69" s="249">
        <f t="shared" si="73"/>
        <v>0</v>
      </c>
      <c r="AJ69" s="249">
        <f t="shared" si="73"/>
        <v>0</v>
      </c>
      <c r="AK69" s="249">
        <f t="shared" si="73"/>
        <v>0</v>
      </c>
    </row>
    <row r="70" spans="5:37">
      <c r="E70" s="220" t="s">
        <v>124</v>
      </c>
      <c r="F70" s="221">
        <f>_xlfn.XLOOKUP($B$8,OCR!$D$2:$P$2,OCR!$D26:$P26)</f>
        <v>4643651.0999999996</v>
      </c>
      <c r="G70" s="246">
        <f>_xlfn.XLOOKUP($B$8,IBNR!$G$5:$S$5,IBNR!$G29:$S29)</f>
        <v>1658473.1384827893</v>
      </c>
      <c r="H70" s="247">
        <f t="shared" si="27"/>
        <v>6302124.2384827891</v>
      </c>
      <c r="I70" s="248">
        <f t="shared" si="31"/>
        <v>6302124.2384826858</v>
      </c>
      <c r="J70" s="249">
        <f t="shared" ref="J70:Z70" si="76">$H70*J33</f>
        <v>0</v>
      </c>
      <c r="K70" s="249">
        <f t="shared" si="76"/>
        <v>0</v>
      </c>
      <c r="L70" s="249">
        <f t="shared" si="76"/>
        <v>0</v>
      </c>
      <c r="M70" s="249">
        <f t="shared" si="76"/>
        <v>1486193.0448701405</v>
      </c>
      <c r="N70" s="249">
        <f t="shared" si="76"/>
        <v>0</v>
      </c>
      <c r="O70" s="249">
        <f t="shared" si="76"/>
        <v>0</v>
      </c>
      <c r="P70" s="249">
        <f t="shared" si="76"/>
        <v>4815931.1936125448</v>
      </c>
      <c r="Q70" s="249">
        <f t="shared" si="76"/>
        <v>0</v>
      </c>
      <c r="R70" s="249">
        <f t="shared" si="76"/>
        <v>0</v>
      </c>
      <c r="S70" s="249">
        <f t="shared" si="76"/>
        <v>0</v>
      </c>
      <c r="T70" s="249">
        <f t="shared" si="76"/>
        <v>0</v>
      </c>
      <c r="U70" s="249">
        <f t="shared" si="76"/>
        <v>0</v>
      </c>
      <c r="V70" s="249">
        <f t="shared" si="76"/>
        <v>0</v>
      </c>
      <c r="W70" s="249">
        <f t="shared" si="76"/>
        <v>0</v>
      </c>
      <c r="X70" s="249">
        <f t="shared" si="76"/>
        <v>0</v>
      </c>
      <c r="Y70" s="249">
        <f t="shared" si="76"/>
        <v>0</v>
      </c>
      <c r="Z70" s="249">
        <f t="shared" si="76"/>
        <v>0</v>
      </c>
      <c r="AA70" s="249">
        <f t="shared" ref="AA70:AF70" si="77">$H70*AA33</f>
        <v>0</v>
      </c>
      <c r="AB70" s="249">
        <f t="shared" si="77"/>
        <v>0</v>
      </c>
      <c r="AC70" s="249">
        <f t="shared" si="77"/>
        <v>0</v>
      </c>
      <c r="AD70" s="249">
        <f t="shared" si="77"/>
        <v>0</v>
      </c>
      <c r="AE70" s="249">
        <f t="shared" si="77"/>
        <v>0</v>
      </c>
      <c r="AF70" s="249">
        <f t="shared" si="77"/>
        <v>0</v>
      </c>
      <c r="AG70" s="249">
        <f t="shared" si="73"/>
        <v>0</v>
      </c>
      <c r="AH70" s="249">
        <f t="shared" si="73"/>
        <v>0</v>
      </c>
      <c r="AI70" s="249">
        <f t="shared" si="73"/>
        <v>0</v>
      </c>
      <c r="AJ70" s="249">
        <f t="shared" si="73"/>
        <v>0</v>
      </c>
      <c r="AK70" s="249">
        <f t="shared" si="73"/>
        <v>0</v>
      </c>
    </row>
    <row r="71" spans="5:37">
      <c r="E71" s="220" t="s">
        <v>125</v>
      </c>
      <c r="F71" s="221">
        <f>_xlfn.XLOOKUP($B$8,OCR!$D$2:$P$2,OCR!$D27:$P27)</f>
        <v>1635427.2000000002</v>
      </c>
      <c r="G71" s="246">
        <f>_xlfn.XLOOKUP($B$8,IBNR!$G$5:$S$5,IBNR!$G30:$S30)</f>
        <v>3315151.6774484627</v>
      </c>
      <c r="H71" s="247">
        <f t="shared" ref="H71:H75" si="78">SUM(F71:G71)</f>
        <v>4950578.8774484629</v>
      </c>
      <c r="I71" s="248">
        <f t="shared" ref="I71:I75" si="79">SUM(J71:AK71)</f>
        <v>4950578.8774483819</v>
      </c>
      <c r="J71" s="249">
        <f t="shared" ref="J71:AK71" si="80">$H71*J34</f>
        <v>27557.314673107085</v>
      </c>
      <c r="K71" s="249">
        <f t="shared" si="80"/>
        <v>0</v>
      </c>
      <c r="L71" s="249">
        <f t="shared" si="80"/>
        <v>0</v>
      </c>
      <c r="M71" s="249">
        <f t="shared" si="80"/>
        <v>0</v>
      </c>
      <c r="N71" s="249">
        <f t="shared" si="80"/>
        <v>1160967.3388641251</v>
      </c>
      <c r="O71" s="249">
        <f t="shared" si="80"/>
        <v>0</v>
      </c>
      <c r="P71" s="249">
        <f t="shared" si="80"/>
        <v>0</v>
      </c>
      <c r="Q71" s="249">
        <f t="shared" si="80"/>
        <v>3762054.2239111494</v>
      </c>
      <c r="R71" s="249">
        <f t="shared" si="80"/>
        <v>0</v>
      </c>
      <c r="S71" s="249">
        <f t="shared" si="80"/>
        <v>0</v>
      </c>
      <c r="T71" s="249">
        <f t="shared" si="80"/>
        <v>0</v>
      </c>
      <c r="U71" s="249">
        <f t="shared" si="80"/>
        <v>0</v>
      </c>
      <c r="V71" s="249">
        <f t="shared" si="80"/>
        <v>0</v>
      </c>
      <c r="W71" s="249">
        <f t="shared" si="80"/>
        <v>0</v>
      </c>
      <c r="X71" s="249">
        <f t="shared" si="80"/>
        <v>0</v>
      </c>
      <c r="Y71" s="249">
        <f t="shared" si="80"/>
        <v>0</v>
      </c>
      <c r="Z71" s="249">
        <f t="shared" si="80"/>
        <v>0</v>
      </c>
      <c r="AA71" s="249">
        <f t="shared" si="80"/>
        <v>0</v>
      </c>
      <c r="AB71" s="249">
        <f t="shared" si="80"/>
        <v>0</v>
      </c>
      <c r="AC71" s="249">
        <f t="shared" si="80"/>
        <v>0</v>
      </c>
      <c r="AD71" s="249">
        <f t="shared" si="80"/>
        <v>0</v>
      </c>
      <c r="AE71" s="249">
        <f t="shared" si="80"/>
        <v>0</v>
      </c>
      <c r="AF71" s="249">
        <f t="shared" si="80"/>
        <v>0</v>
      </c>
      <c r="AG71" s="249">
        <f t="shared" si="80"/>
        <v>0</v>
      </c>
      <c r="AH71" s="249">
        <f t="shared" si="80"/>
        <v>0</v>
      </c>
      <c r="AI71" s="249">
        <f t="shared" si="80"/>
        <v>0</v>
      </c>
      <c r="AJ71" s="249">
        <f t="shared" si="80"/>
        <v>0</v>
      </c>
      <c r="AK71" s="249">
        <f t="shared" si="80"/>
        <v>0</v>
      </c>
    </row>
    <row r="72" spans="5:37">
      <c r="E72" s="220" t="s">
        <v>126</v>
      </c>
      <c r="F72" s="221">
        <f>_xlfn.XLOOKUP($B$8,OCR!$D$2:$P$2,OCR!$D28:$P28)</f>
        <v>35683758</v>
      </c>
      <c r="G72" s="246">
        <f>_xlfn.XLOOKUP($B$8,IBNR!$G$5:$S$5,IBNR!$G31:$S31)</f>
        <v>537253.65464386193</v>
      </c>
      <c r="H72" s="247">
        <f t="shared" si="78"/>
        <v>36221011.654643863</v>
      </c>
      <c r="I72" s="248">
        <f t="shared" si="79"/>
        <v>36221011.654643267</v>
      </c>
      <c r="J72" s="249">
        <f t="shared" ref="J72:AK72" si="81">$H72*J35</f>
        <v>0</v>
      </c>
      <c r="K72" s="249">
        <f t="shared" si="81"/>
        <v>201623.65667825704</v>
      </c>
      <c r="L72" s="249">
        <f t="shared" si="81"/>
        <v>0</v>
      </c>
      <c r="M72" s="249">
        <f t="shared" si="81"/>
        <v>0</v>
      </c>
      <c r="N72" s="249">
        <f t="shared" si="81"/>
        <v>0</v>
      </c>
      <c r="O72" s="249">
        <f t="shared" si="81"/>
        <v>8494241.2902896143</v>
      </c>
      <c r="P72" s="249">
        <f t="shared" si="81"/>
        <v>0</v>
      </c>
      <c r="Q72" s="249">
        <f t="shared" si="81"/>
        <v>0</v>
      </c>
      <c r="R72" s="249">
        <f t="shared" si="81"/>
        <v>27525146.707675397</v>
      </c>
      <c r="S72" s="249">
        <f t="shared" si="81"/>
        <v>0</v>
      </c>
      <c r="T72" s="249">
        <f t="shared" si="81"/>
        <v>0</v>
      </c>
      <c r="U72" s="249">
        <f t="shared" si="81"/>
        <v>0</v>
      </c>
      <c r="V72" s="249">
        <f t="shared" si="81"/>
        <v>0</v>
      </c>
      <c r="W72" s="249">
        <f t="shared" si="81"/>
        <v>0</v>
      </c>
      <c r="X72" s="249">
        <f t="shared" si="81"/>
        <v>0</v>
      </c>
      <c r="Y72" s="249">
        <f t="shared" si="81"/>
        <v>0</v>
      </c>
      <c r="Z72" s="249">
        <f t="shared" si="81"/>
        <v>0</v>
      </c>
      <c r="AA72" s="249">
        <f t="shared" si="81"/>
        <v>0</v>
      </c>
      <c r="AB72" s="249">
        <f t="shared" si="81"/>
        <v>0</v>
      </c>
      <c r="AC72" s="249">
        <f t="shared" si="81"/>
        <v>0</v>
      </c>
      <c r="AD72" s="249">
        <f t="shared" si="81"/>
        <v>0</v>
      </c>
      <c r="AE72" s="249">
        <f t="shared" si="81"/>
        <v>0</v>
      </c>
      <c r="AF72" s="249">
        <f t="shared" si="81"/>
        <v>0</v>
      </c>
      <c r="AG72" s="249">
        <f t="shared" si="81"/>
        <v>0</v>
      </c>
      <c r="AH72" s="249">
        <f t="shared" si="81"/>
        <v>0</v>
      </c>
      <c r="AI72" s="249">
        <f t="shared" si="81"/>
        <v>0</v>
      </c>
      <c r="AJ72" s="249">
        <f t="shared" si="81"/>
        <v>0</v>
      </c>
      <c r="AK72" s="249">
        <f t="shared" si="81"/>
        <v>0</v>
      </c>
    </row>
    <row r="73" spans="5:37">
      <c r="E73" s="220" t="s">
        <v>127</v>
      </c>
      <c r="F73" s="221">
        <f>_xlfn.XLOOKUP($B$8,OCR!$D$2:$P$2,OCR!$D29:$P29)</f>
        <v>6046547.0999999996</v>
      </c>
      <c r="G73" s="246">
        <f>_xlfn.XLOOKUP($B$8,IBNR!$G$5:$S$5,IBNR!$G32:$S32)</f>
        <v>444757.96179980383</v>
      </c>
      <c r="H73" s="247">
        <f t="shared" si="78"/>
        <v>6491305.0617998037</v>
      </c>
      <c r="I73" s="248">
        <f t="shared" si="79"/>
        <v>6491305.061799719</v>
      </c>
      <c r="J73" s="249">
        <f t="shared" ref="J73:AK73" si="82">$H73*J36</f>
        <v>1355689.0665337257</v>
      </c>
      <c r="K73" s="249">
        <f t="shared" si="82"/>
        <v>0</v>
      </c>
      <c r="L73" s="249">
        <f t="shared" si="82"/>
        <v>28587.320700307868</v>
      </c>
      <c r="M73" s="249">
        <f t="shared" si="82"/>
        <v>0</v>
      </c>
      <c r="N73" s="249">
        <f t="shared" si="82"/>
        <v>0</v>
      </c>
      <c r="O73" s="249">
        <f t="shared" si="82"/>
        <v>0</v>
      </c>
      <c r="P73" s="249">
        <f t="shared" si="82"/>
        <v>1204360.6582277231</v>
      </c>
      <c r="Q73" s="249">
        <f t="shared" si="82"/>
        <v>0</v>
      </c>
      <c r="R73" s="249">
        <f t="shared" si="82"/>
        <v>0</v>
      </c>
      <c r="S73" s="249">
        <f t="shared" si="82"/>
        <v>3902668.0163379624</v>
      </c>
      <c r="T73" s="249">
        <f t="shared" si="82"/>
        <v>0</v>
      </c>
      <c r="U73" s="249">
        <f t="shared" si="82"/>
        <v>0</v>
      </c>
      <c r="V73" s="249">
        <f t="shared" si="82"/>
        <v>0</v>
      </c>
      <c r="W73" s="249">
        <f t="shared" si="82"/>
        <v>0</v>
      </c>
      <c r="X73" s="249">
        <f t="shared" si="82"/>
        <v>0</v>
      </c>
      <c r="Y73" s="249">
        <f t="shared" si="82"/>
        <v>0</v>
      </c>
      <c r="Z73" s="249">
        <f t="shared" si="82"/>
        <v>0</v>
      </c>
      <c r="AA73" s="249">
        <f t="shared" si="82"/>
        <v>0</v>
      </c>
      <c r="AB73" s="249">
        <f t="shared" si="82"/>
        <v>0</v>
      </c>
      <c r="AC73" s="249">
        <f t="shared" si="82"/>
        <v>0</v>
      </c>
      <c r="AD73" s="249">
        <f t="shared" si="82"/>
        <v>0</v>
      </c>
      <c r="AE73" s="249">
        <f t="shared" si="82"/>
        <v>0</v>
      </c>
      <c r="AF73" s="249">
        <f t="shared" si="82"/>
        <v>0</v>
      </c>
      <c r="AG73" s="249">
        <f t="shared" si="82"/>
        <v>0</v>
      </c>
      <c r="AH73" s="249">
        <f t="shared" si="82"/>
        <v>0</v>
      </c>
      <c r="AI73" s="249">
        <f t="shared" si="82"/>
        <v>0</v>
      </c>
      <c r="AJ73" s="249">
        <f t="shared" si="82"/>
        <v>0</v>
      </c>
      <c r="AK73" s="249">
        <f t="shared" si="82"/>
        <v>0</v>
      </c>
    </row>
    <row r="74" spans="5:37">
      <c r="E74" s="220" t="s">
        <v>128</v>
      </c>
      <c r="F74" s="221">
        <f>_xlfn.XLOOKUP($B$8,OCR!$D$2:$P$2,OCR!$D30:$P30)</f>
        <v>30216220.100000005</v>
      </c>
      <c r="G74" s="246">
        <f>_xlfn.XLOOKUP($B$8,IBNR!$G$5:$S$5,IBNR!$G33:$S33)</f>
        <v>1658473.1384827893</v>
      </c>
      <c r="H74" s="247">
        <f t="shared" si="78"/>
        <v>31874693.238482796</v>
      </c>
      <c r="I74" s="248">
        <f t="shared" si="79"/>
        <v>31874693.238482684</v>
      </c>
      <c r="J74" s="249">
        <f t="shared" ref="J74:AK74" si="83">$H74*J37</f>
        <v>23267474.023749169</v>
      </c>
      <c r="K74" s="249">
        <f t="shared" si="83"/>
        <v>1797591.2195748917</v>
      </c>
      <c r="L74" s="249">
        <f t="shared" si="83"/>
        <v>0</v>
      </c>
      <c r="M74" s="249">
        <f t="shared" si="83"/>
        <v>37905.680550656391</v>
      </c>
      <c r="N74" s="249">
        <f t="shared" si="83"/>
        <v>0</v>
      </c>
      <c r="O74" s="249">
        <f t="shared" si="83"/>
        <v>0</v>
      </c>
      <c r="P74" s="249">
        <f t="shared" si="83"/>
        <v>0</v>
      </c>
      <c r="Q74" s="249">
        <f t="shared" si="83"/>
        <v>1596935.6085219518</v>
      </c>
      <c r="R74" s="249">
        <f t="shared" si="83"/>
        <v>0</v>
      </c>
      <c r="S74" s="249">
        <f t="shared" si="83"/>
        <v>0</v>
      </c>
      <c r="T74" s="249">
        <f t="shared" si="83"/>
        <v>5174786.7060860144</v>
      </c>
      <c r="U74" s="249">
        <f t="shared" si="83"/>
        <v>0</v>
      </c>
      <c r="V74" s="249">
        <f t="shared" si="83"/>
        <v>0</v>
      </c>
      <c r="W74" s="249">
        <f t="shared" si="83"/>
        <v>0</v>
      </c>
      <c r="X74" s="249">
        <f t="shared" si="83"/>
        <v>0</v>
      </c>
      <c r="Y74" s="249">
        <f t="shared" si="83"/>
        <v>0</v>
      </c>
      <c r="Z74" s="249">
        <f t="shared" si="83"/>
        <v>0</v>
      </c>
      <c r="AA74" s="249">
        <f t="shared" si="83"/>
        <v>0</v>
      </c>
      <c r="AB74" s="249">
        <f t="shared" si="83"/>
        <v>0</v>
      </c>
      <c r="AC74" s="249">
        <f t="shared" si="83"/>
        <v>0</v>
      </c>
      <c r="AD74" s="249">
        <f t="shared" si="83"/>
        <v>0</v>
      </c>
      <c r="AE74" s="249">
        <f t="shared" si="83"/>
        <v>0</v>
      </c>
      <c r="AF74" s="249">
        <f t="shared" si="83"/>
        <v>0</v>
      </c>
      <c r="AG74" s="249">
        <f t="shared" si="83"/>
        <v>0</v>
      </c>
      <c r="AH74" s="249">
        <f t="shared" si="83"/>
        <v>0</v>
      </c>
      <c r="AI74" s="249">
        <f t="shared" si="83"/>
        <v>0</v>
      </c>
      <c r="AJ74" s="249">
        <f t="shared" si="83"/>
        <v>0</v>
      </c>
      <c r="AK74" s="249">
        <f t="shared" si="83"/>
        <v>0</v>
      </c>
    </row>
    <row r="75" spans="5:37" ht="14.1" thickBot="1">
      <c r="E75" s="220" t="s">
        <v>129</v>
      </c>
      <c r="F75" s="221">
        <f>_xlfn.XLOOKUP($B$8,OCR!$D$2:$P$2,OCR!$D31:$P31)</f>
        <v>14429499.699999999</v>
      </c>
      <c r="G75" s="246">
        <f>_xlfn.XLOOKUP($B$8,IBNR!$G$5:$S$5,IBNR!$G34:$S34)</f>
        <v>3315151.6774484627</v>
      </c>
      <c r="H75" s="247">
        <f t="shared" si="78"/>
        <v>17744651.377448462</v>
      </c>
      <c r="I75" s="248">
        <f t="shared" si="79"/>
        <v>17744651.377448432</v>
      </c>
      <c r="J75" s="249">
        <f t="shared" ref="J75:AK75" si="84">$H75*J38</f>
        <v>8913414.569552673</v>
      </c>
      <c r="K75" s="249">
        <f t="shared" si="84"/>
        <v>6446511.3903343547</v>
      </c>
      <c r="L75" s="249">
        <f t="shared" si="84"/>
        <v>498042.55762041319</v>
      </c>
      <c r="M75" s="249">
        <f t="shared" si="84"/>
        <v>0</v>
      </c>
      <c r="N75" s="249">
        <f t="shared" si="84"/>
        <v>10502.18864234096</v>
      </c>
      <c r="O75" s="249">
        <f t="shared" si="84"/>
        <v>0</v>
      </c>
      <c r="P75" s="249">
        <f t="shared" si="84"/>
        <v>0</v>
      </c>
      <c r="Q75" s="249">
        <f t="shared" si="84"/>
        <v>0</v>
      </c>
      <c r="R75" s="249">
        <f t="shared" si="84"/>
        <v>442448.69810360577</v>
      </c>
      <c r="S75" s="249">
        <f t="shared" si="84"/>
        <v>0</v>
      </c>
      <c r="T75" s="249">
        <f t="shared" si="84"/>
        <v>0</v>
      </c>
      <c r="U75" s="249">
        <f t="shared" si="84"/>
        <v>1433731.9731950422</v>
      </c>
      <c r="V75" s="249">
        <f t="shared" si="84"/>
        <v>0</v>
      </c>
      <c r="W75" s="249">
        <f t="shared" si="84"/>
        <v>0</v>
      </c>
      <c r="X75" s="249">
        <f t="shared" si="84"/>
        <v>0</v>
      </c>
      <c r="Y75" s="249">
        <f t="shared" si="84"/>
        <v>0</v>
      </c>
      <c r="Z75" s="249">
        <f t="shared" si="84"/>
        <v>0</v>
      </c>
      <c r="AA75" s="249">
        <f t="shared" si="84"/>
        <v>0</v>
      </c>
      <c r="AB75" s="249">
        <f t="shared" si="84"/>
        <v>0</v>
      </c>
      <c r="AC75" s="249">
        <f t="shared" si="84"/>
        <v>0</v>
      </c>
      <c r="AD75" s="249">
        <f t="shared" si="84"/>
        <v>0</v>
      </c>
      <c r="AE75" s="249">
        <f t="shared" si="84"/>
        <v>0</v>
      </c>
      <c r="AF75" s="249">
        <f t="shared" si="84"/>
        <v>0</v>
      </c>
      <c r="AG75" s="249">
        <f t="shared" si="84"/>
        <v>0</v>
      </c>
      <c r="AH75" s="249">
        <f t="shared" si="84"/>
        <v>0</v>
      </c>
      <c r="AI75" s="249">
        <f t="shared" si="84"/>
        <v>0</v>
      </c>
      <c r="AJ75" s="249">
        <f t="shared" si="84"/>
        <v>0</v>
      </c>
      <c r="AK75" s="249">
        <f t="shared" si="84"/>
        <v>0</v>
      </c>
    </row>
    <row r="76" spans="5:37" ht="14.1" thickBot="1">
      <c r="E76" s="229" t="str">
        <f>B39</f>
        <v>Total</v>
      </c>
      <c r="F76" s="230">
        <f>SUM(F48:F75)</f>
        <v>154864178.69999999</v>
      </c>
      <c r="G76" s="231">
        <f>SUM(G48:G75)</f>
        <v>13257198.51340667</v>
      </c>
      <c r="H76" s="247">
        <f t="shared" si="27"/>
        <v>168121377.21340665</v>
      </c>
      <c r="I76" s="248">
        <f>SUM(J76:AK76)</f>
        <v>168121377.21340486</v>
      </c>
      <c r="J76" s="250">
        <f>SUM(J48:J75)</f>
        <v>53260023.630618744</v>
      </c>
      <c r="K76" s="251">
        <f t="shared" ref="K76:AK76" si="85">SUM(K48:K75)</f>
        <v>14858345.493197478</v>
      </c>
      <c r="L76" s="251">
        <f t="shared" si="85"/>
        <v>3225061.8611821453</v>
      </c>
      <c r="M76" s="251">
        <f t="shared" si="85"/>
        <v>14389531.638803046</v>
      </c>
      <c r="N76" s="251">
        <f t="shared" si="85"/>
        <v>16585206.563481519</v>
      </c>
      <c r="O76" s="251">
        <f t="shared" si="85"/>
        <v>15945144.240450528</v>
      </c>
      <c r="P76" s="251">
        <f t="shared" si="85"/>
        <v>6020291.8518402679</v>
      </c>
      <c r="Q76" s="251">
        <f t="shared" si="85"/>
        <v>5358989.8324331008</v>
      </c>
      <c r="R76" s="251">
        <f t="shared" si="85"/>
        <v>27967595.405779004</v>
      </c>
      <c r="S76" s="251">
        <f t="shared" si="85"/>
        <v>3902668.0163379624</v>
      </c>
      <c r="T76" s="251">
        <f t="shared" si="85"/>
        <v>5174786.7060860144</v>
      </c>
      <c r="U76" s="251">
        <f t="shared" si="85"/>
        <v>1433731.9731950422</v>
      </c>
      <c r="V76" s="251">
        <f t="shared" si="85"/>
        <v>0</v>
      </c>
      <c r="W76" s="251">
        <f t="shared" si="85"/>
        <v>0</v>
      </c>
      <c r="X76" s="251">
        <f t="shared" si="85"/>
        <v>0</v>
      </c>
      <c r="Y76" s="251">
        <f t="shared" si="85"/>
        <v>0</v>
      </c>
      <c r="Z76" s="251">
        <f t="shared" si="85"/>
        <v>0</v>
      </c>
      <c r="AA76" s="251">
        <f t="shared" si="85"/>
        <v>0</v>
      </c>
      <c r="AB76" s="251">
        <f t="shared" si="85"/>
        <v>0</v>
      </c>
      <c r="AC76" s="251">
        <f t="shared" si="85"/>
        <v>0</v>
      </c>
      <c r="AD76" s="251">
        <f t="shared" si="85"/>
        <v>0</v>
      </c>
      <c r="AE76" s="251">
        <f t="shared" si="85"/>
        <v>0</v>
      </c>
      <c r="AF76" s="251">
        <f t="shared" si="85"/>
        <v>0</v>
      </c>
      <c r="AG76" s="251">
        <f t="shared" si="85"/>
        <v>0</v>
      </c>
      <c r="AH76" s="251">
        <f t="shared" si="85"/>
        <v>0</v>
      </c>
      <c r="AI76" s="251">
        <f t="shared" si="85"/>
        <v>0</v>
      </c>
      <c r="AJ76" s="251">
        <f t="shared" si="85"/>
        <v>0</v>
      </c>
      <c r="AK76" s="251">
        <f t="shared" si="85"/>
        <v>0</v>
      </c>
    </row>
    <row r="77" spans="5:37">
      <c r="I77" s="154" t="b">
        <f>ROUNDDOWN(I76,0)=ROUNDDOWN(H76,0)</f>
        <v>1</v>
      </c>
    </row>
    <row r="79" spans="5:37">
      <c r="I79" s="255">
        <f>I76-H76</f>
        <v>-1.7881393432617188E-6</v>
      </c>
    </row>
    <row r="81" spans="9:9">
      <c r="I81" s="255"/>
    </row>
  </sheetData>
  <phoneticPr fontId="14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37E82F2-34CA-4930-8FC9-1FDF040ACB42}">
          <x14:formula1>
            <xm:f>Summary!$D$6:$D$18</xm:f>
          </x14:formula1>
          <xm:sqref>B8 B45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275A5-15CB-4EDE-B22E-8B8794F1DC1A}">
  <sheetPr>
    <tabColor rgb="FF0137A6"/>
  </sheetPr>
  <dimension ref="B3:AK77"/>
  <sheetViews>
    <sheetView showGridLines="0" topLeftCell="F1" workbookViewId="0">
      <selection activeCell="AD29" sqref="AD29"/>
    </sheetView>
  </sheetViews>
  <sheetFormatPr defaultColWidth="9" defaultRowHeight="13.7"/>
  <cols>
    <col min="1" max="1" width="9" style="154"/>
    <col min="2" max="2" width="17" style="154" customWidth="1"/>
    <col min="3" max="3" width="15.28515625" style="154" bestFit="1" customWidth="1"/>
    <col min="4" max="4" width="15.140625" style="154" bestFit="1" customWidth="1"/>
    <col min="5" max="7" width="14.7109375" style="154" customWidth="1"/>
    <col min="8" max="8" width="16" style="154" bestFit="1" customWidth="1"/>
    <col min="9" max="9" width="16" style="154" customWidth="1"/>
    <col min="10" max="37" width="15.28515625" style="154" customWidth="1"/>
    <col min="38" max="16384" width="9" style="154"/>
  </cols>
  <sheetData>
    <row r="3" spans="2:37">
      <c r="J3" s="154">
        <v>2025</v>
      </c>
      <c r="K3" s="154">
        <v>2025</v>
      </c>
      <c r="L3" s="154">
        <v>2025</v>
      </c>
      <c r="M3" s="154">
        <v>2025</v>
      </c>
      <c r="N3" s="154">
        <f>J3+1</f>
        <v>2026</v>
      </c>
      <c r="O3" s="154">
        <f t="shared" ref="O3:Q3" si="0">K3+1</f>
        <v>2026</v>
      </c>
      <c r="P3" s="154">
        <f t="shared" si="0"/>
        <v>2026</v>
      </c>
      <c r="Q3" s="154">
        <f t="shared" si="0"/>
        <v>2026</v>
      </c>
      <c r="R3" s="154">
        <f t="shared" ref="R3:AB3" si="1">N3+1</f>
        <v>2027</v>
      </c>
      <c r="S3" s="154">
        <f t="shared" si="1"/>
        <v>2027</v>
      </c>
      <c r="T3" s="154">
        <f t="shared" si="1"/>
        <v>2027</v>
      </c>
      <c r="U3" s="154">
        <f t="shared" si="1"/>
        <v>2027</v>
      </c>
      <c r="V3" s="154">
        <f t="shared" si="1"/>
        <v>2028</v>
      </c>
      <c r="W3" s="154">
        <f t="shared" si="1"/>
        <v>2028</v>
      </c>
      <c r="X3" s="154">
        <f t="shared" si="1"/>
        <v>2028</v>
      </c>
      <c r="Y3" s="154">
        <f t="shared" si="1"/>
        <v>2028</v>
      </c>
      <c r="Z3" s="154">
        <f t="shared" si="1"/>
        <v>2029</v>
      </c>
      <c r="AA3" s="154">
        <f t="shared" si="1"/>
        <v>2029</v>
      </c>
      <c r="AB3" s="154">
        <f t="shared" si="1"/>
        <v>2029</v>
      </c>
      <c r="AC3" s="154">
        <f t="shared" ref="AC3:AH3" si="2">Y3+1</f>
        <v>2029</v>
      </c>
      <c r="AD3" s="154">
        <f t="shared" si="2"/>
        <v>2030</v>
      </c>
      <c r="AE3" s="154">
        <f t="shared" si="2"/>
        <v>2030</v>
      </c>
      <c r="AF3" s="154">
        <f t="shared" si="2"/>
        <v>2030</v>
      </c>
      <c r="AG3" s="154">
        <f t="shared" si="2"/>
        <v>2030</v>
      </c>
      <c r="AH3" s="154">
        <f t="shared" si="2"/>
        <v>2031</v>
      </c>
      <c r="AI3" s="154">
        <f t="shared" ref="AI3:AK3" si="3">AE3+1</f>
        <v>2031</v>
      </c>
      <c r="AJ3" s="154">
        <f t="shared" si="3"/>
        <v>2031</v>
      </c>
      <c r="AK3" s="154">
        <f t="shared" si="3"/>
        <v>2031</v>
      </c>
    </row>
    <row r="4" spans="2:37">
      <c r="J4" s="154" t="s">
        <v>152</v>
      </c>
      <c r="K4" s="154" t="s">
        <v>153</v>
      </c>
      <c r="L4" s="154" t="s">
        <v>154</v>
      </c>
      <c r="M4" s="154" t="s">
        <v>155</v>
      </c>
      <c r="N4" s="154" t="s">
        <v>152</v>
      </c>
      <c r="O4" s="154" t="s">
        <v>153</v>
      </c>
      <c r="P4" s="154" t="s">
        <v>154</v>
      </c>
      <c r="Q4" s="154" t="s">
        <v>155</v>
      </c>
      <c r="R4" s="154" t="s">
        <v>152</v>
      </c>
      <c r="S4" s="154" t="s">
        <v>153</v>
      </c>
      <c r="T4" s="154" t="s">
        <v>154</v>
      </c>
      <c r="U4" s="154" t="s">
        <v>155</v>
      </c>
      <c r="V4" s="154" t="s">
        <v>152</v>
      </c>
      <c r="W4" s="154" t="s">
        <v>153</v>
      </c>
      <c r="X4" s="154" t="s">
        <v>154</v>
      </c>
      <c r="Y4" s="154" t="s">
        <v>155</v>
      </c>
      <c r="Z4" s="154" t="s">
        <v>152</v>
      </c>
      <c r="AA4" s="154" t="s">
        <v>153</v>
      </c>
      <c r="AB4" s="154" t="s">
        <v>154</v>
      </c>
      <c r="AC4" s="154" t="s">
        <v>155</v>
      </c>
      <c r="AD4" s="154" t="s">
        <v>152</v>
      </c>
      <c r="AE4" s="154" t="s">
        <v>153</v>
      </c>
      <c r="AF4" s="154" t="s">
        <v>154</v>
      </c>
      <c r="AG4" s="154" t="s">
        <v>155</v>
      </c>
      <c r="AH4" s="154" t="s">
        <v>152</v>
      </c>
      <c r="AI4" s="154" t="s">
        <v>153</v>
      </c>
      <c r="AJ4" s="154" t="s">
        <v>154</v>
      </c>
      <c r="AK4" s="154" t="s">
        <v>155</v>
      </c>
    </row>
    <row r="5" spans="2:37">
      <c r="J5" s="154" t="str">
        <f>J4&amp;"-"&amp;J3</f>
        <v>Q1-2025</v>
      </c>
      <c r="K5" s="154" t="str">
        <f t="shared" ref="K5:AK5" si="4">K4&amp;"-"&amp;K3</f>
        <v>Q2-2025</v>
      </c>
      <c r="L5" s="154" t="str">
        <f t="shared" si="4"/>
        <v>Q3-2025</v>
      </c>
      <c r="M5" s="154" t="str">
        <f t="shared" si="4"/>
        <v>Q4-2025</v>
      </c>
      <c r="N5" s="154" t="str">
        <f t="shared" si="4"/>
        <v>Q1-2026</v>
      </c>
      <c r="O5" s="154" t="str">
        <f t="shared" si="4"/>
        <v>Q2-2026</v>
      </c>
      <c r="P5" s="154" t="str">
        <f t="shared" si="4"/>
        <v>Q3-2026</v>
      </c>
      <c r="Q5" s="154" t="str">
        <f t="shared" si="4"/>
        <v>Q4-2026</v>
      </c>
      <c r="R5" s="154" t="str">
        <f t="shared" si="4"/>
        <v>Q1-2027</v>
      </c>
      <c r="S5" s="154" t="str">
        <f t="shared" si="4"/>
        <v>Q2-2027</v>
      </c>
      <c r="T5" s="154" t="str">
        <f t="shared" si="4"/>
        <v>Q3-2027</v>
      </c>
      <c r="U5" s="154" t="str">
        <f t="shared" si="4"/>
        <v>Q4-2027</v>
      </c>
      <c r="V5" s="154" t="str">
        <f t="shared" si="4"/>
        <v>Q1-2028</v>
      </c>
      <c r="W5" s="154" t="str">
        <f t="shared" si="4"/>
        <v>Q2-2028</v>
      </c>
      <c r="X5" s="154" t="str">
        <f t="shared" si="4"/>
        <v>Q3-2028</v>
      </c>
      <c r="Y5" s="154" t="str">
        <f t="shared" si="4"/>
        <v>Q4-2028</v>
      </c>
      <c r="Z5" s="154" t="str">
        <f t="shared" si="4"/>
        <v>Q1-2029</v>
      </c>
      <c r="AA5" s="154" t="str">
        <f t="shared" si="4"/>
        <v>Q2-2029</v>
      </c>
      <c r="AB5" s="154" t="str">
        <f t="shared" si="4"/>
        <v>Q3-2029</v>
      </c>
      <c r="AC5" s="154" t="str">
        <f t="shared" si="4"/>
        <v>Q4-2029</v>
      </c>
      <c r="AD5" s="154" t="str">
        <f t="shared" si="4"/>
        <v>Q1-2030</v>
      </c>
      <c r="AE5" s="154" t="str">
        <f>AE4&amp;"-"&amp;AE3</f>
        <v>Q2-2030</v>
      </c>
      <c r="AF5" s="154" t="str">
        <f t="shared" si="4"/>
        <v>Q3-2030</v>
      </c>
      <c r="AG5" s="154" t="str">
        <f t="shared" si="4"/>
        <v>Q4-2030</v>
      </c>
      <c r="AH5" s="154" t="str">
        <f t="shared" si="4"/>
        <v>Q1-2031</v>
      </c>
      <c r="AI5" s="154" t="str">
        <f t="shared" si="4"/>
        <v>Q2-2031</v>
      </c>
      <c r="AJ5" s="154" t="str">
        <f t="shared" si="4"/>
        <v>Q3-2031</v>
      </c>
      <c r="AK5" s="154" t="str">
        <f t="shared" si="4"/>
        <v>Q4-2031</v>
      </c>
    </row>
    <row r="6" spans="2:37">
      <c r="H6" s="154" t="s">
        <v>156</v>
      </c>
      <c r="J6" s="154">
        <v>3</v>
      </c>
      <c r="K6" s="154">
        <f>J6+3</f>
        <v>6</v>
      </c>
      <c r="L6" s="154">
        <f t="shared" ref="L6:AD6" si="5">K6+3</f>
        <v>9</v>
      </c>
      <c r="M6" s="154">
        <f t="shared" si="5"/>
        <v>12</v>
      </c>
      <c r="N6" s="154">
        <f t="shared" si="5"/>
        <v>15</v>
      </c>
      <c r="O6" s="154">
        <f t="shared" si="5"/>
        <v>18</v>
      </c>
      <c r="P6" s="154">
        <f t="shared" si="5"/>
        <v>21</v>
      </c>
      <c r="Q6" s="154">
        <f t="shared" si="5"/>
        <v>24</v>
      </c>
      <c r="R6" s="154">
        <f t="shared" si="5"/>
        <v>27</v>
      </c>
      <c r="S6" s="154">
        <f t="shared" si="5"/>
        <v>30</v>
      </c>
      <c r="T6" s="154">
        <f t="shared" si="5"/>
        <v>33</v>
      </c>
      <c r="U6" s="154">
        <f t="shared" si="5"/>
        <v>36</v>
      </c>
      <c r="V6" s="154">
        <f t="shared" si="5"/>
        <v>39</v>
      </c>
      <c r="W6" s="154">
        <f t="shared" si="5"/>
        <v>42</v>
      </c>
      <c r="X6" s="154">
        <f t="shared" si="5"/>
        <v>45</v>
      </c>
      <c r="Y6" s="154">
        <f t="shared" si="5"/>
        <v>48</v>
      </c>
      <c r="Z6" s="154">
        <f t="shared" si="5"/>
        <v>51</v>
      </c>
      <c r="AA6" s="154">
        <f t="shared" si="5"/>
        <v>54</v>
      </c>
      <c r="AB6" s="154">
        <f t="shared" si="5"/>
        <v>57</v>
      </c>
      <c r="AC6" s="154">
        <f t="shared" si="5"/>
        <v>60</v>
      </c>
      <c r="AD6" s="154">
        <f t="shared" si="5"/>
        <v>63</v>
      </c>
      <c r="AE6" s="154">
        <f t="shared" ref="AE6" si="6">AD6+3</f>
        <v>66</v>
      </c>
      <c r="AF6" s="154">
        <f>AE6+3</f>
        <v>69</v>
      </c>
      <c r="AG6" s="154">
        <f t="shared" ref="AG6:AK6" si="7">AF6+3</f>
        <v>72</v>
      </c>
      <c r="AH6" s="154">
        <f t="shared" si="7"/>
        <v>75</v>
      </c>
      <c r="AI6" s="154">
        <f t="shared" si="7"/>
        <v>78</v>
      </c>
      <c r="AJ6" s="154">
        <f t="shared" si="7"/>
        <v>81</v>
      </c>
      <c r="AK6" s="154">
        <f t="shared" si="7"/>
        <v>84</v>
      </c>
    </row>
    <row r="7" spans="2:37">
      <c r="K7" s="373">
        <f>K10-J10</f>
        <v>0.26</v>
      </c>
      <c r="L7" s="373">
        <f t="shared" ref="L7:AK7" si="8">L10-K10</f>
        <v>0.24</v>
      </c>
      <c r="M7" s="373">
        <f t="shared" si="8"/>
        <v>0.26</v>
      </c>
      <c r="N7" s="373">
        <f t="shared" si="8"/>
        <v>0.2400000000000001</v>
      </c>
      <c r="O7" s="373">
        <f t="shared" si="8"/>
        <v>0.25999999999999979</v>
      </c>
      <c r="P7" s="373">
        <f t="shared" si="8"/>
        <v>0.24000000000000021</v>
      </c>
      <c r="Q7" s="373">
        <f t="shared" si="8"/>
        <v>0.25999999999999979</v>
      </c>
      <c r="R7" s="373">
        <f t="shared" si="8"/>
        <v>0.24000000000000021</v>
      </c>
      <c r="S7" s="373">
        <f t="shared" si="8"/>
        <v>0.25999999999999979</v>
      </c>
      <c r="T7" s="373">
        <f t="shared" si="8"/>
        <v>0.24000000000000021</v>
      </c>
      <c r="U7" s="373">
        <f t="shared" si="8"/>
        <v>0.25999999999999979</v>
      </c>
      <c r="V7" s="373">
        <f t="shared" si="8"/>
        <v>0.24000000000000021</v>
      </c>
      <c r="W7" s="373">
        <f t="shared" si="8"/>
        <v>0.25999999999999979</v>
      </c>
      <c r="X7" s="373">
        <f t="shared" si="8"/>
        <v>0.24000000000000021</v>
      </c>
      <c r="Y7" s="373">
        <f t="shared" si="8"/>
        <v>0.25999999999999979</v>
      </c>
      <c r="Z7" s="373">
        <f t="shared" si="8"/>
        <v>0.24000000000000021</v>
      </c>
      <c r="AA7" s="373">
        <f t="shared" si="8"/>
        <v>0.25999999999999979</v>
      </c>
      <c r="AB7" s="373">
        <f t="shared" si="8"/>
        <v>0.24000000000000021</v>
      </c>
      <c r="AC7" s="373">
        <f t="shared" si="8"/>
        <v>0.25999999999999979</v>
      </c>
      <c r="AD7" s="373">
        <f t="shared" si="8"/>
        <v>0.24000000000000021</v>
      </c>
      <c r="AE7" s="373">
        <f>AE10-AD10</f>
        <v>0.25999999999999979</v>
      </c>
      <c r="AF7" s="373">
        <f t="shared" si="8"/>
        <v>0.24000000000000021</v>
      </c>
      <c r="AG7" s="373">
        <f t="shared" si="8"/>
        <v>0.25999999999999979</v>
      </c>
      <c r="AH7" s="373">
        <f t="shared" si="8"/>
        <v>0.24000000000000021</v>
      </c>
      <c r="AI7" s="373">
        <f t="shared" si="8"/>
        <v>0.25999999999999979</v>
      </c>
      <c r="AJ7" s="373">
        <f t="shared" si="8"/>
        <v>0.24000000000000021</v>
      </c>
      <c r="AK7" s="373">
        <f t="shared" si="8"/>
        <v>0.25999999999999979</v>
      </c>
    </row>
    <row r="8" spans="2:37" ht="14.1" thickBot="1">
      <c r="B8" s="211" t="s">
        <v>72</v>
      </c>
      <c r="K8" s="373">
        <f>SUM(J10:K10)</f>
        <v>0.5</v>
      </c>
      <c r="L8" s="373">
        <f>SUM(K10:L10)</f>
        <v>1</v>
      </c>
      <c r="M8" s="373">
        <f t="shared" ref="M8:AK8" si="9">SUM(L10:M10)</f>
        <v>1.5</v>
      </c>
      <c r="N8" s="373">
        <f t="shared" si="9"/>
        <v>2</v>
      </c>
      <c r="O8" s="373">
        <f t="shared" si="9"/>
        <v>2.5</v>
      </c>
      <c r="P8" s="373">
        <f t="shared" si="9"/>
        <v>3</v>
      </c>
      <c r="Q8" s="373">
        <f t="shared" si="9"/>
        <v>3.5</v>
      </c>
      <c r="R8" s="373">
        <f t="shared" si="9"/>
        <v>4</v>
      </c>
      <c r="S8" s="373">
        <f t="shared" si="9"/>
        <v>4.5</v>
      </c>
      <c r="T8" s="373">
        <f t="shared" si="9"/>
        <v>5</v>
      </c>
      <c r="U8" s="373">
        <f t="shared" si="9"/>
        <v>5.5</v>
      </c>
      <c r="V8" s="373">
        <f t="shared" si="9"/>
        <v>6</v>
      </c>
      <c r="W8" s="373">
        <f t="shared" si="9"/>
        <v>6.5</v>
      </c>
      <c r="X8" s="373">
        <f t="shared" si="9"/>
        <v>7</v>
      </c>
      <c r="Y8" s="373">
        <f t="shared" si="9"/>
        <v>7.5</v>
      </c>
      <c r="Z8" s="373">
        <f t="shared" si="9"/>
        <v>8</v>
      </c>
      <c r="AA8" s="373">
        <f t="shared" si="9"/>
        <v>8.5</v>
      </c>
      <c r="AB8" s="373">
        <f t="shared" si="9"/>
        <v>9</v>
      </c>
      <c r="AC8" s="373">
        <f t="shared" si="9"/>
        <v>9.5</v>
      </c>
      <c r="AD8" s="373">
        <f t="shared" si="9"/>
        <v>10</v>
      </c>
      <c r="AE8" s="373">
        <f t="shared" si="9"/>
        <v>10.5</v>
      </c>
      <c r="AF8" s="373">
        <f t="shared" si="9"/>
        <v>11</v>
      </c>
      <c r="AG8" s="373">
        <f t="shared" si="9"/>
        <v>11.5</v>
      </c>
      <c r="AH8" s="373">
        <f t="shared" si="9"/>
        <v>12</v>
      </c>
      <c r="AI8" s="373">
        <f t="shared" si="9"/>
        <v>12.5</v>
      </c>
      <c r="AJ8" s="373">
        <f t="shared" si="9"/>
        <v>13</v>
      </c>
      <c r="AK8" s="373">
        <f t="shared" si="9"/>
        <v>13.5</v>
      </c>
    </row>
    <row r="9" spans="2:37" ht="15.75" customHeight="1" thickBot="1">
      <c r="J9" s="212" t="s">
        <v>157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spans="2:37" s="219" customFormat="1" ht="29.65" customHeight="1" thickBot="1">
      <c r="B10" s="214" t="s">
        <v>158</v>
      </c>
      <c r="C10" s="215" t="s">
        <v>159</v>
      </c>
      <c r="D10" s="216" t="s">
        <v>160</v>
      </c>
      <c r="E10" s="216" t="s">
        <v>161</v>
      </c>
      <c r="F10" s="216" t="s">
        <v>162</v>
      </c>
      <c r="G10" s="216" t="s">
        <v>163</v>
      </c>
      <c r="H10" s="216" t="s">
        <v>164</v>
      </c>
      <c r="I10" s="217" t="s">
        <v>165</v>
      </c>
      <c r="J10" s="218">
        <v>0.12</v>
      </c>
      <c r="K10" s="218">
        <v>0.38</v>
      </c>
      <c r="L10" s="218">
        <v>0.62</v>
      </c>
      <c r="M10" s="218">
        <v>0.88</v>
      </c>
      <c r="N10" s="218">
        <v>1.1200000000000001</v>
      </c>
      <c r="O10" s="218">
        <v>1.38</v>
      </c>
      <c r="P10" s="218">
        <v>1.62</v>
      </c>
      <c r="Q10" s="218">
        <v>1.88</v>
      </c>
      <c r="R10" s="218">
        <v>2.12</v>
      </c>
      <c r="S10" s="218">
        <v>2.38</v>
      </c>
      <c r="T10" s="218">
        <v>2.62</v>
      </c>
      <c r="U10" s="218">
        <v>2.88</v>
      </c>
      <c r="V10" s="218">
        <v>3.12</v>
      </c>
      <c r="W10" s="218">
        <v>3.38</v>
      </c>
      <c r="X10" s="218">
        <v>3.62</v>
      </c>
      <c r="Y10" s="218">
        <v>3.88</v>
      </c>
      <c r="Z10" s="218">
        <v>4.12</v>
      </c>
      <c r="AA10" s="218">
        <v>4.38</v>
      </c>
      <c r="AB10" s="218">
        <v>4.62</v>
      </c>
      <c r="AC10" s="218">
        <v>4.88</v>
      </c>
      <c r="AD10" s="218">
        <v>5.12</v>
      </c>
      <c r="AE10" s="218">
        <v>5.38</v>
      </c>
      <c r="AF10" s="218">
        <v>5.62</v>
      </c>
      <c r="AG10" s="218">
        <v>5.88</v>
      </c>
      <c r="AH10" s="218">
        <v>6.12</v>
      </c>
      <c r="AI10" s="218">
        <v>6.38</v>
      </c>
      <c r="AJ10" s="218">
        <v>6.62</v>
      </c>
      <c r="AK10" s="218">
        <v>6.88</v>
      </c>
    </row>
    <row r="11" spans="2:37">
      <c r="B11" s="220" t="str">
        <f>IBNR!F7</f>
        <v>2018Q1</v>
      </c>
      <c r="C11" s="221">
        <f>C12+3</f>
        <v>84</v>
      </c>
      <c r="D11" s="222">
        <f>_xlfn.XLOOKUP($B$8,Paid_DFs!$G$5:$S$5,Paid_DFs!$G7:$S7)</f>
        <v>1</v>
      </c>
      <c r="E11" s="223">
        <f>PRODUCT($D$11:$D11)</f>
        <v>1</v>
      </c>
      <c r="F11" s="224">
        <f t="shared" ref="F11:F38" si="10">G11-G12</f>
        <v>0</v>
      </c>
      <c r="G11" s="225">
        <f>1/E11</f>
        <v>1</v>
      </c>
      <c r="H11" s="226">
        <f>1-G11</f>
        <v>0</v>
      </c>
      <c r="I11" s="227">
        <f t="shared" ref="I11:I38" si="11">SUM(J11:AK11)</f>
        <v>1</v>
      </c>
      <c r="J11" s="228">
        <f t="shared" ref="J11:J38" si="12">IF($H11=0%,100%,IFERROR(VLOOKUP($C11+J$6,$C$11:$AK$38,4,FALSE)/$H11,0))</f>
        <v>1</v>
      </c>
      <c r="K11" s="228">
        <f t="shared" ref="K11:Z11" si="13">IFERROR(VLOOKUP($C11+K$6,$C$11:$AK$38,4,FALSE)/$H11,0)</f>
        <v>0</v>
      </c>
      <c r="L11" s="228">
        <f t="shared" si="13"/>
        <v>0</v>
      </c>
      <c r="M11" s="228">
        <f t="shared" si="13"/>
        <v>0</v>
      </c>
      <c r="N11" s="228">
        <f t="shared" si="13"/>
        <v>0</v>
      </c>
      <c r="O11" s="228">
        <f t="shared" si="13"/>
        <v>0</v>
      </c>
      <c r="P11" s="228">
        <f t="shared" si="13"/>
        <v>0</v>
      </c>
      <c r="Q11" s="228">
        <f t="shared" si="13"/>
        <v>0</v>
      </c>
      <c r="R11" s="228">
        <f t="shared" si="13"/>
        <v>0</v>
      </c>
      <c r="S11" s="228">
        <f t="shared" si="13"/>
        <v>0</v>
      </c>
      <c r="T11" s="228">
        <f t="shared" si="13"/>
        <v>0</v>
      </c>
      <c r="U11" s="228">
        <f t="shared" si="13"/>
        <v>0</v>
      </c>
      <c r="V11" s="228">
        <f t="shared" si="13"/>
        <v>0</v>
      </c>
      <c r="W11" s="228">
        <f t="shared" si="13"/>
        <v>0</v>
      </c>
      <c r="X11" s="228">
        <f t="shared" si="13"/>
        <v>0</v>
      </c>
      <c r="Y11" s="228">
        <f t="shared" si="13"/>
        <v>0</v>
      </c>
      <c r="Z11" s="228">
        <f t="shared" si="13"/>
        <v>0</v>
      </c>
      <c r="AA11" s="228">
        <f t="shared" ref="AA11:AK11" si="14">IFERROR(VLOOKUP($C11+AA$6,$C$11:$AK$38,4,FALSE)/$H11,0)</f>
        <v>0</v>
      </c>
      <c r="AB11" s="228">
        <f t="shared" si="14"/>
        <v>0</v>
      </c>
      <c r="AC11" s="228">
        <f t="shared" si="14"/>
        <v>0</v>
      </c>
      <c r="AD11" s="228">
        <f t="shared" si="14"/>
        <v>0</v>
      </c>
      <c r="AE11" s="228">
        <f t="shared" si="14"/>
        <v>0</v>
      </c>
      <c r="AF11" s="228">
        <f t="shared" si="14"/>
        <v>0</v>
      </c>
      <c r="AG11" s="228">
        <f t="shared" si="14"/>
        <v>0</v>
      </c>
      <c r="AH11" s="228">
        <f t="shared" si="14"/>
        <v>0</v>
      </c>
      <c r="AI11" s="228">
        <f t="shared" si="14"/>
        <v>0</v>
      </c>
      <c r="AJ11" s="228">
        <f t="shared" si="14"/>
        <v>0</v>
      </c>
      <c r="AK11" s="228">
        <f t="shared" si="14"/>
        <v>0</v>
      </c>
    </row>
    <row r="12" spans="2:37">
      <c r="B12" s="220" t="str">
        <f>IBNR!F8</f>
        <v>2018Q2</v>
      </c>
      <c r="C12" s="221">
        <f t="shared" ref="C12:C38" si="15">C13+3</f>
        <v>81</v>
      </c>
      <c r="D12" s="222">
        <f>_xlfn.XLOOKUP($B$8,Paid_DFs!$G$5:$S$5,Paid_DFs!$G8:$S8)</f>
        <v>1</v>
      </c>
      <c r="E12" s="223">
        <f>PRODUCT($D$11:$D12)</f>
        <v>1</v>
      </c>
      <c r="F12" s="224">
        <f t="shared" si="10"/>
        <v>0</v>
      </c>
      <c r="G12" s="225">
        <f t="shared" ref="G12:G38" si="16">1/E12</f>
        <v>1</v>
      </c>
      <c r="H12" s="226">
        <f>1-G12</f>
        <v>0</v>
      </c>
      <c r="I12" s="227">
        <f t="shared" si="11"/>
        <v>1</v>
      </c>
      <c r="J12" s="228">
        <f t="shared" si="12"/>
        <v>1</v>
      </c>
      <c r="K12" s="228">
        <f t="shared" ref="K12:AK21" si="17">IFERROR(VLOOKUP($C12+K$6,$C$11:$AK$38,4,FALSE)/$H12,0)</f>
        <v>0</v>
      </c>
      <c r="L12" s="228">
        <f t="shared" si="17"/>
        <v>0</v>
      </c>
      <c r="M12" s="228">
        <f t="shared" si="17"/>
        <v>0</v>
      </c>
      <c r="N12" s="228">
        <f t="shared" si="17"/>
        <v>0</v>
      </c>
      <c r="O12" s="228">
        <f t="shared" si="17"/>
        <v>0</v>
      </c>
      <c r="P12" s="228">
        <f t="shared" si="17"/>
        <v>0</v>
      </c>
      <c r="Q12" s="228">
        <f t="shared" si="17"/>
        <v>0</v>
      </c>
      <c r="R12" s="228">
        <f t="shared" si="17"/>
        <v>0</v>
      </c>
      <c r="S12" s="228">
        <f t="shared" si="17"/>
        <v>0</v>
      </c>
      <c r="T12" s="228">
        <f t="shared" si="17"/>
        <v>0</v>
      </c>
      <c r="U12" s="228">
        <f t="shared" si="17"/>
        <v>0</v>
      </c>
      <c r="V12" s="228">
        <f t="shared" si="17"/>
        <v>0</v>
      </c>
      <c r="W12" s="228">
        <f t="shared" si="17"/>
        <v>0</v>
      </c>
      <c r="X12" s="228">
        <f t="shared" si="17"/>
        <v>0</v>
      </c>
      <c r="Y12" s="228">
        <f t="shared" si="17"/>
        <v>0</v>
      </c>
      <c r="Z12" s="228">
        <f t="shared" si="17"/>
        <v>0</v>
      </c>
      <c r="AA12" s="228">
        <f t="shared" si="17"/>
        <v>0</v>
      </c>
      <c r="AB12" s="228">
        <f t="shared" si="17"/>
        <v>0</v>
      </c>
      <c r="AC12" s="228">
        <f t="shared" si="17"/>
        <v>0</v>
      </c>
      <c r="AD12" s="228">
        <f t="shared" si="17"/>
        <v>0</v>
      </c>
      <c r="AE12" s="228">
        <f t="shared" si="17"/>
        <v>0</v>
      </c>
      <c r="AF12" s="228">
        <f t="shared" si="17"/>
        <v>0</v>
      </c>
      <c r="AG12" s="228">
        <f t="shared" si="17"/>
        <v>0</v>
      </c>
      <c r="AH12" s="228">
        <f t="shared" si="17"/>
        <v>0</v>
      </c>
      <c r="AI12" s="228">
        <f t="shared" si="17"/>
        <v>0</v>
      </c>
      <c r="AJ12" s="228">
        <f t="shared" si="17"/>
        <v>0</v>
      </c>
      <c r="AK12" s="228">
        <f t="shared" si="17"/>
        <v>0</v>
      </c>
    </row>
    <row r="13" spans="2:37">
      <c r="B13" s="220" t="str">
        <f>IBNR!F9</f>
        <v>2018Q3</v>
      </c>
      <c r="C13" s="221">
        <f t="shared" si="15"/>
        <v>78</v>
      </c>
      <c r="D13" s="222">
        <f>_xlfn.XLOOKUP($B$8,Paid_DFs!$G$5:$S$5,Paid_DFs!$G9:$S9)</f>
        <v>1</v>
      </c>
      <c r="E13" s="223">
        <f>PRODUCT($D$11:$D13)</f>
        <v>1</v>
      </c>
      <c r="F13" s="224">
        <f t="shared" si="10"/>
        <v>0</v>
      </c>
      <c r="G13" s="225">
        <f t="shared" si="16"/>
        <v>1</v>
      </c>
      <c r="H13" s="226">
        <f>1-G13</f>
        <v>0</v>
      </c>
      <c r="I13" s="227">
        <f t="shared" si="11"/>
        <v>1</v>
      </c>
      <c r="J13" s="228">
        <f t="shared" si="12"/>
        <v>1</v>
      </c>
      <c r="K13" s="228">
        <f t="shared" si="17"/>
        <v>0</v>
      </c>
      <c r="L13" s="228">
        <f t="shared" si="17"/>
        <v>0</v>
      </c>
      <c r="M13" s="228">
        <f t="shared" si="17"/>
        <v>0</v>
      </c>
      <c r="N13" s="228">
        <f t="shared" si="17"/>
        <v>0</v>
      </c>
      <c r="O13" s="228">
        <f t="shared" si="17"/>
        <v>0</v>
      </c>
      <c r="P13" s="228">
        <f t="shared" si="17"/>
        <v>0</v>
      </c>
      <c r="Q13" s="228">
        <f t="shared" si="17"/>
        <v>0</v>
      </c>
      <c r="R13" s="228">
        <f t="shared" si="17"/>
        <v>0</v>
      </c>
      <c r="S13" s="228">
        <f t="shared" si="17"/>
        <v>0</v>
      </c>
      <c r="T13" s="228">
        <f t="shared" si="17"/>
        <v>0</v>
      </c>
      <c r="U13" s="228">
        <f t="shared" si="17"/>
        <v>0</v>
      </c>
      <c r="V13" s="228">
        <f t="shared" si="17"/>
        <v>0</v>
      </c>
      <c r="W13" s="228">
        <f t="shared" si="17"/>
        <v>0</v>
      </c>
      <c r="X13" s="228">
        <f t="shared" si="17"/>
        <v>0</v>
      </c>
      <c r="Y13" s="228">
        <f t="shared" si="17"/>
        <v>0</v>
      </c>
      <c r="Z13" s="228">
        <f t="shared" si="17"/>
        <v>0</v>
      </c>
      <c r="AA13" s="228">
        <f t="shared" si="17"/>
        <v>0</v>
      </c>
      <c r="AB13" s="228">
        <f t="shared" si="17"/>
        <v>0</v>
      </c>
      <c r="AC13" s="228">
        <f t="shared" si="17"/>
        <v>0</v>
      </c>
      <c r="AD13" s="228">
        <f t="shared" si="17"/>
        <v>0</v>
      </c>
      <c r="AE13" s="228">
        <f t="shared" si="17"/>
        <v>0</v>
      </c>
      <c r="AF13" s="228">
        <f t="shared" si="17"/>
        <v>0</v>
      </c>
      <c r="AG13" s="228">
        <f t="shared" si="17"/>
        <v>0</v>
      </c>
      <c r="AH13" s="228">
        <f t="shared" si="17"/>
        <v>0</v>
      </c>
      <c r="AI13" s="228">
        <f t="shared" si="17"/>
        <v>0</v>
      </c>
      <c r="AJ13" s="228">
        <f t="shared" si="17"/>
        <v>0</v>
      </c>
      <c r="AK13" s="228">
        <f t="shared" si="17"/>
        <v>0</v>
      </c>
    </row>
    <row r="14" spans="2:37">
      <c r="B14" s="220" t="str">
        <f>IBNR!F10</f>
        <v>2018Q4</v>
      </c>
      <c r="C14" s="221">
        <f t="shared" si="15"/>
        <v>75</v>
      </c>
      <c r="D14" s="222">
        <f>_xlfn.XLOOKUP($B$8,Paid_DFs!$G$5:$S$5,Paid_DFs!$G10:$S10)</f>
        <v>1</v>
      </c>
      <c r="E14" s="223">
        <f>PRODUCT($D$11:$D14)</f>
        <v>1</v>
      </c>
      <c r="F14" s="224">
        <f t="shared" si="10"/>
        <v>0</v>
      </c>
      <c r="G14" s="225">
        <f t="shared" si="16"/>
        <v>1</v>
      </c>
      <c r="H14" s="226">
        <f t="shared" ref="H14:H38" si="18">1-G14</f>
        <v>0</v>
      </c>
      <c r="I14" s="227">
        <f t="shared" si="11"/>
        <v>1</v>
      </c>
      <c r="J14" s="228">
        <f t="shared" si="12"/>
        <v>1</v>
      </c>
      <c r="K14" s="228">
        <f t="shared" si="17"/>
        <v>0</v>
      </c>
      <c r="L14" s="228">
        <f t="shared" si="17"/>
        <v>0</v>
      </c>
      <c r="M14" s="228">
        <f t="shared" si="17"/>
        <v>0</v>
      </c>
      <c r="N14" s="228">
        <f t="shared" si="17"/>
        <v>0</v>
      </c>
      <c r="O14" s="228">
        <f t="shared" si="17"/>
        <v>0</v>
      </c>
      <c r="P14" s="228">
        <f t="shared" si="17"/>
        <v>0</v>
      </c>
      <c r="Q14" s="228">
        <f t="shared" si="17"/>
        <v>0</v>
      </c>
      <c r="R14" s="228">
        <f t="shared" si="17"/>
        <v>0</v>
      </c>
      <c r="S14" s="228">
        <f t="shared" si="17"/>
        <v>0</v>
      </c>
      <c r="T14" s="228">
        <f t="shared" si="17"/>
        <v>0</v>
      </c>
      <c r="U14" s="228">
        <f t="shared" si="17"/>
        <v>0</v>
      </c>
      <c r="V14" s="228">
        <f t="shared" si="17"/>
        <v>0</v>
      </c>
      <c r="W14" s="228">
        <f t="shared" si="17"/>
        <v>0</v>
      </c>
      <c r="X14" s="228">
        <f t="shared" si="17"/>
        <v>0</v>
      </c>
      <c r="Y14" s="228">
        <f t="shared" si="17"/>
        <v>0</v>
      </c>
      <c r="Z14" s="228">
        <f t="shared" si="17"/>
        <v>0</v>
      </c>
      <c r="AA14" s="228">
        <f t="shared" si="17"/>
        <v>0</v>
      </c>
      <c r="AB14" s="228">
        <f t="shared" si="17"/>
        <v>0</v>
      </c>
      <c r="AC14" s="228">
        <f t="shared" si="17"/>
        <v>0</v>
      </c>
      <c r="AD14" s="228">
        <f t="shared" si="17"/>
        <v>0</v>
      </c>
      <c r="AE14" s="228">
        <f t="shared" si="17"/>
        <v>0</v>
      </c>
      <c r="AF14" s="228">
        <f t="shared" si="17"/>
        <v>0</v>
      </c>
      <c r="AG14" s="228">
        <f t="shared" si="17"/>
        <v>0</v>
      </c>
      <c r="AH14" s="228">
        <f t="shared" si="17"/>
        <v>0</v>
      </c>
      <c r="AI14" s="228">
        <f t="shared" si="17"/>
        <v>0</v>
      </c>
      <c r="AJ14" s="228">
        <f t="shared" si="17"/>
        <v>0</v>
      </c>
      <c r="AK14" s="228">
        <f t="shared" si="17"/>
        <v>0</v>
      </c>
    </row>
    <row r="15" spans="2:37">
      <c r="B15" s="220" t="str">
        <f>IBNR!F11</f>
        <v>2019Q1</v>
      </c>
      <c r="C15" s="221">
        <f t="shared" si="15"/>
        <v>72</v>
      </c>
      <c r="D15" s="222">
        <f>_xlfn.XLOOKUP($B$8,Paid_DFs!$G$5:$S$5,Paid_DFs!$G11:$S11)</f>
        <v>1</v>
      </c>
      <c r="E15" s="223">
        <f>PRODUCT($D$11:$D15)</f>
        <v>1</v>
      </c>
      <c r="F15" s="224">
        <f t="shared" si="10"/>
        <v>0</v>
      </c>
      <c r="G15" s="225">
        <f t="shared" si="16"/>
        <v>1</v>
      </c>
      <c r="H15" s="226">
        <f t="shared" si="18"/>
        <v>0</v>
      </c>
      <c r="I15" s="227">
        <f t="shared" si="11"/>
        <v>1</v>
      </c>
      <c r="J15" s="228">
        <f t="shared" si="12"/>
        <v>1</v>
      </c>
      <c r="K15" s="228">
        <f t="shared" si="17"/>
        <v>0</v>
      </c>
      <c r="L15" s="228">
        <f t="shared" si="17"/>
        <v>0</v>
      </c>
      <c r="M15" s="228">
        <f t="shared" si="17"/>
        <v>0</v>
      </c>
      <c r="N15" s="228">
        <f t="shared" si="17"/>
        <v>0</v>
      </c>
      <c r="O15" s="228">
        <f t="shared" si="17"/>
        <v>0</v>
      </c>
      <c r="P15" s="228">
        <f t="shared" si="17"/>
        <v>0</v>
      </c>
      <c r="Q15" s="228">
        <f t="shared" si="17"/>
        <v>0</v>
      </c>
      <c r="R15" s="228">
        <f t="shared" si="17"/>
        <v>0</v>
      </c>
      <c r="S15" s="228">
        <f t="shared" si="17"/>
        <v>0</v>
      </c>
      <c r="T15" s="228">
        <f t="shared" si="17"/>
        <v>0</v>
      </c>
      <c r="U15" s="228">
        <f t="shared" si="17"/>
        <v>0</v>
      </c>
      <c r="V15" s="228">
        <f t="shared" si="17"/>
        <v>0</v>
      </c>
      <c r="W15" s="228">
        <f t="shared" si="17"/>
        <v>0</v>
      </c>
      <c r="X15" s="228">
        <f t="shared" si="17"/>
        <v>0</v>
      </c>
      <c r="Y15" s="228">
        <f t="shared" si="17"/>
        <v>0</v>
      </c>
      <c r="Z15" s="228">
        <f t="shared" si="17"/>
        <v>0</v>
      </c>
      <c r="AA15" s="228">
        <f t="shared" si="17"/>
        <v>0</v>
      </c>
      <c r="AB15" s="228">
        <f t="shared" si="17"/>
        <v>0</v>
      </c>
      <c r="AC15" s="228">
        <f t="shared" si="17"/>
        <v>0</v>
      </c>
      <c r="AD15" s="228">
        <f t="shared" si="17"/>
        <v>0</v>
      </c>
      <c r="AE15" s="228">
        <f t="shared" si="17"/>
        <v>0</v>
      </c>
      <c r="AF15" s="228">
        <f t="shared" si="17"/>
        <v>0</v>
      </c>
      <c r="AG15" s="228">
        <f t="shared" si="17"/>
        <v>0</v>
      </c>
      <c r="AH15" s="228">
        <f t="shared" si="17"/>
        <v>0</v>
      </c>
      <c r="AI15" s="228">
        <f t="shared" si="17"/>
        <v>0</v>
      </c>
      <c r="AJ15" s="228">
        <f t="shared" si="17"/>
        <v>0</v>
      </c>
      <c r="AK15" s="228">
        <f t="shared" si="17"/>
        <v>0</v>
      </c>
    </row>
    <row r="16" spans="2:37">
      <c r="B16" s="220" t="str">
        <f>IBNR!F12</f>
        <v>2019Q2</v>
      </c>
      <c r="C16" s="221">
        <f t="shared" si="15"/>
        <v>69</v>
      </c>
      <c r="D16" s="222">
        <f>_xlfn.XLOOKUP($B$8,Paid_DFs!$G$5:$S$5,Paid_DFs!$G12:$S12)</f>
        <v>1</v>
      </c>
      <c r="E16" s="223">
        <f>PRODUCT($D$11:$D16)</f>
        <v>1</v>
      </c>
      <c r="F16" s="224">
        <f t="shared" si="10"/>
        <v>0</v>
      </c>
      <c r="G16" s="225">
        <f t="shared" si="16"/>
        <v>1</v>
      </c>
      <c r="H16" s="226">
        <f t="shared" si="18"/>
        <v>0</v>
      </c>
      <c r="I16" s="227">
        <f t="shared" si="11"/>
        <v>1</v>
      </c>
      <c r="J16" s="228">
        <f t="shared" si="12"/>
        <v>1</v>
      </c>
      <c r="K16" s="228">
        <f t="shared" si="17"/>
        <v>0</v>
      </c>
      <c r="L16" s="228">
        <f t="shared" si="17"/>
        <v>0</v>
      </c>
      <c r="M16" s="228">
        <f t="shared" si="17"/>
        <v>0</v>
      </c>
      <c r="N16" s="228">
        <f t="shared" si="17"/>
        <v>0</v>
      </c>
      <c r="O16" s="228">
        <f t="shared" si="17"/>
        <v>0</v>
      </c>
      <c r="P16" s="228">
        <f t="shared" si="17"/>
        <v>0</v>
      </c>
      <c r="Q16" s="228">
        <f t="shared" si="17"/>
        <v>0</v>
      </c>
      <c r="R16" s="228">
        <f t="shared" si="17"/>
        <v>0</v>
      </c>
      <c r="S16" s="228">
        <f t="shared" si="17"/>
        <v>0</v>
      </c>
      <c r="T16" s="228">
        <f t="shared" si="17"/>
        <v>0</v>
      </c>
      <c r="U16" s="228">
        <f t="shared" si="17"/>
        <v>0</v>
      </c>
      <c r="V16" s="228">
        <f t="shared" si="17"/>
        <v>0</v>
      </c>
      <c r="W16" s="228">
        <f t="shared" si="17"/>
        <v>0</v>
      </c>
      <c r="X16" s="228">
        <f t="shared" si="17"/>
        <v>0</v>
      </c>
      <c r="Y16" s="228">
        <f t="shared" si="17"/>
        <v>0</v>
      </c>
      <c r="Z16" s="228">
        <f t="shared" si="17"/>
        <v>0</v>
      </c>
      <c r="AA16" s="228">
        <f t="shared" si="17"/>
        <v>0</v>
      </c>
      <c r="AB16" s="228">
        <f t="shared" si="17"/>
        <v>0</v>
      </c>
      <c r="AC16" s="228">
        <f t="shared" si="17"/>
        <v>0</v>
      </c>
      <c r="AD16" s="228">
        <f t="shared" si="17"/>
        <v>0</v>
      </c>
      <c r="AE16" s="228">
        <f t="shared" si="17"/>
        <v>0</v>
      </c>
      <c r="AF16" s="228">
        <f t="shared" si="17"/>
        <v>0</v>
      </c>
      <c r="AG16" s="228">
        <f t="shared" si="17"/>
        <v>0</v>
      </c>
      <c r="AH16" s="228">
        <f t="shared" si="17"/>
        <v>0</v>
      </c>
      <c r="AI16" s="228">
        <f t="shared" si="17"/>
        <v>0</v>
      </c>
      <c r="AJ16" s="228">
        <f t="shared" si="17"/>
        <v>0</v>
      </c>
      <c r="AK16" s="228">
        <f t="shared" si="17"/>
        <v>0</v>
      </c>
    </row>
    <row r="17" spans="2:37">
      <c r="B17" s="220" t="str">
        <f>IBNR!F13</f>
        <v>2019Q3</v>
      </c>
      <c r="C17" s="221">
        <f t="shared" si="15"/>
        <v>66</v>
      </c>
      <c r="D17" s="222">
        <f>_xlfn.XLOOKUP($B$8,Paid_DFs!$G$5:$S$5,Paid_DFs!$G13:$S13)</f>
        <v>1</v>
      </c>
      <c r="E17" s="223">
        <f>PRODUCT($D$11:$D17)</f>
        <v>1</v>
      </c>
      <c r="F17" s="224">
        <f t="shared" si="10"/>
        <v>0</v>
      </c>
      <c r="G17" s="225">
        <f t="shared" si="16"/>
        <v>1</v>
      </c>
      <c r="H17" s="226">
        <f t="shared" si="18"/>
        <v>0</v>
      </c>
      <c r="I17" s="227">
        <f t="shared" si="11"/>
        <v>1</v>
      </c>
      <c r="J17" s="228">
        <f t="shared" si="12"/>
        <v>1</v>
      </c>
      <c r="K17" s="228">
        <f t="shared" si="17"/>
        <v>0</v>
      </c>
      <c r="L17" s="228">
        <f t="shared" si="17"/>
        <v>0</v>
      </c>
      <c r="M17" s="228">
        <f t="shared" si="17"/>
        <v>0</v>
      </c>
      <c r="N17" s="228">
        <f t="shared" si="17"/>
        <v>0</v>
      </c>
      <c r="O17" s="228">
        <f t="shared" si="17"/>
        <v>0</v>
      </c>
      <c r="P17" s="228">
        <f t="shared" si="17"/>
        <v>0</v>
      </c>
      <c r="Q17" s="228">
        <f t="shared" si="17"/>
        <v>0</v>
      </c>
      <c r="R17" s="228">
        <f t="shared" si="17"/>
        <v>0</v>
      </c>
      <c r="S17" s="228">
        <f t="shared" si="17"/>
        <v>0</v>
      </c>
      <c r="T17" s="228">
        <f t="shared" si="17"/>
        <v>0</v>
      </c>
      <c r="U17" s="228">
        <f t="shared" si="17"/>
        <v>0</v>
      </c>
      <c r="V17" s="228">
        <f t="shared" si="17"/>
        <v>0</v>
      </c>
      <c r="W17" s="228">
        <f t="shared" si="17"/>
        <v>0</v>
      </c>
      <c r="X17" s="228">
        <f t="shared" si="17"/>
        <v>0</v>
      </c>
      <c r="Y17" s="228">
        <f t="shared" si="17"/>
        <v>0</v>
      </c>
      <c r="Z17" s="228">
        <f t="shared" si="17"/>
        <v>0</v>
      </c>
      <c r="AA17" s="228">
        <f t="shared" si="17"/>
        <v>0</v>
      </c>
      <c r="AB17" s="228">
        <f t="shared" si="17"/>
        <v>0</v>
      </c>
      <c r="AC17" s="228">
        <f t="shared" si="17"/>
        <v>0</v>
      </c>
      <c r="AD17" s="228">
        <f t="shared" si="17"/>
        <v>0</v>
      </c>
      <c r="AE17" s="228">
        <f t="shared" si="17"/>
        <v>0</v>
      </c>
      <c r="AF17" s="228">
        <f t="shared" si="17"/>
        <v>0</v>
      </c>
      <c r="AG17" s="228">
        <f t="shared" si="17"/>
        <v>0</v>
      </c>
      <c r="AH17" s="228">
        <f t="shared" si="17"/>
        <v>0</v>
      </c>
      <c r="AI17" s="228">
        <f t="shared" si="17"/>
        <v>0</v>
      </c>
      <c r="AJ17" s="228">
        <f t="shared" si="17"/>
        <v>0</v>
      </c>
      <c r="AK17" s="228">
        <f t="shared" si="17"/>
        <v>0</v>
      </c>
    </row>
    <row r="18" spans="2:37">
      <c r="B18" s="220" t="str">
        <f>IBNR!F14</f>
        <v>2019Q4</v>
      </c>
      <c r="C18" s="221">
        <f t="shared" si="15"/>
        <v>63</v>
      </c>
      <c r="D18" s="222">
        <f>_xlfn.XLOOKUP($B$8,Paid_DFs!$G$5:$S$5,Paid_DFs!$G14:$S14)</f>
        <v>1</v>
      </c>
      <c r="E18" s="223">
        <f>PRODUCT($D$11:$D18)</f>
        <v>1</v>
      </c>
      <c r="F18" s="224">
        <f t="shared" si="10"/>
        <v>0</v>
      </c>
      <c r="G18" s="225">
        <f t="shared" si="16"/>
        <v>1</v>
      </c>
      <c r="H18" s="226">
        <f t="shared" si="18"/>
        <v>0</v>
      </c>
      <c r="I18" s="227">
        <f t="shared" si="11"/>
        <v>1</v>
      </c>
      <c r="J18" s="228">
        <f t="shared" si="12"/>
        <v>1</v>
      </c>
      <c r="K18" s="228">
        <f t="shared" si="17"/>
        <v>0</v>
      </c>
      <c r="L18" s="228">
        <f t="shared" si="17"/>
        <v>0</v>
      </c>
      <c r="M18" s="228">
        <f t="shared" si="17"/>
        <v>0</v>
      </c>
      <c r="N18" s="228">
        <f t="shared" si="17"/>
        <v>0</v>
      </c>
      <c r="O18" s="228">
        <f t="shared" si="17"/>
        <v>0</v>
      </c>
      <c r="P18" s="228">
        <f t="shared" si="17"/>
        <v>0</v>
      </c>
      <c r="Q18" s="228">
        <f t="shared" si="17"/>
        <v>0</v>
      </c>
      <c r="R18" s="228">
        <f t="shared" si="17"/>
        <v>0</v>
      </c>
      <c r="S18" s="228">
        <f t="shared" si="17"/>
        <v>0</v>
      </c>
      <c r="T18" s="228">
        <f t="shared" si="17"/>
        <v>0</v>
      </c>
      <c r="U18" s="228">
        <f t="shared" si="17"/>
        <v>0</v>
      </c>
      <c r="V18" s="228">
        <f t="shared" si="17"/>
        <v>0</v>
      </c>
      <c r="W18" s="228">
        <f t="shared" si="17"/>
        <v>0</v>
      </c>
      <c r="X18" s="228">
        <f t="shared" si="17"/>
        <v>0</v>
      </c>
      <c r="Y18" s="228">
        <f t="shared" si="17"/>
        <v>0</v>
      </c>
      <c r="Z18" s="228">
        <f t="shared" si="17"/>
        <v>0</v>
      </c>
      <c r="AA18" s="228">
        <f t="shared" si="17"/>
        <v>0</v>
      </c>
      <c r="AB18" s="228">
        <f t="shared" si="17"/>
        <v>0</v>
      </c>
      <c r="AC18" s="228">
        <f t="shared" si="17"/>
        <v>0</v>
      </c>
      <c r="AD18" s="228">
        <f t="shared" si="17"/>
        <v>0</v>
      </c>
      <c r="AE18" s="228">
        <f t="shared" si="17"/>
        <v>0</v>
      </c>
      <c r="AF18" s="228">
        <f t="shared" si="17"/>
        <v>0</v>
      </c>
      <c r="AG18" s="228">
        <f t="shared" si="17"/>
        <v>0</v>
      </c>
      <c r="AH18" s="228">
        <f t="shared" si="17"/>
        <v>0</v>
      </c>
      <c r="AI18" s="228">
        <f t="shared" si="17"/>
        <v>0</v>
      </c>
      <c r="AJ18" s="228">
        <f t="shared" si="17"/>
        <v>0</v>
      </c>
      <c r="AK18" s="228">
        <f t="shared" si="17"/>
        <v>0</v>
      </c>
    </row>
    <row r="19" spans="2:37">
      <c r="B19" s="220" t="str">
        <f>IBNR!F15</f>
        <v>2020Q1</v>
      </c>
      <c r="C19" s="221">
        <f t="shared" si="15"/>
        <v>60</v>
      </c>
      <c r="D19" s="222">
        <f>_xlfn.XLOOKUP($B$8,Paid_DFs!$G$5:$S$5,Paid_DFs!$G15:$S15)</f>
        <v>1</v>
      </c>
      <c r="E19" s="223">
        <f>PRODUCT($D$11:$D19)</f>
        <v>1</v>
      </c>
      <c r="F19" s="224">
        <f t="shared" si="10"/>
        <v>0</v>
      </c>
      <c r="G19" s="225">
        <f t="shared" si="16"/>
        <v>1</v>
      </c>
      <c r="H19" s="226">
        <f t="shared" si="18"/>
        <v>0</v>
      </c>
      <c r="I19" s="227">
        <f t="shared" si="11"/>
        <v>1</v>
      </c>
      <c r="J19" s="228">
        <f t="shared" si="12"/>
        <v>1</v>
      </c>
      <c r="K19" s="228">
        <f t="shared" si="17"/>
        <v>0</v>
      </c>
      <c r="L19" s="228">
        <f t="shared" si="17"/>
        <v>0</v>
      </c>
      <c r="M19" s="228">
        <f t="shared" si="17"/>
        <v>0</v>
      </c>
      <c r="N19" s="228">
        <f t="shared" si="17"/>
        <v>0</v>
      </c>
      <c r="O19" s="228">
        <f t="shared" si="17"/>
        <v>0</v>
      </c>
      <c r="P19" s="228">
        <f t="shared" si="17"/>
        <v>0</v>
      </c>
      <c r="Q19" s="228">
        <f t="shared" si="17"/>
        <v>0</v>
      </c>
      <c r="R19" s="228">
        <f t="shared" si="17"/>
        <v>0</v>
      </c>
      <c r="S19" s="228">
        <f t="shared" si="17"/>
        <v>0</v>
      </c>
      <c r="T19" s="228">
        <f t="shared" si="17"/>
        <v>0</v>
      </c>
      <c r="U19" s="228">
        <f t="shared" si="17"/>
        <v>0</v>
      </c>
      <c r="V19" s="228">
        <f t="shared" si="17"/>
        <v>0</v>
      </c>
      <c r="W19" s="228">
        <f t="shared" si="17"/>
        <v>0</v>
      </c>
      <c r="X19" s="228">
        <f t="shared" si="17"/>
        <v>0</v>
      </c>
      <c r="Y19" s="228">
        <f t="shared" si="17"/>
        <v>0</v>
      </c>
      <c r="Z19" s="228">
        <f t="shared" si="17"/>
        <v>0</v>
      </c>
      <c r="AA19" s="228">
        <f t="shared" si="17"/>
        <v>0</v>
      </c>
      <c r="AB19" s="228">
        <f t="shared" si="17"/>
        <v>0</v>
      </c>
      <c r="AC19" s="228">
        <f t="shared" si="17"/>
        <v>0</v>
      </c>
      <c r="AD19" s="228">
        <f t="shared" si="17"/>
        <v>0</v>
      </c>
      <c r="AE19" s="228">
        <f t="shared" si="17"/>
        <v>0</v>
      </c>
      <c r="AF19" s="228">
        <f t="shared" si="17"/>
        <v>0</v>
      </c>
      <c r="AG19" s="228">
        <f t="shared" si="17"/>
        <v>0</v>
      </c>
      <c r="AH19" s="228">
        <f t="shared" si="17"/>
        <v>0</v>
      </c>
      <c r="AI19" s="228">
        <f t="shared" si="17"/>
        <v>0</v>
      </c>
      <c r="AJ19" s="228">
        <f t="shared" si="17"/>
        <v>0</v>
      </c>
      <c r="AK19" s="228">
        <f t="shared" si="17"/>
        <v>0</v>
      </c>
    </row>
    <row r="20" spans="2:37">
      <c r="B20" s="220" t="str">
        <f>IBNR!F16</f>
        <v>2020Q2</v>
      </c>
      <c r="C20" s="221">
        <f t="shared" si="15"/>
        <v>57</v>
      </c>
      <c r="D20" s="222">
        <f>_xlfn.XLOOKUP($B$8,Paid_DFs!$G$5:$S$5,Paid_DFs!$G16:$S16)</f>
        <v>1</v>
      </c>
      <c r="E20" s="223">
        <f>PRODUCT($D$11:$D20)</f>
        <v>1</v>
      </c>
      <c r="F20" s="224">
        <f t="shared" si="10"/>
        <v>0</v>
      </c>
      <c r="G20" s="225">
        <f t="shared" si="16"/>
        <v>1</v>
      </c>
      <c r="H20" s="226">
        <f t="shared" si="18"/>
        <v>0</v>
      </c>
      <c r="I20" s="227">
        <f t="shared" si="11"/>
        <v>1</v>
      </c>
      <c r="J20" s="228">
        <f t="shared" si="12"/>
        <v>1</v>
      </c>
      <c r="K20" s="228">
        <f t="shared" si="17"/>
        <v>0</v>
      </c>
      <c r="L20" s="228">
        <f t="shared" si="17"/>
        <v>0</v>
      </c>
      <c r="M20" s="228">
        <f t="shared" si="17"/>
        <v>0</v>
      </c>
      <c r="N20" s="228">
        <f t="shared" si="17"/>
        <v>0</v>
      </c>
      <c r="O20" s="228">
        <f t="shared" si="17"/>
        <v>0</v>
      </c>
      <c r="P20" s="228">
        <f t="shared" si="17"/>
        <v>0</v>
      </c>
      <c r="Q20" s="228">
        <f t="shared" si="17"/>
        <v>0</v>
      </c>
      <c r="R20" s="228">
        <f t="shared" si="17"/>
        <v>0</v>
      </c>
      <c r="S20" s="228">
        <f t="shared" si="17"/>
        <v>0</v>
      </c>
      <c r="T20" s="228">
        <f t="shared" si="17"/>
        <v>0</v>
      </c>
      <c r="U20" s="228">
        <f t="shared" si="17"/>
        <v>0</v>
      </c>
      <c r="V20" s="228">
        <f t="shared" si="17"/>
        <v>0</v>
      </c>
      <c r="W20" s="228">
        <f t="shared" si="17"/>
        <v>0</v>
      </c>
      <c r="X20" s="228">
        <f t="shared" si="17"/>
        <v>0</v>
      </c>
      <c r="Y20" s="228">
        <f t="shared" si="17"/>
        <v>0</v>
      </c>
      <c r="Z20" s="228">
        <f t="shared" si="17"/>
        <v>0</v>
      </c>
      <c r="AA20" s="228">
        <f t="shared" si="17"/>
        <v>0</v>
      </c>
      <c r="AB20" s="228">
        <f t="shared" si="17"/>
        <v>0</v>
      </c>
      <c r="AC20" s="228">
        <f t="shared" si="17"/>
        <v>0</v>
      </c>
      <c r="AD20" s="228">
        <f t="shared" si="17"/>
        <v>0</v>
      </c>
      <c r="AE20" s="228">
        <f t="shared" si="17"/>
        <v>0</v>
      </c>
      <c r="AF20" s="228">
        <f t="shared" si="17"/>
        <v>0</v>
      </c>
      <c r="AG20" s="228">
        <f t="shared" si="17"/>
        <v>0</v>
      </c>
      <c r="AH20" s="228">
        <f t="shared" si="17"/>
        <v>0</v>
      </c>
      <c r="AI20" s="228">
        <f t="shared" si="17"/>
        <v>0</v>
      </c>
      <c r="AJ20" s="228">
        <f t="shared" si="17"/>
        <v>0</v>
      </c>
      <c r="AK20" s="228">
        <f t="shared" si="17"/>
        <v>0</v>
      </c>
    </row>
    <row r="21" spans="2:37">
      <c r="B21" s="220" t="str">
        <f>IBNR!F17</f>
        <v>2020Q3</v>
      </c>
      <c r="C21" s="221">
        <f t="shared" si="15"/>
        <v>54</v>
      </c>
      <c r="D21" s="222">
        <f>_xlfn.XLOOKUP($B$8,Paid_DFs!$G$5:$S$5,Paid_DFs!$G17:$S17)</f>
        <v>1</v>
      </c>
      <c r="E21" s="223">
        <f>PRODUCT($D$11:$D21)</f>
        <v>1</v>
      </c>
      <c r="F21" s="224">
        <f t="shared" si="10"/>
        <v>0</v>
      </c>
      <c r="G21" s="225">
        <f t="shared" si="16"/>
        <v>1</v>
      </c>
      <c r="H21" s="226">
        <f t="shared" si="18"/>
        <v>0</v>
      </c>
      <c r="I21" s="227">
        <f t="shared" si="11"/>
        <v>1</v>
      </c>
      <c r="J21" s="228">
        <f t="shared" si="12"/>
        <v>1</v>
      </c>
      <c r="K21" s="228">
        <f t="shared" si="17"/>
        <v>0</v>
      </c>
      <c r="L21" s="228">
        <f t="shared" si="17"/>
        <v>0</v>
      </c>
      <c r="M21" s="228">
        <f t="shared" si="17"/>
        <v>0</v>
      </c>
      <c r="N21" s="228">
        <f t="shared" si="17"/>
        <v>0</v>
      </c>
      <c r="O21" s="228">
        <f t="shared" si="17"/>
        <v>0</v>
      </c>
      <c r="P21" s="228">
        <f t="shared" si="17"/>
        <v>0</v>
      </c>
      <c r="Q21" s="228">
        <f t="shared" si="17"/>
        <v>0</v>
      </c>
      <c r="R21" s="228">
        <f t="shared" si="17"/>
        <v>0</v>
      </c>
      <c r="S21" s="228">
        <f t="shared" si="17"/>
        <v>0</v>
      </c>
      <c r="T21" s="228">
        <f t="shared" si="17"/>
        <v>0</v>
      </c>
      <c r="U21" s="228">
        <f t="shared" si="17"/>
        <v>0</v>
      </c>
      <c r="V21" s="228">
        <f t="shared" si="17"/>
        <v>0</v>
      </c>
      <c r="W21" s="228">
        <f t="shared" ref="W21:AK21" si="19">IFERROR(VLOOKUP($C21+W$6,$C$11:$AK$38,4,FALSE)/$H21,0)</f>
        <v>0</v>
      </c>
      <c r="X21" s="228">
        <f t="shared" si="19"/>
        <v>0</v>
      </c>
      <c r="Y21" s="228">
        <f t="shared" si="19"/>
        <v>0</v>
      </c>
      <c r="Z21" s="228">
        <f t="shared" si="19"/>
        <v>0</v>
      </c>
      <c r="AA21" s="228">
        <f t="shared" si="19"/>
        <v>0</v>
      </c>
      <c r="AB21" s="228">
        <f t="shared" si="19"/>
        <v>0</v>
      </c>
      <c r="AC21" s="228">
        <f t="shared" si="19"/>
        <v>0</v>
      </c>
      <c r="AD21" s="228">
        <f t="shared" si="19"/>
        <v>0</v>
      </c>
      <c r="AE21" s="228">
        <f t="shared" si="19"/>
        <v>0</v>
      </c>
      <c r="AF21" s="228">
        <f t="shared" si="19"/>
        <v>0</v>
      </c>
      <c r="AG21" s="228">
        <f t="shared" si="19"/>
        <v>0</v>
      </c>
      <c r="AH21" s="228">
        <f t="shared" si="19"/>
        <v>0</v>
      </c>
      <c r="AI21" s="228">
        <f t="shared" si="19"/>
        <v>0</v>
      </c>
      <c r="AJ21" s="228">
        <f t="shared" si="19"/>
        <v>0</v>
      </c>
      <c r="AK21" s="228">
        <f t="shared" si="19"/>
        <v>0</v>
      </c>
    </row>
    <row r="22" spans="2:37">
      <c r="B22" s="220" t="str">
        <f>IBNR!F18</f>
        <v>2020Q4</v>
      </c>
      <c r="C22" s="221">
        <f t="shared" si="15"/>
        <v>51</v>
      </c>
      <c r="D22" s="222">
        <f>_xlfn.XLOOKUP($B$8,Paid_DFs!$G$5:$S$5,Paid_DFs!$G18:$S18)</f>
        <v>1</v>
      </c>
      <c r="E22" s="223">
        <f>PRODUCT($D$11:$D22)</f>
        <v>1</v>
      </c>
      <c r="F22" s="224">
        <f t="shared" si="10"/>
        <v>0</v>
      </c>
      <c r="G22" s="225">
        <f t="shared" si="16"/>
        <v>1</v>
      </c>
      <c r="H22" s="226">
        <f t="shared" si="18"/>
        <v>0</v>
      </c>
      <c r="I22" s="227">
        <f t="shared" si="11"/>
        <v>1</v>
      </c>
      <c r="J22" s="228">
        <f t="shared" si="12"/>
        <v>1</v>
      </c>
      <c r="K22" s="228">
        <f t="shared" ref="K22:AK31" si="20">IFERROR(VLOOKUP($C22+K$6,$C$11:$AK$38,4,FALSE)/$H22,0)</f>
        <v>0</v>
      </c>
      <c r="L22" s="228">
        <f t="shared" si="20"/>
        <v>0</v>
      </c>
      <c r="M22" s="228">
        <f t="shared" si="20"/>
        <v>0</v>
      </c>
      <c r="N22" s="228">
        <f t="shared" si="20"/>
        <v>0</v>
      </c>
      <c r="O22" s="228">
        <f t="shared" si="20"/>
        <v>0</v>
      </c>
      <c r="P22" s="228">
        <f t="shared" si="20"/>
        <v>0</v>
      </c>
      <c r="Q22" s="228">
        <f t="shared" si="20"/>
        <v>0</v>
      </c>
      <c r="R22" s="228">
        <f t="shared" si="20"/>
        <v>0</v>
      </c>
      <c r="S22" s="228">
        <f t="shared" si="20"/>
        <v>0</v>
      </c>
      <c r="T22" s="228">
        <f t="shared" si="20"/>
        <v>0</v>
      </c>
      <c r="U22" s="228">
        <f t="shared" si="20"/>
        <v>0</v>
      </c>
      <c r="V22" s="228">
        <f t="shared" si="20"/>
        <v>0</v>
      </c>
      <c r="W22" s="228">
        <f t="shared" si="20"/>
        <v>0</v>
      </c>
      <c r="X22" s="228">
        <f t="shared" si="20"/>
        <v>0</v>
      </c>
      <c r="Y22" s="228">
        <f t="shared" si="20"/>
        <v>0</v>
      </c>
      <c r="Z22" s="228">
        <f t="shared" si="20"/>
        <v>0</v>
      </c>
      <c r="AA22" s="228">
        <f t="shared" si="20"/>
        <v>0</v>
      </c>
      <c r="AB22" s="228">
        <f t="shared" si="20"/>
        <v>0</v>
      </c>
      <c r="AC22" s="228">
        <f t="shared" si="20"/>
        <v>0</v>
      </c>
      <c r="AD22" s="228">
        <f t="shared" si="20"/>
        <v>0</v>
      </c>
      <c r="AE22" s="228">
        <f t="shared" si="20"/>
        <v>0</v>
      </c>
      <c r="AF22" s="228">
        <f t="shared" si="20"/>
        <v>0</v>
      </c>
      <c r="AG22" s="228">
        <f t="shared" si="20"/>
        <v>0</v>
      </c>
      <c r="AH22" s="228">
        <f t="shared" si="20"/>
        <v>0</v>
      </c>
      <c r="AI22" s="228">
        <f t="shared" si="20"/>
        <v>0</v>
      </c>
      <c r="AJ22" s="228">
        <f t="shared" si="20"/>
        <v>0</v>
      </c>
      <c r="AK22" s="228">
        <f t="shared" si="20"/>
        <v>0</v>
      </c>
    </row>
    <row r="23" spans="2:37">
      <c r="B23" s="220" t="str">
        <f>IBNR!F19</f>
        <v>2021Q1</v>
      </c>
      <c r="C23" s="221">
        <f t="shared" si="15"/>
        <v>48</v>
      </c>
      <c r="D23" s="222">
        <f>_xlfn.XLOOKUP($B$8,Paid_DFs!$G$5:$S$5,Paid_DFs!$G19:$S19)</f>
        <v>1</v>
      </c>
      <c r="E23" s="223">
        <f>PRODUCT($D$11:$D23)</f>
        <v>1</v>
      </c>
      <c r="F23" s="224">
        <f t="shared" si="10"/>
        <v>4.1408052136593376E-5</v>
      </c>
      <c r="G23" s="225">
        <f t="shared" si="16"/>
        <v>1</v>
      </c>
      <c r="H23" s="226">
        <f t="shared" si="18"/>
        <v>0</v>
      </c>
      <c r="I23" s="227">
        <f t="shared" si="11"/>
        <v>1</v>
      </c>
      <c r="J23" s="228">
        <f t="shared" si="12"/>
        <v>1</v>
      </c>
      <c r="K23" s="228">
        <f t="shared" si="20"/>
        <v>0</v>
      </c>
      <c r="L23" s="228">
        <f t="shared" si="20"/>
        <v>0</v>
      </c>
      <c r="M23" s="228">
        <f t="shared" si="20"/>
        <v>0</v>
      </c>
      <c r="N23" s="228">
        <f t="shared" si="20"/>
        <v>0</v>
      </c>
      <c r="O23" s="228">
        <f t="shared" si="20"/>
        <v>0</v>
      </c>
      <c r="P23" s="228">
        <f t="shared" si="20"/>
        <v>0</v>
      </c>
      <c r="Q23" s="228">
        <f t="shared" si="20"/>
        <v>0</v>
      </c>
      <c r="R23" s="228">
        <f t="shared" si="20"/>
        <v>0</v>
      </c>
      <c r="S23" s="228">
        <f t="shared" si="20"/>
        <v>0</v>
      </c>
      <c r="T23" s="228">
        <f t="shared" si="20"/>
        <v>0</v>
      </c>
      <c r="U23" s="228">
        <f t="shared" si="20"/>
        <v>0</v>
      </c>
      <c r="V23" s="228">
        <f t="shared" si="20"/>
        <v>0</v>
      </c>
      <c r="W23" s="228">
        <f t="shared" si="20"/>
        <v>0</v>
      </c>
      <c r="X23" s="228">
        <f t="shared" si="20"/>
        <v>0</v>
      </c>
      <c r="Y23" s="228">
        <f t="shared" si="20"/>
        <v>0</v>
      </c>
      <c r="Z23" s="228">
        <f t="shared" si="20"/>
        <v>0</v>
      </c>
      <c r="AA23" s="228">
        <f t="shared" si="20"/>
        <v>0</v>
      </c>
      <c r="AB23" s="228">
        <f t="shared" si="20"/>
        <v>0</v>
      </c>
      <c r="AC23" s="228">
        <f t="shared" si="20"/>
        <v>0</v>
      </c>
      <c r="AD23" s="228">
        <f t="shared" si="20"/>
        <v>0</v>
      </c>
      <c r="AE23" s="228">
        <f t="shared" si="20"/>
        <v>0</v>
      </c>
      <c r="AF23" s="228">
        <f t="shared" si="20"/>
        <v>0</v>
      </c>
      <c r="AG23" s="228">
        <f t="shared" si="20"/>
        <v>0</v>
      </c>
      <c r="AH23" s="228">
        <f t="shared" si="20"/>
        <v>0</v>
      </c>
      <c r="AI23" s="228">
        <f t="shared" si="20"/>
        <v>0</v>
      </c>
      <c r="AJ23" s="228">
        <f t="shared" si="20"/>
        <v>0</v>
      </c>
      <c r="AK23" s="228">
        <f t="shared" si="20"/>
        <v>0</v>
      </c>
    </row>
    <row r="24" spans="2:37">
      <c r="B24" s="220" t="str">
        <f>IBNR!F20</f>
        <v>2021Q2</v>
      </c>
      <c r="C24" s="221">
        <f t="shared" si="15"/>
        <v>45</v>
      </c>
      <c r="D24" s="222">
        <f>_xlfn.XLOOKUP($B$8,Paid_DFs!$G$5:$S$5,Paid_DFs!$G20:$S20)</f>
        <v>1.0000414097668344</v>
      </c>
      <c r="E24" s="223">
        <f>PRODUCT($D$11:$D24)</f>
        <v>1.0000414097668344</v>
      </c>
      <c r="F24" s="224">
        <f t="shared" si="10"/>
        <v>0</v>
      </c>
      <c r="G24" s="225">
        <f t="shared" si="16"/>
        <v>0.99995859194786341</v>
      </c>
      <c r="H24" s="226">
        <f t="shared" si="18"/>
        <v>4.1408052136593376E-5</v>
      </c>
      <c r="I24" s="227">
        <f t="shared" si="11"/>
        <v>1</v>
      </c>
      <c r="J24" s="228">
        <f t="shared" si="12"/>
        <v>1</v>
      </c>
      <c r="K24" s="228">
        <f t="shared" si="20"/>
        <v>0</v>
      </c>
      <c r="L24" s="228">
        <f t="shared" si="20"/>
        <v>0</v>
      </c>
      <c r="M24" s="228">
        <f t="shared" si="20"/>
        <v>0</v>
      </c>
      <c r="N24" s="228">
        <f t="shared" si="20"/>
        <v>0</v>
      </c>
      <c r="O24" s="228">
        <f t="shared" si="20"/>
        <v>0</v>
      </c>
      <c r="P24" s="228">
        <f t="shared" si="20"/>
        <v>0</v>
      </c>
      <c r="Q24" s="228">
        <f t="shared" si="20"/>
        <v>0</v>
      </c>
      <c r="R24" s="228">
        <f t="shared" si="20"/>
        <v>0</v>
      </c>
      <c r="S24" s="228">
        <f t="shared" si="20"/>
        <v>0</v>
      </c>
      <c r="T24" s="228">
        <f t="shared" si="20"/>
        <v>0</v>
      </c>
      <c r="U24" s="228">
        <f t="shared" si="20"/>
        <v>0</v>
      </c>
      <c r="V24" s="228">
        <f t="shared" si="20"/>
        <v>0</v>
      </c>
      <c r="W24" s="228">
        <f t="shared" si="20"/>
        <v>0</v>
      </c>
      <c r="X24" s="228">
        <f t="shared" si="20"/>
        <v>0</v>
      </c>
      <c r="Y24" s="228">
        <f t="shared" si="20"/>
        <v>0</v>
      </c>
      <c r="Z24" s="228">
        <f t="shared" si="20"/>
        <v>0</v>
      </c>
      <c r="AA24" s="228">
        <f t="shared" si="20"/>
        <v>0</v>
      </c>
      <c r="AB24" s="228">
        <f t="shared" si="20"/>
        <v>0</v>
      </c>
      <c r="AC24" s="228">
        <f t="shared" si="20"/>
        <v>0</v>
      </c>
      <c r="AD24" s="228">
        <f t="shared" si="20"/>
        <v>0</v>
      </c>
      <c r="AE24" s="228">
        <f t="shared" si="20"/>
        <v>0</v>
      </c>
      <c r="AF24" s="228">
        <f t="shared" si="20"/>
        <v>0</v>
      </c>
      <c r="AG24" s="228">
        <f t="shared" si="20"/>
        <v>0</v>
      </c>
      <c r="AH24" s="228">
        <f t="shared" si="20"/>
        <v>0</v>
      </c>
      <c r="AI24" s="228">
        <f t="shared" si="20"/>
        <v>0</v>
      </c>
      <c r="AJ24" s="228">
        <f t="shared" si="20"/>
        <v>0</v>
      </c>
      <c r="AK24" s="228">
        <f t="shared" si="20"/>
        <v>0</v>
      </c>
    </row>
    <row r="25" spans="2:37">
      <c r="B25" s="220" t="str">
        <f>IBNR!F21</f>
        <v>2021Q3</v>
      </c>
      <c r="C25" s="221">
        <f t="shared" si="15"/>
        <v>42</v>
      </c>
      <c r="D25" s="222">
        <f>_xlfn.XLOOKUP($B$8,Paid_DFs!$G$5:$S$5,Paid_DFs!$G21:$S21)</f>
        <v>1</v>
      </c>
      <c r="E25" s="223">
        <f>PRODUCT($D$11:$D25)</f>
        <v>1.0000414097668344</v>
      </c>
      <c r="F25" s="224">
        <f t="shared" si="10"/>
        <v>8.4627095481848436E-5</v>
      </c>
      <c r="G25" s="225">
        <f t="shared" si="16"/>
        <v>0.99995859194786341</v>
      </c>
      <c r="H25" s="226">
        <f t="shared" si="18"/>
        <v>4.1408052136593376E-5</v>
      </c>
      <c r="I25" s="227">
        <f t="shared" si="11"/>
        <v>1</v>
      </c>
      <c r="J25" s="228">
        <f t="shared" si="12"/>
        <v>0</v>
      </c>
      <c r="K25" s="228">
        <f t="shared" si="20"/>
        <v>1</v>
      </c>
      <c r="L25" s="228">
        <f t="shared" si="20"/>
        <v>0</v>
      </c>
      <c r="M25" s="228">
        <f t="shared" si="20"/>
        <v>0</v>
      </c>
      <c r="N25" s="228">
        <f t="shared" si="20"/>
        <v>0</v>
      </c>
      <c r="O25" s="228">
        <f t="shared" si="20"/>
        <v>0</v>
      </c>
      <c r="P25" s="228">
        <f t="shared" si="20"/>
        <v>0</v>
      </c>
      <c r="Q25" s="228">
        <f t="shared" si="20"/>
        <v>0</v>
      </c>
      <c r="R25" s="228">
        <f t="shared" si="20"/>
        <v>0</v>
      </c>
      <c r="S25" s="228">
        <f t="shared" si="20"/>
        <v>0</v>
      </c>
      <c r="T25" s="228">
        <f t="shared" si="20"/>
        <v>0</v>
      </c>
      <c r="U25" s="228">
        <f t="shared" si="20"/>
        <v>0</v>
      </c>
      <c r="V25" s="228">
        <f t="shared" si="20"/>
        <v>0</v>
      </c>
      <c r="W25" s="228">
        <f t="shared" si="20"/>
        <v>0</v>
      </c>
      <c r="X25" s="228">
        <f t="shared" si="20"/>
        <v>0</v>
      </c>
      <c r="Y25" s="228">
        <f t="shared" si="20"/>
        <v>0</v>
      </c>
      <c r="Z25" s="228">
        <f t="shared" si="20"/>
        <v>0</v>
      </c>
      <c r="AA25" s="228">
        <f t="shared" si="20"/>
        <v>0</v>
      </c>
      <c r="AB25" s="228">
        <f t="shared" si="20"/>
        <v>0</v>
      </c>
      <c r="AC25" s="228">
        <f t="shared" si="20"/>
        <v>0</v>
      </c>
      <c r="AD25" s="228">
        <f t="shared" si="20"/>
        <v>0</v>
      </c>
      <c r="AE25" s="228">
        <f t="shared" si="20"/>
        <v>0</v>
      </c>
      <c r="AF25" s="228">
        <f t="shared" si="20"/>
        <v>0</v>
      </c>
      <c r="AG25" s="228">
        <f t="shared" si="20"/>
        <v>0</v>
      </c>
      <c r="AH25" s="228">
        <f t="shared" si="20"/>
        <v>0</v>
      </c>
      <c r="AI25" s="228">
        <f t="shared" si="20"/>
        <v>0</v>
      </c>
      <c r="AJ25" s="228">
        <f t="shared" si="20"/>
        <v>0</v>
      </c>
      <c r="AK25" s="228">
        <f t="shared" si="20"/>
        <v>0</v>
      </c>
    </row>
    <row r="26" spans="2:37">
      <c r="B26" s="220" t="str">
        <f>IBNR!F22</f>
        <v>2021Q4</v>
      </c>
      <c r="C26" s="221">
        <f t="shared" si="15"/>
        <v>39</v>
      </c>
      <c r="D26" s="222">
        <f>_xlfn.XLOOKUP($B$8,Paid_DFs!$G$5:$S$5,Paid_DFs!$G22:$S22)</f>
        <v>1.0000846377628148</v>
      </c>
      <c r="E26" s="223">
        <f>PRODUCT($D$11:$D26)</f>
        <v>1.0001260510344792</v>
      </c>
      <c r="F26" s="224">
        <f t="shared" si="10"/>
        <v>0</v>
      </c>
      <c r="G26" s="225">
        <f t="shared" si="16"/>
        <v>0.99987396485238156</v>
      </c>
      <c r="H26" s="226">
        <f t="shared" si="18"/>
        <v>1.2603514761844181E-4</v>
      </c>
      <c r="I26" s="227">
        <f t="shared" si="11"/>
        <v>1</v>
      </c>
      <c r="J26" s="228">
        <f t="shared" si="12"/>
        <v>0.67145631263152161</v>
      </c>
      <c r="K26" s="228">
        <f t="shared" si="20"/>
        <v>0</v>
      </c>
      <c r="L26" s="228">
        <f t="shared" si="20"/>
        <v>0.32854368736847844</v>
      </c>
      <c r="M26" s="228">
        <f t="shared" si="20"/>
        <v>0</v>
      </c>
      <c r="N26" s="228">
        <f t="shared" si="20"/>
        <v>0</v>
      </c>
      <c r="O26" s="228">
        <f t="shared" si="20"/>
        <v>0</v>
      </c>
      <c r="P26" s="228">
        <f t="shared" si="20"/>
        <v>0</v>
      </c>
      <c r="Q26" s="228">
        <f t="shared" si="20"/>
        <v>0</v>
      </c>
      <c r="R26" s="228">
        <f t="shared" si="20"/>
        <v>0</v>
      </c>
      <c r="S26" s="228">
        <f t="shared" si="20"/>
        <v>0</v>
      </c>
      <c r="T26" s="228">
        <f t="shared" si="20"/>
        <v>0</v>
      </c>
      <c r="U26" s="228">
        <f t="shared" si="20"/>
        <v>0</v>
      </c>
      <c r="V26" s="228">
        <f t="shared" si="20"/>
        <v>0</v>
      </c>
      <c r="W26" s="228">
        <f t="shared" si="20"/>
        <v>0</v>
      </c>
      <c r="X26" s="228">
        <f t="shared" si="20"/>
        <v>0</v>
      </c>
      <c r="Y26" s="228">
        <f t="shared" si="20"/>
        <v>0</v>
      </c>
      <c r="Z26" s="228">
        <f t="shared" si="20"/>
        <v>0</v>
      </c>
      <c r="AA26" s="228">
        <f t="shared" si="20"/>
        <v>0</v>
      </c>
      <c r="AB26" s="228">
        <f t="shared" si="20"/>
        <v>0</v>
      </c>
      <c r="AC26" s="228">
        <f t="shared" si="20"/>
        <v>0</v>
      </c>
      <c r="AD26" s="228">
        <f t="shared" si="20"/>
        <v>0</v>
      </c>
      <c r="AE26" s="228">
        <f t="shared" si="20"/>
        <v>0</v>
      </c>
      <c r="AF26" s="228">
        <f t="shared" si="20"/>
        <v>0</v>
      </c>
      <c r="AG26" s="228">
        <f t="shared" si="20"/>
        <v>0</v>
      </c>
      <c r="AH26" s="228">
        <f t="shared" si="20"/>
        <v>0</v>
      </c>
      <c r="AI26" s="228">
        <f t="shared" si="20"/>
        <v>0</v>
      </c>
      <c r="AJ26" s="228">
        <f t="shared" si="20"/>
        <v>0</v>
      </c>
      <c r="AK26" s="228">
        <f t="shared" si="20"/>
        <v>0</v>
      </c>
    </row>
    <row r="27" spans="2:37">
      <c r="B27" s="220" t="str">
        <f>IBNR!F23</f>
        <v>2022Q1</v>
      </c>
      <c r="C27" s="221">
        <f t="shared" si="15"/>
        <v>36</v>
      </c>
      <c r="D27" s="222">
        <f>_xlfn.XLOOKUP($B$8,Paid_DFs!$G$5:$S$5,Paid_DFs!$G23:$S23)</f>
        <v>1</v>
      </c>
      <c r="E27" s="223">
        <f>PRODUCT($D$11:$D27)</f>
        <v>1.0001260510344792</v>
      </c>
      <c r="F27" s="224">
        <f t="shared" si="10"/>
        <v>5.5304526695520995E-4</v>
      </c>
      <c r="G27" s="225">
        <f t="shared" si="16"/>
        <v>0.99987396485238156</v>
      </c>
      <c r="H27" s="226">
        <f t="shared" si="18"/>
        <v>1.2603514761844181E-4</v>
      </c>
      <c r="I27" s="227">
        <f t="shared" si="11"/>
        <v>1</v>
      </c>
      <c r="J27" s="228">
        <f t="shared" si="12"/>
        <v>0</v>
      </c>
      <c r="K27" s="228">
        <f t="shared" si="20"/>
        <v>0.67145631263152161</v>
      </c>
      <c r="L27" s="228">
        <f t="shared" si="20"/>
        <v>0</v>
      </c>
      <c r="M27" s="228">
        <f t="shared" si="20"/>
        <v>0.32854368736847844</v>
      </c>
      <c r="N27" s="228">
        <f t="shared" si="20"/>
        <v>0</v>
      </c>
      <c r="O27" s="228">
        <f t="shared" si="20"/>
        <v>0</v>
      </c>
      <c r="P27" s="228">
        <f t="shared" si="20"/>
        <v>0</v>
      </c>
      <c r="Q27" s="228">
        <f t="shared" si="20"/>
        <v>0</v>
      </c>
      <c r="R27" s="228">
        <f t="shared" si="20"/>
        <v>0</v>
      </c>
      <c r="S27" s="228">
        <f t="shared" si="20"/>
        <v>0</v>
      </c>
      <c r="T27" s="228">
        <f t="shared" si="20"/>
        <v>0</v>
      </c>
      <c r="U27" s="228">
        <f t="shared" si="20"/>
        <v>0</v>
      </c>
      <c r="V27" s="228">
        <f t="shared" si="20"/>
        <v>0</v>
      </c>
      <c r="W27" s="228">
        <f t="shared" si="20"/>
        <v>0</v>
      </c>
      <c r="X27" s="228">
        <f t="shared" si="20"/>
        <v>0</v>
      </c>
      <c r="Y27" s="228">
        <f t="shared" si="20"/>
        <v>0</v>
      </c>
      <c r="Z27" s="228">
        <f t="shared" si="20"/>
        <v>0</v>
      </c>
      <c r="AA27" s="228">
        <f t="shared" si="20"/>
        <v>0</v>
      </c>
      <c r="AB27" s="228">
        <f t="shared" si="20"/>
        <v>0</v>
      </c>
      <c r="AC27" s="228">
        <f t="shared" si="20"/>
        <v>0</v>
      </c>
      <c r="AD27" s="228">
        <f t="shared" si="20"/>
        <v>0</v>
      </c>
      <c r="AE27" s="228">
        <f t="shared" si="20"/>
        <v>0</v>
      </c>
      <c r="AF27" s="228">
        <f t="shared" si="20"/>
        <v>0</v>
      </c>
      <c r="AG27" s="228">
        <f t="shared" si="20"/>
        <v>0</v>
      </c>
      <c r="AH27" s="228">
        <f t="shared" si="20"/>
        <v>0</v>
      </c>
      <c r="AI27" s="228">
        <f t="shared" si="20"/>
        <v>0</v>
      </c>
      <c r="AJ27" s="228">
        <f t="shared" si="20"/>
        <v>0</v>
      </c>
      <c r="AK27" s="228">
        <f t="shared" si="20"/>
        <v>0</v>
      </c>
    </row>
    <row r="28" spans="2:37">
      <c r="B28" s="220" t="str">
        <f>IBNR!F24</f>
        <v>2022Q2</v>
      </c>
      <c r="C28" s="221">
        <f t="shared" si="15"/>
        <v>33</v>
      </c>
      <c r="D28" s="222">
        <f>_xlfn.XLOOKUP($B$8,Paid_DFs!$G$5:$S$5,Paid_DFs!$G24:$S24)</f>
        <v>1.0005534210843747</v>
      </c>
      <c r="E28" s="223">
        <f>PRODUCT($D$11:$D28)</f>
        <v>1.000679541878154</v>
      </c>
      <c r="F28" s="224">
        <f t="shared" si="10"/>
        <v>0</v>
      </c>
      <c r="G28" s="225">
        <f t="shared" si="16"/>
        <v>0.99932091958542635</v>
      </c>
      <c r="H28" s="226">
        <f t="shared" si="18"/>
        <v>6.7908041457365176E-4</v>
      </c>
      <c r="I28" s="227">
        <f t="shared" si="11"/>
        <v>0.99999999999999989</v>
      </c>
      <c r="J28" s="228">
        <f t="shared" si="12"/>
        <v>0.81440320628659169</v>
      </c>
      <c r="K28" s="228">
        <f t="shared" si="20"/>
        <v>0</v>
      </c>
      <c r="L28" s="228">
        <f t="shared" si="20"/>
        <v>0.12462013874303828</v>
      </c>
      <c r="M28" s="228">
        <f t="shared" si="20"/>
        <v>0</v>
      </c>
      <c r="N28" s="228">
        <f t="shared" si="20"/>
        <v>6.0976654970369991E-2</v>
      </c>
      <c r="O28" s="228">
        <f t="shared" si="20"/>
        <v>0</v>
      </c>
      <c r="P28" s="228">
        <f t="shared" si="20"/>
        <v>0</v>
      </c>
      <c r="Q28" s="228">
        <f t="shared" si="20"/>
        <v>0</v>
      </c>
      <c r="R28" s="228">
        <f t="shared" si="20"/>
        <v>0</v>
      </c>
      <c r="S28" s="228">
        <f t="shared" si="20"/>
        <v>0</v>
      </c>
      <c r="T28" s="228">
        <f t="shared" si="20"/>
        <v>0</v>
      </c>
      <c r="U28" s="228">
        <f t="shared" si="20"/>
        <v>0</v>
      </c>
      <c r="V28" s="228">
        <f t="shared" si="20"/>
        <v>0</v>
      </c>
      <c r="W28" s="228">
        <f t="shared" si="20"/>
        <v>0</v>
      </c>
      <c r="X28" s="228">
        <f t="shared" si="20"/>
        <v>0</v>
      </c>
      <c r="Y28" s="228">
        <f t="shared" si="20"/>
        <v>0</v>
      </c>
      <c r="Z28" s="228">
        <f t="shared" si="20"/>
        <v>0</v>
      </c>
      <c r="AA28" s="228">
        <f t="shared" si="20"/>
        <v>0</v>
      </c>
      <c r="AB28" s="228">
        <f t="shared" si="20"/>
        <v>0</v>
      </c>
      <c r="AC28" s="228">
        <f t="shared" si="20"/>
        <v>0</v>
      </c>
      <c r="AD28" s="228">
        <f t="shared" si="20"/>
        <v>0</v>
      </c>
      <c r="AE28" s="228">
        <f t="shared" si="20"/>
        <v>0</v>
      </c>
      <c r="AF28" s="228">
        <f t="shared" si="20"/>
        <v>0</v>
      </c>
      <c r="AG28" s="228">
        <f t="shared" si="20"/>
        <v>0</v>
      </c>
      <c r="AH28" s="228">
        <f t="shared" si="20"/>
        <v>0</v>
      </c>
      <c r="AI28" s="228">
        <f t="shared" si="20"/>
        <v>0</v>
      </c>
      <c r="AJ28" s="228">
        <f t="shared" si="20"/>
        <v>0</v>
      </c>
      <c r="AK28" s="228">
        <f t="shared" si="20"/>
        <v>0</v>
      </c>
    </row>
    <row r="29" spans="2:37">
      <c r="B29" s="220" t="str">
        <f>IBNR!F25</f>
        <v>2022Q3</v>
      </c>
      <c r="C29" s="221">
        <f t="shared" si="15"/>
        <v>30</v>
      </c>
      <c r="D29" s="222">
        <f>_xlfn.XLOOKUP($B$8,Paid_DFs!$G$5:$S$5,Paid_DFs!$G25:$S25)</f>
        <v>1</v>
      </c>
      <c r="E29" s="223">
        <f>PRODUCT($D$11:$D29)</f>
        <v>1.000679541878154</v>
      </c>
      <c r="F29" s="224">
        <f t="shared" si="10"/>
        <v>9.2014548189611745E-4</v>
      </c>
      <c r="G29" s="225">
        <f t="shared" si="16"/>
        <v>0.99932091958542635</v>
      </c>
      <c r="H29" s="226">
        <f t="shared" si="18"/>
        <v>6.7908041457365176E-4</v>
      </c>
      <c r="I29" s="227">
        <f t="shared" si="11"/>
        <v>0.99999999999999989</v>
      </c>
      <c r="J29" s="228">
        <f t="shared" si="12"/>
        <v>0</v>
      </c>
      <c r="K29" s="228">
        <f t="shared" si="20"/>
        <v>0.81440320628659169</v>
      </c>
      <c r="L29" s="228">
        <f t="shared" si="20"/>
        <v>0</v>
      </c>
      <c r="M29" s="228">
        <f t="shared" si="20"/>
        <v>0.12462013874303828</v>
      </c>
      <c r="N29" s="228">
        <f t="shared" si="20"/>
        <v>0</v>
      </c>
      <c r="O29" s="228">
        <f t="shared" si="20"/>
        <v>6.0976654970369991E-2</v>
      </c>
      <c r="P29" s="228">
        <f t="shared" si="20"/>
        <v>0</v>
      </c>
      <c r="Q29" s="228">
        <f t="shared" si="20"/>
        <v>0</v>
      </c>
      <c r="R29" s="228">
        <f t="shared" si="20"/>
        <v>0</v>
      </c>
      <c r="S29" s="228">
        <f t="shared" si="20"/>
        <v>0</v>
      </c>
      <c r="T29" s="228">
        <f t="shared" si="20"/>
        <v>0</v>
      </c>
      <c r="U29" s="228">
        <f t="shared" si="20"/>
        <v>0</v>
      </c>
      <c r="V29" s="228">
        <f t="shared" si="20"/>
        <v>0</v>
      </c>
      <c r="W29" s="228">
        <f t="shared" si="20"/>
        <v>0</v>
      </c>
      <c r="X29" s="228">
        <f t="shared" si="20"/>
        <v>0</v>
      </c>
      <c r="Y29" s="228">
        <f t="shared" si="20"/>
        <v>0</v>
      </c>
      <c r="Z29" s="228">
        <f t="shared" si="20"/>
        <v>0</v>
      </c>
      <c r="AA29" s="228">
        <f t="shared" si="20"/>
        <v>0</v>
      </c>
      <c r="AB29" s="228">
        <f t="shared" si="20"/>
        <v>0</v>
      </c>
      <c r="AC29" s="228">
        <f t="shared" si="20"/>
        <v>0</v>
      </c>
      <c r="AD29" s="228">
        <f t="shared" si="20"/>
        <v>0</v>
      </c>
      <c r="AE29" s="228">
        <f t="shared" si="20"/>
        <v>0</v>
      </c>
      <c r="AF29" s="228">
        <f t="shared" si="20"/>
        <v>0</v>
      </c>
      <c r="AG29" s="228">
        <f t="shared" si="20"/>
        <v>0</v>
      </c>
      <c r="AH29" s="228">
        <f t="shared" si="20"/>
        <v>0</v>
      </c>
      <c r="AI29" s="228">
        <f t="shared" si="20"/>
        <v>0</v>
      </c>
      <c r="AJ29" s="228">
        <f t="shared" si="20"/>
        <v>0</v>
      </c>
      <c r="AK29" s="228">
        <f t="shared" si="20"/>
        <v>0</v>
      </c>
    </row>
    <row r="30" spans="2:37">
      <c r="B30" s="220" t="str">
        <f>IBNR!F26</f>
        <v>2022Q4</v>
      </c>
      <c r="C30" s="221">
        <f t="shared" si="15"/>
        <v>27</v>
      </c>
      <c r="D30" s="222">
        <f>_xlfn.XLOOKUP($B$8,Paid_DFs!$G$5:$S$5,Paid_DFs!$G26:$S26)</f>
        <v>1.0009216193594423</v>
      </c>
      <c r="E30" s="223">
        <f>PRODUCT($D$11:$D30)</f>
        <v>1.0016017875165468</v>
      </c>
      <c r="F30" s="224">
        <f t="shared" si="10"/>
        <v>0</v>
      </c>
      <c r="G30" s="225">
        <f t="shared" si="16"/>
        <v>0.99840077410353023</v>
      </c>
      <c r="H30" s="226">
        <f t="shared" si="18"/>
        <v>1.5992258964697692E-3</v>
      </c>
      <c r="I30" s="227">
        <f t="shared" si="11"/>
        <v>1</v>
      </c>
      <c r="J30" s="228">
        <f t="shared" si="12"/>
        <v>0.57536929831320505</v>
      </c>
      <c r="K30" s="228">
        <f t="shared" si="20"/>
        <v>0</v>
      </c>
      <c r="L30" s="228">
        <f t="shared" si="20"/>
        <v>0.34582060494145106</v>
      </c>
      <c r="M30" s="228">
        <f t="shared" si="20"/>
        <v>0</v>
      </c>
      <c r="N30" s="228">
        <f t="shared" si="20"/>
        <v>5.2917536958762085E-2</v>
      </c>
      <c r="O30" s="228">
        <f t="shared" si="20"/>
        <v>0</v>
      </c>
      <c r="P30" s="228">
        <f t="shared" si="20"/>
        <v>2.5892559786581802E-2</v>
      </c>
      <c r="Q30" s="228">
        <f t="shared" si="20"/>
        <v>0</v>
      </c>
      <c r="R30" s="228">
        <f t="shared" si="20"/>
        <v>0</v>
      </c>
      <c r="S30" s="228">
        <f t="shared" si="20"/>
        <v>0</v>
      </c>
      <c r="T30" s="228">
        <f t="shared" si="20"/>
        <v>0</v>
      </c>
      <c r="U30" s="228">
        <f t="shared" si="20"/>
        <v>0</v>
      </c>
      <c r="V30" s="228">
        <f t="shared" si="20"/>
        <v>0</v>
      </c>
      <c r="W30" s="228">
        <f t="shared" si="20"/>
        <v>0</v>
      </c>
      <c r="X30" s="228">
        <f t="shared" si="20"/>
        <v>0</v>
      </c>
      <c r="Y30" s="228">
        <f t="shared" si="20"/>
        <v>0</v>
      </c>
      <c r="Z30" s="228">
        <f t="shared" si="20"/>
        <v>0</v>
      </c>
      <c r="AA30" s="228">
        <f t="shared" si="20"/>
        <v>0</v>
      </c>
      <c r="AB30" s="228">
        <f t="shared" si="20"/>
        <v>0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 t="shared" si="20"/>
        <v>0</v>
      </c>
      <c r="AI30" s="228">
        <f t="shared" si="20"/>
        <v>0</v>
      </c>
      <c r="AJ30" s="228">
        <f t="shared" si="20"/>
        <v>0</v>
      </c>
      <c r="AK30" s="228">
        <f t="shared" si="20"/>
        <v>0</v>
      </c>
    </row>
    <row r="31" spans="2:37">
      <c r="B31" s="220" t="s">
        <v>122</v>
      </c>
      <c r="C31" s="221">
        <f t="shared" si="15"/>
        <v>24</v>
      </c>
      <c r="D31" s="222">
        <f>_xlfn.XLOOKUP($B$8,Paid_DFs!$G$5:$S$5,Paid_DFs!$G27:$S27)</f>
        <v>1</v>
      </c>
      <c r="E31" s="223">
        <f>PRODUCT($D$11:$D31)</f>
        <v>1.0016017875165468</v>
      </c>
      <c r="F31" s="224">
        <f t="shared" si="10"/>
        <v>1.5397596936173041E-4</v>
      </c>
      <c r="G31" s="225">
        <f t="shared" si="16"/>
        <v>0.99840077410353023</v>
      </c>
      <c r="H31" s="226">
        <f t="shared" si="18"/>
        <v>1.5992258964697692E-3</v>
      </c>
      <c r="I31" s="227">
        <f t="shared" si="11"/>
        <v>1</v>
      </c>
      <c r="J31" s="228">
        <f t="shared" si="12"/>
        <v>0</v>
      </c>
      <c r="K31" s="228">
        <f t="shared" si="20"/>
        <v>0.57536929831320505</v>
      </c>
      <c r="L31" s="228">
        <f t="shared" si="20"/>
        <v>0</v>
      </c>
      <c r="M31" s="228">
        <f t="shared" si="20"/>
        <v>0.34582060494145106</v>
      </c>
      <c r="N31" s="228">
        <f t="shared" si="20"/>
        <v>0</v>
      </c>
      <c r="O31" s="228">
        <f t="shared" si="20"/>
        <v>5.2917536958762085E-2</v>
      </c>
      <c r="P31" s="228">
        <f t="shared" si="20"/>
        <v>0</v>
      </c>
      <c r="Q31" s="228">
        <f t="shared" si="20"/>
        <v>2.5892559786581802E-2</v>
      </c>
      <c r="R31" s="228">
        <f t="shared" si="20"/>
        <v>0</v>
      </c>
      <c r="S31" s="228">
        <f t="shared" si="20"/>
        <v>0</v>
      </c>
      <c r="T31" s="228">
        <f t="shared" si="20"/>
        <v>0</v>
      </c>
      <c r="U31" s="228">
        <f t="shared" si="20"/>
        <v>0</v>
      </c>
      <c r="V31" s="228">
        <f t="shared" si="20"/>
        <v>0</v>
      </c>
      <c r="W31" s="228">
        <f t="shared" ref="W31:AK31" si="21">IFERROR(VLOOKUP($C31+W$6,$C$11:$AK$38,4,FALSE)/$H31,0)</f>
        <v>0</v>
      </c>
      <c r="X31" s="228">
        <f t="shared" si="21"/>
        <v>0</v>
      </c>
      <c r="Y31" s="228">
        <f t="shared" si="21"/>
        <v>0</v>
      </c>
      <c r="Z31" s="228">
        <f t="shared" si="21"/>
        <v>0</v>
      </c>
      <c r="AA31" s="228">
        <f t="shared" si="21"/>
        <v>0</v>
      </c>
      <c r="AB31" s="228">
        <f t="shared" si="21"/>
        <v>0</v>
      </c>
      <c r="AC31" s="228">
        <f t="shared" si="21"/>
        <v>0</v>
      </c>
      <c r="AD31" s="228">
        <f t="shared" si="21"/>
        <v>0</v>
      </c>
      <c r="AE31" s="228">
        <f t="shared" si="21"/>
        <v>0</v>
      </c>
      <c r="AF31" s="228">
        <f t="shared" si="21"/>
        <v>0</v>
      </c>
      <c r="AG31" s="228">
        <f t="shared" si="21"/>
        <v>0</v>
      </c>
      <c r="AH31" s="228">
        <f t="shared" si="21"/>
        <v>0</v>
      </c>
      <c r="AI31" s="228">
        <f t="shared" si="21"/>
        <v>0</v>
      </c>
      <c r="AJ31" s="228">
        <f t="shared" si="21"/>
        <v>0</v>
      </c>
      <c r="AK31" s="228">
        <f t="shared" si="21"/>
        <v>0</v>
      </c>
    </row>
    <row r="32" spans="2:37">
      <c r="B32" s="220" t="s">
        <v>123</v>
      </c>
      <c r="C32" s="221">
        <f t="shared" si="15"/>
        <v>21</v>
      </c>
      <c r="D32" s="222">
        <f>_xlfn.XLOOKUP($B$8,Paid_DFs!$G$5:$S$5,Paid_DFs!$G28:$S28)</f>
        <v>1.0001542463944282</v>
      </c>
      <c r="E32" s="223">
        <f>PRODUCT($D$11:$D32)</f>
        <v>1.0017562809809242</v>
      </c>
      <c r="F32" s="224">
        <f t="shared" si="10"/>
        <v>3.4712321330898632E-5</v>
      </c>
      <c r="G32" s="225">
        <f t="shared" si="16"/>
        <v>0.9982467981341685</v>
      </c>
      <c r="H32" s="226">
        <f t="shared" si="18"/>
        <v>1.7532018658314996E-3</v>
      </c>
      <c r="I32" s="227">
        <f t="shared" si="11"/>
        <v>0.99999999999999989</v>
      </c>
      <c r="J32" s="228">
        <f t="shared" si="12"/>
        <v>8.7825579223133832E-2</v>
      </c>
      <c r="K32" s="228">
        <f t="shared" ref="K32:AK38" si="22">IFERROR(VLOOKUP($C32+K$6,$C$11:$AK$38,4,FALSE)/$H32,0)</f>
        <v>0</v>
      </c>
      <c r="L32" s="228">
        <f t="shared" si="22"/>
        <v>0.52483715642163975</v>
      </c>
      <c r="M32" s="228">
        <f t="shared" si="22"/>
        <v>0</v>
      </c>
      <c r="N32" s="228">
        <f t="shared" si="22"/>
        <v>0.31544871000517355</v>
      </c>
      <c r="O32" s="228">
        <f t="shared" si="22"/>
        <v>0</v>
      </c>
      <c r="P32" s="228">
        <f t="shared" si="22"/>
        <v>4.8270023624297213E-2</v>
      </c>
      <c r="Q32" s="228">
        <f t="shared" si="22"/>
        <v>0</v>
      </c>
      <c r="R32" s="228">
        <f t="shared" si="22"/>
        <v>2.3618530725755631E-2</v>
      </c>
      <c r="S32" s="228">
        <f t="shared" si="22"/>
        <v>0</v>
      </c>
      <c r="T32" s="228">
        <f t="shared" si="22"/>
        <v>0</v>
      </c>
      <c r="U32" s="228">
        <f t="shared" si="22"/>
        <v>0</v>
      </c>
      <c r="V32" s="228">
        <f t="shared" si="22"/>
        <v>0</v>
      </c>
      <c r="W32" s="228">
        <f t="shared" si="22"/>
        <v>0</v>
      </c>
      <c r="X32" s="228">
        <f t="shared" si="22"/>
        <v>0</v>
      </c>
      <c r="Y32" s="228">
        <f t="shared" si="22"/>
        <v>0</v>
      </c>
      <c r="Z32" s="228">
        <f t="shared" si="22"/>
        <v>0</v>
      </c>
      <c r="AA32" s="228">
        <f t="shared" si="22"/>
        <v>0</v>
      </c>
      <c r="AB32" s="228">
        <f t="shared" si="22"/>
        <v>0</v>
      </c>
      <c r="AC32" s="228">
        <f t="shared" si="22"/>
        <v>0</v>
      </c>
      <c r="AD32" s="228">
        <f t="shared" si="22"/>
        <v>0</v>
      </c>
      <c r="AE32" s="228">
        <f t="shared" si="22"/>
        <v>0</v>
      </c>
      <c r="AF32" s="228">
        <f t="shared" si="22"/>
        <v>0</v>
      </c>
      <c r="AG32" s="228">
        <f t="shared" si="22"/>
        <v>0</v>
      </c>
      <c r="AH32" s="228">
        <f t="shared" si="22"/>
        <v>0</v>
      </c>
      <c r="AI32" s="228">
        <f t="shared" si="22"/>
        <v>0</v>
      </c>
      <c r="AJ32" s="228">
        <f t="shared" si="22"/>
        <v>0</v>
      </c>
      <c r="AK32" s="228">
        <f t="shared" si="22"/>
        <v>0</v>
      </c>
    </row>
    <row r="33" spans="2:37">
      <c r="B33" s="220" t="s">
        <v>124</v>
      </c>
      <c r="C33" s="221">
        <f t="shared" si="15"/>
        <v>18</v>
      </c>
      <c r="D33" s="222">
        <f>_xlfn.XLOOKUP($B$8,Paid_DFs!$G$5:$S$5,Paid_DFs!$G29:$S29)</f>
        <v>1.0000347744951441</v>
      </c>
      <c r="E33" s="223">
        <f>PRODUCT($D$11:$D33)</f>
        <v>1.0017911165498528</v>
      </c>
      <c r="F33" s="224">
        <f t="shared" si="10"/>
        <v>2.7973215961525799E-2</v>
      </c>
      <c r="G33" s="225">
        <f t="shared" si="16"/>
        <v>0.9982120858128376</v>
      </c>
      <c r="H33" s="226">
        <f t="shared" si="18"/>
        <v>1.7879141871623982E-3</v>
      </c>
      <c r="I33" s="227">
        <f t="shared" si="11"/>
        <v>0.99999999999999989</v>
      </c>
      <c r="J33" s="228">
        <f t="shared" si="12"/>
        <v>1.9414981759270349E-2</v>
      </c>
      <c r="K33" s="228">
        <f t="shared" si="22"/>
        <v>8.6120447204519335E-2</v>
      </c>
      <c r="L33" s="228">
        <f t="shared" si="22"/>
        <v>0</v>
      </c>
      <c r="M33" s="228">
        <f t="shared" si="22"/>
        <v>0.51464745260312628</v>
      </c>
      <c r="N33" s="228">
        <f t="shared" si="22"/>
        <v>0</v>
      </c>
      <c r="O33" s="228">
        <f t="shared" si="22"/>
        <v>0.30932427905443777</v>
      </c>
      <c r="P33" s="228">
        <f t="shared" si="22"/>
        <v>0</v>
      </c>
      <c r="Q33" s="228">
        <f t="shared" si="22"/>
        <v>4.7332861996111933E-2</v>
      </c>
      <c r="R33" s="228">
        <f t="shared" si="22"/>
        <v>0</v>
      </c>
      <c r="S33" s="228">
        <f t="shared" si="22"/>
        <v>2.3159977382534318E-2</v>
      </c>
      <c r="T33" s="228">
        <f t="shared" si="22"/>
        <v>0</v>
      </c>
      <c r="U33" s="228">
        <f t="shared" si="22"/>
        <v>0</v>
      </c>
      <c r="V33" s="228">
        <f t="shared" si="22"/>
        <v>0</v>
      </c>
      <c r="W33" s="228">
        <f t="shared" si="22"/>
        <v>0</v>
      </c>
      <c r="X33" s="228">
        <f t="shared" si="22"/>
        <v>0</v>
      </c>
      <c r="Y33" s="228">
        <f t="shared" si="22"/>
        <v>0</v>
      </c>
      <c r="Z33" s="228">
        <f t="shared" si="22"/>
        <v>0</v>
      </c>
      <c r="AA33" s="228">
        <f t="shared" si="22"/>
        <v>0</v>
      </c>
      <c r="AB33" s="228">
        <f t="shared" si="22"/>
        <v>0</v>
      </c>
      <c r="AC33" s="228">
        <f t="shared" si="22"/>
        <v>0</v>
      </c>
      <c r="AD33" s="228">
        <f t="shared" si="22"/>
        <v>0</v>
      </c>
      <c r="AE33" s="228">
        <f t="shared" si="22"/>
        <v>0</v>
      </c>
      <c r="AF33" s="228">
        <f t="shared" si="22"/>
        <v>0</v>
      </c>
      <c r="AG33" s="228">
        <f t="shared" si="22"/>
        <v>0</v>
      </c>
      <c r="AH33" s="228">
        <f t="shared" si="22"/>
        <v>0</v>
      </c>
      <c r="AI33" s="228">
        <f t="shared" si="22"/>
        <v>0</v>
      </c>
      <c r="AJ33" s="228">
        <f t="shared" si="22"/>
        <v>0</v>
      </c>
      <c r="AK33" s="228">
        <f t="shared" si="22"/>
        <v>0</v>
      </c>
    </row>
    <row r="34" spans="2:37">
      <c r="B34" s="220" t="s">
        <v>125</v>
      </c>
      <c r="C34" s="221">
        <f t="shared" si="15"/>
        <v>15</v>
      </c>
      <c r="D34" s="222">
        <f>_xlfn.XLOOKUP($B$8,Paid_DFs!$G$5:$S$5,Paid_DFs!$G30:$S30)</f>
        <v>1.0288312670526307</v>
      </c>
      <c r="E34" s="223">
        <f>PRODUCT($D$11:$D34)</f>
        <v>1.0306740237620546</v>
      </c>
      <c r="F34" s="224">
        <f t="shared" si="10"/>
        <v>1.357020115073948E-2</v>
      </c>
      <c r="G34" s="225">
        <f t="shared" si="16"/>
        <v>0.9702388698513118</v>
      </c>
      <c r="H34" s="226">
        <f t="shared" si="18"/>
        <v>2.9761130148688197E-2</v>
      </c>
      <c r="I34" s="227">
        <f t="shared" si="11"/>
        <v>1</v>
      </c>
      <c r="J34" s="228">
        <f t="shared" si="12"/>
        <v>0.93992451972657343</v>
      </c>
      <c r="K34" s="228">
        <f t="shared" si="22"/>
        <v>1.1663643536879821E-3</v>
      </c>
      <c r="L34" s="228">
        <f t="shared" si="22"/>
        <v>5.1737272271737749E-3</v>
      </c>
      <c r="M34" s="228">
        <f t="shared" si="22"/>
        <v>0</v>
      </c>
      <c r="N34" s="228">
        <f t="shared" si="22"/>
        <v>3.0917692886628344E-2</v>
      </c>
      <c r="O34" s="228">
        <f t="shared" si="22"/>
        <v>0</v>
      </c>
      <c r="P34" s="228">
        <f t="shared" si="22"/>
        <v>1.8582804624426769E-2</v>
      </c>
      <c r="Q34" s="228">
        <f t="shared" si="22"/>
        <v>0</v>
      </c>
      <c r="R34" s="228">
        <f t="shared" si="22"/>
        <v>2.843544417132244E-3</v>
      </c>
      <c r="S34" s="228">
        <f t="shared" si="22"/>
        <v>0</v>
      </c>
      <c r="T34" s="228">
        <f t="shared" si="22"/>
        <v>1.3913467643774458E-3</v>
      </c>
      <c r="U34" s="228">
        <f t="shared" si="22"/>
        <v>0</v>
      </c>
      <c r="V34" s="228">
        <f t="shared" si="22"/>
        <v>0</v>
      </c>
      <c r="W34" s="228">
        <f t="shared" si="22"/>
        <v>0</v>
      </c>
      <c r="X34" s="228">
        <f t="shared" si="22"/>
        <v>0</v>
      </c>
      <c r="Y34" s="228">
        <f t="shared" si="22"/>
        <v>0</v>
      </c>
      <c r="Z34" s="228">
        <f t="shared" si="22"/>
        <v>0</v>
      </c>
      <c r="AA34" s="228">
        <f t="shared" si="22"/>
        <v>0</v>
      </c>
      <c r="AB34" s="228">
        <f t="shared" si="22"/>
        <v>0</v>
      </c>
      <c r="AC34" s="228">
        <f t="shared" si="22"/>
        <v>0</v>
      </c>
      <c r="AD34" s="228">
        <f t="shared" si="22"/>
        <v>0</v>
      </c>
      <c r="AE34" s="228">
        <f t="shared" si="22"/>
        <v>0</v>
      </c>
      <c r="AF34" s="228">
        <f t="shared" si="22"/>
        <v>0</v>
      </c>
      <c r="AG34" s="228">
        <f t="shared" si="22"/>
        <v>0</v>
      </c>
      <c r="AH34" s="228">
        <f t="shared" si="22"/>
        <v>0</v>
      </c>
      <c r="AI34" s="228">
        <f t="shared" si="22"/>
        <v>0</v>
      </c>
      <c r="AJ34" s="228">
        <f t="shared" si="22"/>
        <v>0</v>
      </c>
      <c r="AK34" s="228">
        <f t="shared" si="22"/>
        <v>0</v>
      </c>
    </row>
    <row r="35" spans="2:37">
      <c r="B35" s="220" t="s">
        <v>126</v>
      </c>
      <c r="C35" s="221">
        <f t="shared" si="15"/>
        <v>12</v>
      </c>
      <c r="D35" s="222">
        <f>_xlfn.XLOOKUP($B$8,Paid_DFs!$G$5:$S$5,Paid_DFs!$G31:$S31)</f>
        <v>1.0141848495667489</v>
      </c>
      <c r="E35" s="223">
        <f>PRODUCT($D$11:$D35)</f>
        <v>1.0452939797414751</v>
      </c>
      <c r="F35" s="224">
        <f t="shared" si="10"/>
        <v>1.6219958053176997E-2</v>
      </c>
      <c r="G35" s="225">
        <f>1/E35</f>
        <v>0.95666866870057232</v>
      </c>
      <c r="H35" s="226">
        <f t="shared" si="18"/>
        <v>4.3331331299427678E-2</v>
      </c>
      <c r="I35" s="227">
        <f t="shared" si="11"/>
        <v>1</v>
      </c>
      <c r="J35" s="228">
        <f t="shared" si="12"/>
        <v>0.31317295692963665</v>
      </c>
      <c r="K35" s="228">
        <f t="shared" si="22"/>
        <v>0.64556557859313379</v>
      </c>
      <c r="L35" s="228">
        <f t="shared" si="22"/>
        <v>8.0109058018619235E-4</v>
      </c>
      <c r="M35" s="228">
        <f t="shared" si="22"/>
        <v>3.5534557730923936E-3</v>
      </c>
      <c r="N35" s="228">
        <f t="shared" si="22"/>
        <v>0</v>
      </c>
      <c r="O35" s="228">
        <f t="shared" si="22"/>
        <v>2.1235107583880551E-2</v>
      </c>
      <c r="P35" s="228">
        <f t="shared" si="22"/>
        <v>0</v>
      </c>
      <c r="Q35" s="228">
        <f t="shared" si="22"/>
        <v>1.2763172752149311E-2</v>
      </c>
      <c r="R35" s="228">
        <f t="shared" si="22"/>
        <v>0</v>
      </c>
      <c r="S35" s="228">
        <f t="shared" si="22"/>
        <v>1.9530232038581789E-3</v>
      </c>
      <c r="T35" s="228">
        <f t="shared" si="22"/>
        <v>0</v>
      </c>
      <c r="U35" s="228">
        <f t="shared" si="22"/>
        <v>9.5561458406287871E-4</v>
      </c>
      <c r="V35" s="228">
        <f t="shared" si="22"/>
        <v>0</v>
      </c>
      <c r="W35" s="228">
        <f t="shared" si="22"/>
        <v>0</v>
      </c>
      <c r="X35" s="228">
        <f t="shared" si="22"/>
        <v>0</v>
      </c>
      <c r="Y35" s="228">
        <f t="shared" si="22"/>
        <v>0</v>
      </c>
      <c r="Z35" s="228">
        <f t="shared" si="22"/>
        <v>0</v>
      </c>
      <c r="AA35" s="228">
        <f t="shared" si="22"/>
        <v>0</v>
      </c>
      <c r="AB35" s="228">
        <f t="shared" si="22"/>
        <v>0</v>
      </c>
      <c r="AC35" s="228">
        <f t="shared" si="22"/>
        <v>0</v>
      </c>
      <c r="AD35" s="228">
        <f t="shared" si="22"/>
        <v>0</v>
      </c>
      <c r="AE35" s="228">
        <f t="shared" si="22"/>
        <v>0</v>
      </c>
      <c r="AF35" s="228">
        <f t="shared" si="22"/>
        <v>0</v>
      </c>
      <c r="AG35" s="228">
        <f t="shared" si="22"/>
        <v>0</v>
      </c>
      <c r="AH35" s="228">
        <f t="shared" si="22"/>
        <v>0</v>
      </c>
      <c r="AI35" s="228">
        <f t="shared" si="22"/>
        <v>0</v>
      </c>
      <c r="AJ35" s="228">
        <f t="shared" si="22"/>
        <v>0</v>
      </c>
      <c r="AK35" s="228">
        <f t="shared" si="22"/>
        <v>0</v>
      </c>
    </row>
    <row r="36" spans="2:37">
      <c r="B36" s="220" t="s">
        <v>127</v>
      </c>
      <c r="C36" s="221">
        <f t="shared" si="15"/>
        <v>9</v>
      </c>
      <c r="D36" s="222">
        <f>_xlfn.XLOOKUP($B$8,Paid_DFs!$G$5:$S$5,Paid_DFs!$G32:$S32)</f>
        <v>1.0172470416191133</v>
      </c>
      <c r="E36" s="223">
        <f>PRODUCT($D$11:$D36)</f>
        <v>1.0633222085142848</v>
      </c>
      <c r="F36" s="224">
        <f t="shared" si="10"/>
        <v>2.4937228479349871E-2</v>
      </c>
      <c r="G36" s="225">
        <f t="shared" si="16"/>
        <v>0.94044871064739533</v>
      </c>
      <c r="H36" s="226">
        <f t="shared" si="18"/>
        <v>5.9551289352604675E-2</v>
      </c>
      <c r="I36" s="227">
        <f t="shared" si="11"/>
        <v>1</v>
      </c>
      <c r="J36" s="228">
        <f t="shared" si="12"/>
        <v>0.2723695528595228</v>
      </c>
      <c r="K36" s="228">
        <f t="shared" si="22"/>
        <v>0.2278741786830169</v>
      </c>
      <c r="L36" s="228">
        <f t="shared" si="22"/>
        <v>0.46973317061022285</v>
      </c>
      <c r="M36" s="228">
        <f t="shared" si="22"/>
        <v>5.828978970609034E-4</v>
      </c>
      <c r="N36" s="228">
        <f t="shared" si="22"/>
        <v>2.5856026130691282E-3</v>
      </c>
      <c r="O36" s="228">
        <f t="shared" si="22"/>
        <v>0</v>
      </c>
      <c r="P36" s="228">
        <f t="shared" si="22"/>
        <v>1.5451310826335145E-2</v>
      </c>
      <c r="Q36" s="228">
        <f t="shared" si="22"/>
        <v>0</v>
      </c>
      <c r="R36" s="228">
        <f t="shared" si="22"/>
        <v>9.2868730965775578E-3</v>
      </c>
      <c r="S36" s="228">
        <f t="shared" si="22"/>
        <v>0</v>
      </c>
      <c r="T36" s="228">
        <f t="shared" si="22"/>
        <v>1.4210791470990541E-3</v>
      </c>
      <c r="U36" s="228">
        <f t="shared" si="22"/>
        <v>0</v>
      </c>
      <c r="V36" s="228">
        <f t="shared" si="22"/>
        <v>6.9533426709563351E-4</v>
      </c>
      <c r="W36" s="228">
        <f t="shared" si="22"/>
        <v>0</v>
      </c>
      <c r="X36" s="228">
        <f t="shared" si="22"/>
        <v>0</v>
      </c>
      <c r="Y36" s="228">
        <f t="shared" si="22"/>
        <v>0</v>
      </c>
      <c r="Z36" s="228">
        <f t="shared" si="22"/>
        <v>0</v>
      </c>
      <c r="AA36" s="228">
        <f t="shared" si="22"/>
        <v>0</v>
      </c>
      <c r="AB36" s="228">
        <f t="shared" si="22"/>
        <v>0</v>
      </c>
      <c r="AC36" s="228">
        <f t="shared" si="22"/>
        <v>0</v>
      </c>
      <c r="AD36" s="228">
        <f t="shared" si="22"/>
        <v>0</v>
      </c>
      <c r="AE36" s="228">
        <f t="shared" si="22"/>
        <v>0</v>
      </c>
      <c r="AF36" s="228">
        <f t="shared" si="22"/>
        <v>0</v>
      </c>
      <c r="AG36" s="228">
        <f t="shared" si="22"/>
        <v>0</v>
      </c>
      <c r="AH36" s="228">
        <f t="shared" si="22"/>
        <v>0</v>
      </c>
      <c r="AI36" s="228">
        <f t="shared" si="22"/>
        <v>0</v>
      </c>
      <c r="AJ36" s="228">
        <f t="shared" si="22"/>
        <v>0</v>
      </c>
      <c r="AK36" s="228">
        <f t="shared" si="22"/>
        <v>0</v>
      </c>
    </row>
    <row r="37" spans="2:37">
      <c r="B37" s="220" t="s">
        <v>128</v>
      </c>
      <c r="C37" s="221">
        <f t="shared" si="15"/>
        <v>6</v>
      </c>
      <c r="D37" s="222">
        <f>_xlfn.XLOOKUP($B$8,Paid_DFs!$G$5:$S$5,Paid_DFs!$G33:$S33)</f>
        <v>1.0272385753374664</v>
      </c>
      <c r="E37" s="223">
        <f>PRODUCT($D$11:$D37)</f>
        <v>1.0922855905989024</v>
      </c>
      <c r="F37" s="224">
        <f t="shared" si="10"/>
        <v>6.9026539974351708E-2</v>
      </c>
      <c r="G37" s="225">
        <f t="shared" si="16"/>
        <v>0.91551148216804545</v>
      </c>
      <c r="H37" s="226">
        <f t="shared" si="18"/>
        <v>8.4488517831954546E-2</v>
      </c>
      <c r="I37" s="227">
        <f t="shared" si="11"/>
        <v>0.99999999999999989</v>
      </c>
      <c r="J37" s="228">
        <f t="shared" si="12"/>
        <v>0.29515523670268862</v>
      </c>
      <c r="K37" s="228">
        <f t="shared" si="22"/>
        <v>0.1919782530146649</v>
      </c>
      <c r="L37" s="228">
        <f t="shared" si="22"/>
        <v>0.1606159215354003</v>
      </c>
      <c r="M37" s="228">
        <f t="shared" si="22"/>
        <v>0.33108896545165811</v>
      </c>
      <c r="N37" s="228">
        <f t="shared" si="22"/>
        <v>4.1085253028039302E-4</v>
      </c>
      <c r="O37" s="228">
        <f t="shared" si="22"/>
        <v>1.8224484617896197E-3</v>
      </c>
      <c r="P37" s="228">
        <f t="shared" si="22"/>
        <v>0</v>
      </c>
      <c r="Q37" s="228">
        <f t="shared" si="22"/>
        <v>1.0890775522021379E-2</v>
      </c>
      <c r="R37" s="228">
        <f t="shared" si="22"/>
        <v>0</v>
      </c>
      <c r="S37" s="228">
        <f t="shared" si="22"/>
        <v>6.5458038695293784E-3</v>
      </c>
      <c r="T37" s="228">
        <f t="shared" si="22"/>
        <v>0</v>
      </c>
      <c r="U37" s="228">
        <f t="shared" si="22"/>
        <v>1.0016401950637779E-3</v>
      </c>
      <c r="V37" s="228">
        <f t="shared" si="22"/>
        <v>0</v>
      </c>
      <c r="W37" s="228">
        <f t="shared" si="22"/>
        <v>4.9010271690353129E-4</v>
      </c>
      <c r="X37" s="228">
        <f t="shared" si="22"/>
        <v>0</v>
      </c>
      <c r="Y37" s="228">
        <f t="shared" si="22"/>
        <v>0</v>
      </c>
      <c r="Z37" s="228">
        <f t="shared" si="22"/>
        <v>0</v>
      </c>
      <c r="AA37" s="228">
        <f t="shared" si="22"/>
        <v>0</v>
      </c>
      <c r="AB37" s="228">
        <f t="shared" si="22"/>
        <v>0</v>
      </c>
      <c r="AC37" s="228">
        <f t="shared" si="22"/>
        <v>0</v>
      </c>
      <c r="AD37" s="228">
        <f t="shared" si="22"/>
        <v>0</v>
      </c>
      <c r="AE37" s="228">
        <f t="shared" si="22"/>
        <v>0</v>
      </c>
      <c r="AF37" s="228">
        <f t="shared" si="22"/>
        <v>0</v>
      </c>
      <c r="AG37" s="228">
        <f t="shared" si="22"/>
        <v>0</v>
      </c>
      <c r="AH37" s="228">
        <f t="shared" si="22"/>
        <v>0</v>
      </c>
      <c r="AI37" s="228">
        <f t="shared" si="22"/>
        <v>0</v>
      </c>
      <c r="AJ37" s="228">
        <f t="shared" si="22"/>
        <v>0</v>
      </c>
      <c r="AK37" s="228">
        <f t="shared" si="22"/>
        <v>0</v>
      </c>
    </row>
    <row r="38" spans="2:37" ht="14.1" thickBot="1">
      <c r="B38" s="220" t="s">
        <v>129</v>
      </c>
      <c r="C38" s="221">
        <f t="shared" si="15"/>
        <v>3</v>
      </c>
      <c r="D38" s="222">
        <f>_xlfn.XLOOKUP($B$8,Paid_DFs!$G$5:$S$5,Paid_DFs!$G34:$S34)</f>
        <v>1.0815449118273353</v>
      </c>
      <c r="E38" s="223">
        <f>PRODUCT($D$11:$D38)</f>
        <v>1.1813559227745587</v>
      </c>
      <c r="F38" s="224">
        <f t="shared" si="10"/>
        <v>0.84648494219369375</v>
      </c>
      <c r="G38" s="225">
        <f t="shared" si="16"/>
        <v>0.84648494219369375</v>
      </c>
      <c r="H38" s="226">
        <f t="shared" si="18"/>
        <v>0.15351505780630625</v>
      </c>
      <c r="I38" s="227">
        <f t="shared" si="11"/>
        <v>0.99999999999999989</v>
      </c>
      <c r="J38" s="228">
        <f t="shared" si="12"/>
        <v>0.44964019139701722</v>
      </c>
      <c r="K38" s="228">
        <f t="shared" si="22"/>
        <v>0.16244157957985977</v>
      </c>
      <c r="L38" s="228">
        <f t="shared" si="22"/>
        <v>0.10565711458508598</v>
      </c>
      <c r="M38" s="228">
        <f t="shared" si="22"/>
        <v>8.8396547834814612E-2</v>
      </c>
      <c r="N38" s="228">
        <f t="shared" si="22"/>
        <v>0.18221805965653412</v>
      </c>
      <c r="O38" s="228">
        <f t="shared" si="22"/>
        <v>2.2611671992916828E-4</v>
      </c>
      <c r="P38" s="228">
        <f t="shared" si="22"/>
        <v>1.0030023866193355E-3</v>
      </c>
      <c r="Q38" s="228">
        <f t="shared" si="22"/>
        <v>0</v>
      </c>
      <c r="R38" s="228">
        <f t="shared" si="22"/>
        <v>5.9938451318377363E-3</v>
      </c>
      <c r="S38" s="228">
        <f t="shared" si="22"/>
        <v>0</v>
      </c>
      <c r="T38" s="228">
        <f t="shared" si="22"/>
        <v>3.6025473647868528E-3</v>
      </c>
      <c r="U38" s="228">
        <f t="shared" si="22"/>
        <v>0</v>
      </c>
      <c r="V38" s="228">
        <f t="shared" si="22"/>
        <v>5.5126250604435514E-4</v>
      </c>
      <c r="W38" s="228">
        <f t="shared" si="22"/>
        <v>0</v>
      </c>
      <c r="X38" s="228">
        <f t="shared" si="22"/>
        <v>2.6973283747082935E-4</v>
      </c>
      <c r="Y38" s="228">
        <f t="shared" si="22"/>
        <v>0</v>
      </c>
      <c r="Z38" s="228">
        <f t="shared" si="22"/>
        <v>0</v>
      </c>
      <c r="AA38" s="228">
        <f t="shared" si="22"/>
        <v>0</v>
      </c>
      <c r="AB38" s="228">
        <f t="shared" si="22"/>
        <v>0</v>
      </c>
      <c r="AC38" s="228">
        <f t="shared" si="22"/>
        <v>0</v>
      </c>
      <c r="AD38" s="228">
        <f t="shared" si="22"/>
        <v>0</v>
      </c>
      <c r="AE38" s="228">
        <f t="shared" si="22"/>
        <v>0</v>
      </c>
      <c r="AF38" s="228">
        <f t="shared" si="22"/>
        <v>0</v>
      </c>
      <c r="AG38" s="228">
        <f t="shared" si="22"/>
        <v>0</v>
      </c>
      <c r="AH38" s="228">
        <f t="shared" si="22"/>
        <v>0</v>
      </c>
      <c r="AI38" s="228">
        <f t="shared" si="22"/>
        <v>0</v>
      </c>
      <c r="AJ38" s="228">
        <f t="shared" si="22"/>
        <v>0</v>
      </c>
      <c r="AK38" s="228">
        <f t="shared" si="22"/>
        <v>0</v>
      </c>
    </row>
    <row r="39" spans="2:37" ht="14.1" thickBot="1">
      <c r="B39" s="229" t="s">
        <v>166</v>
      </c>
      <c r="C39" s="230"/>
      <c r="D39" s="231"/>
      <c r="E39" s="231"/>
      <c r="F39" s="231"/>
      <c r="G39" s="231"/>
      <c r="H39" s="232">
        <f t="shared" ref="H39:AK39" si="23">SUM(H11:H38)</f>
        <v>0.37907994151357216</v>
      </c>
      <c r="I39" s="233"/>
      <c r="J39" s="234">
        <f t="shared" si="23"/>
        <v>18.438731835829156</v>
      </c>
      <c r="K39" s="235">
        <f t="shared" si="23"/>
        <v>4.3763752186602014</v>
      </c>
      <c r="L39" s="235">
        <f t="shared" si="23"/>
        <v>2.0658026120126767</v>
      </c>
      <c r="M39" s="235">
        <f t="shared" si="23"/>
        <v>1.7372537506127201</v>
      </c>
      <c r="N39" s="235">
        <f t="shared" si="23"/>
        <v>0.64547510962081756</v>
      </c>
      <c r="O39" s="235">
        <f t="shared" si="23"/>
        <v>0.44650214374916919</v>
      </c>
      <c r="P39" s="235">
        <f t="shared" si="23"/>
        <v>0.10919970124826027</v>
      </c>
      <c r="Q39" s="235">
        <f t="shared" si="23"/>
        <v>9.6879370056864408E-2</v>
      </c>
      <c r="R39" s="235">
        <f t="shared" si="23"/>
        <v>4.1742793371303169E-2</v>
      </c>
      <c r="S39" s="235">
        <f t="shared" si="23"/>
        <v>3.1658804455921875E-2</v>
      </c>
      <c r="T39" s="235">
        <f t="shared" si="23"/>
        <v>6.4149732762633525E-3</v>
      </c>
      <c r="U39" s="235">
        <f t="shared" si="23"/>
        <v>1.9572547791266567E-3</v>
      </c>
      <c r="V39" s="235">
        <f t="shared" si="23"/>
        <v>1.2465967731399887E-3</v>
      </c>
      <c r="W39" s="235">
        <f t="shared" si="23"/>
        <v>4.9010271690353129E-4</v>
      </c>
      <c r="X39" s="235">
        <f t="shared" si="23"/>
        <v>2.6973283747082935E-4</v>
      </c>
      <c r="Y39" s="235">
        <f t="shared" si="23"/>
        <v>0</v>
      </c>
      <c r="Z39" s="235">
        <f t="shared" si="23"/>
        <v>0</v>
      </c>
      <c r="AA39" s="235">
        <f t="shared" si="23"/>
        <v>0</v>
      </c>
      <c r="AB39" s="235">
        <f t="shared" si="23"/>
        <v>0</v>
      </c>
      <c r="AC39" s="235">
        <f t="shared" si="23"/>
        <v>0</v>
      </c>
      <c r="AD39" s="235">
        <f t="shared" si="23"/>
        <v>0</v>
      </c>
      <c r="AE39" s="235">
        <f t="shared" si="23"/>
        <v>0</v>
      </c>
      <c r="AF39" s="235">
        <f t="shared" si="23"/>
        <v>0</v>
      </c>
      <c r="AG39" s="235">
        <f t="shared" si="23"/>
        <v>0</v>
      </c>
      <c r="AH39" s="235">
        <f t="shared" si="23"/>
        <v>0</v>
      </c>
      <c r="AI39" s="235">
        <f t="shared" si="23"/>
        <v>0</v>
      </c>
      <c r="AJ39" s="235">
        <f t="shared" si="23"/>
        <v>0</v>
      </c>
      <c r="AK39" s="235">
        <f t="shared" si="23"/>
        <v>0</v>
      </c>
    </row>
    <row r="40" spans="2:37">
      <c r="H40" s="236"/>
      <c r="I40" s="236"/>
    </row>
    <row r="41" spans="2:37">
      <c r="H41" s="237"/>
      <c r="I41" s="238">
        <f>1-I38</f>
        <v>0</v>
      </c>
      <c r="K41" s="239">
        <f>F33/H38</f>
        <v>0.18221805965653412</v>
      </c>
    </row>
    <row r="42" spans="2:37">
      <c r="H42" s="240">
        <f>H39-H40</f>
        <v>0.37907994151357216</v>
      </c>
      <c r="I42" s="240"/>
    </row>
    <row r="43" spans="2:37">
      <c r="I43" s="154">
        <v>9.0922556481493055E-3</v>
      </c>
    </row>
    <row r="44" spans="2:37">
      <c r="J44" s="154">
        <v>1</v>
      </c>
      <c r="K44" s="154">
        <f t="shared" ref="K44:AD44" si="24">J44+1</f>
        <v>2</v>
      </c>
      <c r="L44" s="154">
        <f t="shared" si="24"/>
        <v>3</v>
      </c>
      <c r="M44" s="154">
        <f t="shared" si="24"/>
        <v>4</v>
      </c>
      <c r="N44" s="154">
        <f t="shared" si="24"/>
        <v>5</v>
      </c>
      <c r="O44" s="154">
        <f t="shared" si="24"/>
        <v>6</v>
      </c>
      <c r="P44" s="154">
        <f t="shared" si="24"/>
        <v>7</v>
      </c>
      <c r="Q44" s="154">
        <f t="shared" si="24"/>
        <v>8</v>
      </c>
      <c r="R44" s="154">
        <f t="shared" si="24"/>
        <v>9</v>
      </c>
      <c r="S44" s="154">
        <f t="shared" si="24"/>
        <v>10</v>
      </c>
      <c r="T44" s="154">
        <f t="shared" si="24"/>
        <v>11</v>
      </c>
      <c r="U44" s="154">
        <f t="shared" si="24"/>
        <v>12</v>
      </c>
      <c r="V44" s="154">
        <f t="shared" si="24"/>
        <v>13</v>
      </c>
      <c r="W44" s="154">
        <f t="shared" si="24"/>
        <v>14</v>
      </c>
      <c r="X44" s="154">
        <f t="shared" si="24"/>
        <v>15</v>
      </c>
      <c r="Y44" s="154">
        <f t="shared" si="24"/>
        <v>16</v>
      </c>
      <c r="Z44" s="154">
        <f t="shared" si="24"/>
        <v>17</v>
      </c>
      <c r="AA44" s="154">
        <f t="shared" si="24"/>
        <v>18</v>
      </c>
      <c r="AB44" s="154">
        <f t="shared" si="24"/>
        <v>19</v>
      </c>
      <c r="AC44" s="154">
        <f t="shared" si="24"/>
        <v>20</v>
      </c>
      <c r="AD44" s="154">
        <f t="shared" si="24"/>
        <v>21</v>
      </c>
      <c r="AK44" s="154">
        <f>AD44+1</f>
        <v>22</v>
      </c>
    </row>
    <row r="45" spans="2:37" ht="14.1" thickBot="1">
      <c r="B45" s="211" t="str">
        <f>B8</f>
        <v>Theft</v>
      </c>
      <c r="J45" s="260">
        <f>$I$50/8</f>
        <v>1967521.875</v>
      </c>
      <c r="K45" s="260">
        <f t="shared" ref="K45:Q45" si="25">$I$50/8</f>
        <v>1967521.875</v>
      </c>
      <c r="L45" s="260">
        <f t="shared" si="25"/>
        <v>1967521.875</v>
      </c>
      <c r="M45" s="260">
        <f t="shared" si="25"/>
        <v>1967521.875</v>
      </c>
      <c r="N45" s="260">
        <f t="shared" si="25"/>
        <v>1967521.875</v>
      </c>
      <c r="O45" s="260">
        <f t="shared" si="25"/>
        <v>1967521.875</v>
      </c>
      <c r="P45" s="260">
        <f t="shared" si="25"/>
        <v>1967521.875</v>
      </c>
      <c r="Q45" s="260">
        <f t="shared" si="25"/>
        <v>1967521.875</v>
      </c>
    </row>
    <row r="46" spans="2:37" ht="14.1" thickBot="1">
      <c r="J46" s="212" t="s">
        <v>157</v>
      </c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</row>
    <row r="47" spans="2:37" ht="14.1" thickBot="1">
      <c r="E47" s="242" t="s">
        <v>158</v>
      </c>
      <c r="F47" s="243" t="s">
        <v>167</v>
      </c>
      <c r="G47" s="244" t="s">
        <v>168</v>
      </c>
      <c r="H47" s="244" t="s">
        <v>169</v>
      </c>
      <c r="I47" s="217" t="s">
        <v>165</v>
      </c>
      <c r="J47" s="245">
        <f t="shared" ref="J47:AD47" si="26">J10</f>
        <v>0.12</v>
      </c>
      <c r="K47" s="245">
        <f t="shared" si="26"/>
        <v>0.38</v>
      </c>
      <c r="L47" s="245">
        <f t="shared" si="26"/>
        <v>0.62</v>
      </c>
      <c r="M47" s="245">
        <f t="shared" si="26"/>
        <v>0.88</v>
      </c>
      <c r="N47" s="245">
        <f t="shared" si="26"/>
        <v>1.1200000000000001</v>
      </c>
      <c r="O47" s="245">
        <f t="shared" si="26"/>
        <v>1.38</v>
      </c>
      <c r="P47" s="245">
        <f t="shared" si="26"/>
        <v>1.62</v>
      </c>
      <c r="Q47" s="245">
        <f t="shared" si="26"/>
        <v>1.88</v>
      </c>
      <c r="R47" s="245">
        <f t="shared" si="26"/>
        <v>2.12</v>
      </c>
      <c r="S47" s="245">
        <f t="shared" si="26"/>
        <v>2.38</v>
      </c>
      <c r="T47" s="245">
        <f t="shared" si="26"/>
        <v>2.62</v>
      </c>
      <c r="U47" s="245">
        <f t="shared" si="26"/>
        <v>2.88</v>
      </c>
      <c r="V47" s="245">
        <f t="shared" si="26"/>
        <v>3.12</v>
      </c>
      <c r="W47" s="245">
        <f t="shared" si="26"/>
        <v>3.38</v>
      </c>
      <c r="X47" s="245">
        <f t="shared" si="26"/>
        <v>3.62</v>
      </c>
      <c r="Y47" s="245">
        <f t="shared" si="26"/>
        <v>3.88</v>
      </c>
      <c r="Z47" s="245">
        <f t="shared" si="26"/>
        <v>4.12</v>
      </c>
      <c r="AA47" s="245">
        <f t="shared" si="26"/>
        <v>4.38</v>
      </c>
      <c r="AB47" s="245">
        <f t="shared" si="26"/>
        <v>4.62</v>
      </c>
      <c r="AC47" s="245">
        <f t="shared" si="26"/>
        <v>4.88</v>
      </c>
      <c r="AD47" s="245">
        <f t="shared" si="26"/>
        <v>5.12</v>
      </c>
      <c r="AE47" s="245">
        <v>5.38</v>
      </c>
      <c r="AF47" s="245">
        <v>5.62</v>
      </c>
      <c r="AG47" s="245">
        <v>5.88</v>
      </c>
      <c r="AH47" s="245">
        <v>6.12</v>
      </c>
      <c r="AI47" s="245">
        <v>6.38</v>
      </c>
      <c r="AJ47" s="245">
        <v>6.62</v>
      </c>
      <c r="AK47" s="245">
        <v>6.88</v>
      </c>
    </row>
    <row r="48" spans="2:37">
      <c r="E48" s="220" t="str">
        <f t="shared" ref="E48:E67" si="27">B11</f>
        <v>2018Q1</v>
      </c>
      <c r="F48" s="221">
        <f>_xlfn.XLOOKUP($B$8,OCR!$D$2:$P$2,OCR!$D4:$P4)</f>
        <v>1834652.6</v>
      </c>
      <c r="G48" s="246">
        <f>_xlfn.XLOOKUP($B$8,IBNR!$G$5:$S$5,IBNR!$G7:$S7)</f>
        <v>0</v>
      </c>
      <c r="H48" s="247">
        <f t="shared" ref="H48:H76" si="28">SUM(F48:G48)</f>
        <v>1834652.6</v>
      </c>
      <c r="I48" s="248">
        <f>SUM(J48:AK48)</f>
        <v>1834652.6</v>
      </c>
      <c r="J48" s="249">
        <f t="shared" ref="J48:Z48" si="29">$H48*J11</f>
        <v>1834652.6</v>
      </c>
      <c r="K48" s="249">
        <f t="shared" si="29"/>
        <v>0</v>
      </c>
      <c r="L48" s="249">
        <f t="shared" si="29"/>
        <v>0</v>
      </c>
      <c r="M48" s="249">
        <f t="shared" si="29"/>
        <v>0</v>
      </c>
      <c r="N48" s="249">
        <f t="shared" si="29"/>
        <v>0</v>
      </c>
      <c r="O48" s="249">
        <f t="shared" si="29"/>
        <v>0</v>
      </c>
      <c r="P48" s="249">
        <f t="shared" si="29"/>
        <v>0</v>
      </c>
      <c r="Q48" s="249">
        <f t="shared" si="29"/>
        <v>0</v>
      </c>
      <c r="R48" s="249">
        <f t="shared" si="29"/>
        <v>0</v>
      </c>
      <c r="S48" s="249">
        <f t="shared" si="29"/>
        <v>0</v>
      </c>
      <c r="T48" s="249">
        <f t="shared" si="29"/>
        <v>0</v>
      </c>
      <c r="U48" s="249">
        <f t="shared" si="29"/>
        <v>0</v>
      </c>
      <c r="V48" s="249">
        <f t="shared" si="29"/>
        <v>0</v>
      </c>
      <c r="W48" s="249">
        <f t="shared" si="29"/>
        <v>0</v>
      </c>
      <c r="X48" s="249">
        <f t="shared" si="29"/>
        <v>0</v>
      </c>
      <c r="Y48" s="249">
        <f t="shared" si="29"/>
        <v>0</v>
      </c>
      <c r="Z48" s="249">
        <f t="shared" si="29"/>
        <v>0</v>
      </c>
      <c r="AA48" s="249">
        <f t="shared" ref="AA48:AF48" si="30">$H48*AA11</f>
        <v>0</v>
      </c>
      <c r="AB48" s="249">
        <f t="shared" si="30"/>
        <v>0</v>
      </c>
      <c r="AC48" s="249">
        <f t="shared" si="30"/>
        <v>0</v>
      </c>
      <c r="AD48" s="249">
        <f t="shared" si="30"/>
        <v>0</v>
      </c>
      <c r="AE48" s="249">
        <f t="shared" si="30"/>
        <v>0</v>
      </c>
      <c r="AF48" s="249">
        <f t="shared" si="30"/>
        <v>0</v>
      </c>
      <c r="AG48" s="249">
        <f t="shared" ref="AG48:AK57" si="31">$H48*AG11</f>
        <v>0</v>
      </c>
      <c r="AH48" s="249">
        <f t="shared" si="31"/>
        <v>0</v>
      </c>
      <c r="AI48" s="249">
        <f t="shared" si="31"/>
        <v>0</v>
      </c>
      <c r="AJ48" s="249">
        <f t="shared" si="31"/>
        <v>0</v>
      </c>
      <c r="AK48" s="249">
        <f t="shared" si="31"/>
        <v>0</v>
      </c>
    </row>
    <row r="49" spans="5:37">
      <c r="E49" s="220" t="str">
        <f t="shared" si="27"/>
        <v>2018Q2</v>
      </c>
      <c r="F49" s="221">
        <f>_xlfn.XLOOKUP($B$8,OCR!$D$2:$P$2,OCR!$D5:$P5)</f>
        <v>3432110</v>
      </c>
      <c r="G49" s="246">
        <f>_xlfn.XLOOKUP($B$8,IBNR!$G$5:$S$5,IBNR!$G8:$S8)</f>
        <v>0</v>
      </c>
      <c r="H49" s="247">
        <f t="shared" si="28"/>
        <v>3432110</v>
      </c>
      <c r="I49" s="248">
        <f t="shared" ref="I49:I70" si="32">SUM(J49:AK49)</f>
        <v>3432110</v>
      </c>
      <c r="J49" s="249">
        <f t="shared" ref="J49:Z49" si="33">$H49*J12</f>
        <v>3432110</v>
      </c>
      <c r="K49" s="249">
        <f t="shared" si="33"/>
        <v>0</v>
      </c>
      <c r="L49" s="249">
        <f t="shared" si="33"/>
        <v>0</v>
      </c>
      <c r="M49" s="249">
        <f t="shared" si="33"/>
        <v>0</v>
      </c>
      <c r="N49" s="249">
        <f t="shared" si="33"/>
        <v>0</v>
      </c>
      <c r="O49" s="249">
        <f t="shared" si="33"/>
        <v>0</v>
      </c>
      <c r="P49" s="249">
        <f t="shared" si="33"/>
        <v>0</v>
      </c>
      <c r="Q49" s="249">
        <f t="shared" si="33"/>
        <v>0</v>
      </c>
      <c r="R49" s="249">
        <f t="shared" si="33"/>
        <v>0</v>
      </c>
      <c r="S49" s="249">
        <f t="shared" si="33"/>
        <v>0</v>
      </c>
      <c r="T49" s="249">
        <f t="shared" si="33"/>
        <v>0</v>
      </c>
      <c r="U49" s="249">
        <f t="shared" si="33"/>
        <v>0</v>
      </c>
      <c r="V49" s="249">
        <f t="shared" si="33"/>
        <v>0</v>
      </c>
      <c r="W49" s="249">
        <f t="shared" si="33"/>
        <v>0</v>
      </c>
      <c r="X49" s="249">
        <f t="shared" si="33"/>
        <v>0</v>
      </c>
      <c r="Y49" s="249">
        <f t="shared" si="33"/>
        <v>0</v>
      </c>
      <c r="Z49" s="249">
        <f t="shared" si="33"/>
        <v>0</v>
      </c>
      <c r="AA49" s="249">
        <f t="shared" ref="AA49:AF49" si="34">$H49*AA12</f>
        <v>0</v>
      </c>
      <c r="AB49" s="249">
        <f t="shared" si="34"/>
        <v>0</v>
      </c>
      <c r="AC49" s="249">
        <f t="shared" si="34"/>
        <v>0</v>
      </c>
      <c r="AD49" s="249">
        <f t="shared" si="34"/>
        <v>0</v>
      </c>
      <c r="AE49" s="249">
        <f t="shared" si="34"/>
        <v>0</v>
      </c>
      <c r="AF49" s="249">
        <f t="shared" si="34"/>
        <v>0</v>
      </c>
      <c r="AG49" s="249">
        <f t="shared" si="31"/>
        <v>0</v>
      </c>
      <c r="AH49" s="249">
        <f t="shared" si="31"/>
        <v>0</v>
      </c>
      <c r="AI49" s="249">
        <f t="shared" si="31"/>
        <v>0</v>
      </c>
      <c r="AJ49" s="249">
        <f t="shared" si="31"/>
        <v>0</v>
      </c>
      <c r="AK49" s="249">
        <f t="shared" si="31"/>
        <v>0</v>
      </c>
    </row>
    <row r="50" spans="5:37">
      <c r="E50" s="220" t="str">
        <f t="shared" si="27"/>
        <v>2018Q3</v>
      </c>
      <c r="F50" s="221">
        <f>_xlfn.XLOOKUP($B$8,OCR!$D$2:$P$2,OCR!$D6:$P6)</f>
        <v>15740175</v>
      </c>
      <c r="G50" s="246">
        <f>_xlfn.XLOOKUP($B$8,IBNR!$G$5:$S$5,IBNR!$G9:$S9)</f>
        <v>0</v>
      </c>
      <c r="H50" s="247">
        <f t="shared" si="28"/>
        <v>15740175</v>
      </c>
      <c r="I50" s="248">
        <f t="shared" si="32"/>
        <v>15740175</v>
      </c>
      <c r="J50" s="258">
        <f t="shared" ref="J50:Z50" si="35">$H50*J13</f>
        <v>15740175</v>
      </c>
      <c r="K50" s="258">
        <f t="shared" si="35"/>
        <v>0</v>
      </c>
      <c r="L50" s="258">
        <f t="shared" si="35"/>
        <v>0</v>
      </c>
      <c r="M50" s="258">
        <f t="shared" si="35"/>
        <v>0</v>
      </c>
      <c r="N50" s="258">
        <f t="shared" si="35"/>
        <v>0</v>
      </c>
      <c r="O50" s="258">
        <f t="shared" si="35"/>
        <v>0</v>
      </c>
      <c r="P50" s="258">
        <f t="shared" si="35"/>
        <v>0</v>
      </c>
      <c r="Q50" s="258">
        <f t="shared" si="35"/>
        <v>0</v>
      </c>
      <c r="R50" s="249">
        <f t="shared" si="35"/>
        <v>0</v>
      </c>
      <c r="S50" s="249">
        <f t="shared" si="35"/>
        <v>0</v>
      </c>
      <c r="T50" s="249">
        <f t="shared" si="35"/>
        <v>0</v>
      </c>
      <c r="U50" s="249">
        <f t="shared" si="35"/>
        <v>0</v>
      </c>
      <c r="V50" s="249">
        <f t="shared" si="35"/>
        <v>0</v>
      </c>
      <c r="W50" s="249">
        <f t="shared" si="35"/>
        <v>0</v>
      </c>
      <c r="X50" s="249">
        <f t="shared" si="35"/>
        <v>0</v>
      </c>
      <c r="Y50" s="249">
        <f t="shared" si="35"/>
        <v>0</v>
      </c>
      <c r="Z50" s="249">
        <f t="shared" si="35"/>
        <v>0</v>
      </c>
      <c r="AA50" s="249">
        <f t="shared" ref="AA50:AF50" si="36">$H50*AA13</f>
        <v>0</v>
      </c>
      <c r="AB50" s="249">
        <f t="shared" si="36"/>
        <v>0</v>
      </c>
      <c r="AC50" s="249">
        <f t="shared" si="36"/>
        <v>0</v>
      </c>
      <c r="AD50" s="249">
        <f t="shared" si="36"/>
        <v>0</v>
      </c>
      <c r="AE50" s="249">
        <f t="shared" si="36"/>
        <v>0</v>
      </c>
      <c r="AF50" s="249">
        <f t="shared" si="36"/>
        <v>0</v>
      </c>
      <c r="AG50" s="258">
        <f t="shared" si="31"/>
        <v>0</v>
      </c>
      <c r="AH50" s="249">
        <f t="shared" si="31"/>
        <v>0</v>
      </c>
      <c r="AI50" s="249">
        <f t="shared" si="31"/>
        <v>0</v>
      </c>
      <c r="AJ50" s="249">
        <f t="shared" si="31"/>
        <v>0</v>
      </c>
      <c r="AK50" s="249">
        <f t="shared" si="31"/>
        <v>0</v>
      </c>
    </row>
    <row r="51" spans="5:37">
      <c r="E51" s="220" t="str">
        <f t="shared" si="27"/>
        <v>2018Q4</v>
      </c>
      <c r="F51" s="221">
        <f>_xlfn.XLOOKUP($B$8,OCR!$D$2:$P$2,OCR!$D7:$P7)</f>
        <v>3007779.5</v>
      </c>
      <c r="G51" s="246">
        <f>_xlfn.XLOOKUP($B$8,IBNR!$G$5:$S$5,IBNR!$G10:$S10)</f>
        <v>0</v>
      </c>
      <c r="H51" s="247">
        <f t="shared" si="28"/>
        <v>3007779.5</v>
      </c>
      <c r="I51" s="248">
        <f t="shared" si="32"/>
        <v>3007779.5</v>
      </c>
      <c r="J51" s="249">
        <f t="shared" ref="J51:Z51" si="37">$H51*J14</f>
        <v>3007779.5</v>
      </c>
      <c r="K51" s="249">
        <f t="shared" si="37"/>
        <v>0</v>
      </c>
      <c r="L51" s="249">
        <f t="shared" si="37"/>
        <v>0</v>
      </c>
      <c r="M51" s="249">
        <f t="shared" si="37"/>
        <v>0</v>
      </c>
      <c r="N51" s="249">
        <f t="shared" si="37"/>
        <v>0</v>
      </c>
      <c r="O51" s="249">
        <f t="shared" si="37"/>
        <v>0</v>
      </c>
      <c r="P51" s="249">
        <f t="shared" si="37"/>
        <v>0</v>
      </c>
      <c r="Q51" s="249">
        <f t="shared" si="37"/>
        <v>0</v>
      </c>
      <c r="R51" s="249">
        <f t="shared" si="37"/>
        <v>0</v>
      </c>
      <c r="S51" s="249">
        <f t="shared" si="37"/>
        <v>0</v>
      </c>
      <c r="T51" s="249">
        <f t="shared" si="37"/>
        <v>0</v>
      </c>
      <c r="U51" s="249">
        <f t="shared" si="37"/>
        <v>0</v>
      </c>
      <c r="V51" s="249">
        <f t="shared" si="37"/>
        <v>0</v>
      </c>
      <c r="W51" s="249">
        <f t="shared" si="37"/>
        <v>0</v>
      </c>
      <c r="X51" s="249">
        <f t="shared" si="37"/>
        <v>0</v>
      </c>
      <c r="Y51" s="249">
        <f t="shared" si="37"/>
        <v>0</v>
      </c>
      <c r="Z51" s="249">
        <f t="shared" si="37"/>
        <v>0</v>
      </c>
      <c r="AA51" s="249">
        <f t="shared" ref="AA51:AF51" si="38">$H51*AA14</f>
        <v>0</v>
      </c>
      <c r="AB51" s="249">
        <f t="shared" si="38"/>
        <v>0</v>
      </c>
      <c r="AC51" s="249">
        <f t="shared" si="38"/>
        <v>0</v>
      </c>
      <c r="AD51" s="249">
        <f t="shared" si="38"/>
        <v>0</v>
      </c>
      <c r="AE51" s="249">
        <f t="shared" si="38"/>
        <v>0</v>
      </c>
      <c r="AF51" s="249">
        <f t="shared" si="38"/>
        <v>0</v>
      </c>
      <c r="AG51" s="249">
        <f t="shared" si="31"/>
        <v>0</v>
      </c>
      <c r="AH51" s="249">
        <f t="shared" si="31"/>
        <v>0</v>
      </c>
      <c r="AI51" s="249">
        <f t="shared" si="31"/>
        <v>0</v>
      </c>
      <c r="AJ51" s="249">
        <f t="shared" si="31"/>
        <v>0</v>
      </c>
      <c r="AK51" s="249">
        <f t="shared" si="31"/>
        <v>0</v>
      </c>
    </row>
    <row r="52" spans="5:37">
      <c r="E52" s="220" t="str">
        <f t="shared" si="27"/>
        <v>2019Q1</v>
      </c>
      <c r="F52" s="221">
        <f>_xlfn.XLOOKUP($B$8,OCR!$D$2:$P$2,OCR!$D8:$P8)</f>
        <v>2338839.7999999998</v>
      </c>
      <c r="G52" s="246">
        <f>_xlfn.XLOOKUP($B$8,IBNR!$G$5:$S$5,IBNR!$G11:$S11)</f>
        <v>0</v>
      </c>
      <c r="H52" s="247">
        <f t="shared" si="28"/>
        <v>2338839.7999999998</v>
      </c>
      <c r="I52" s="248">
        <f t="shared" si="32"/>
        <v>2338839.7999999998</v>
      </c>
      <c r="J52" s="249">
        <f t="shared" ref="J52:Z52" si="39">$H52*J15</f>
        <v>2338839.7999999998</v>
      </c>
      <c r="K52" s="249">
        <f t="shared" si="39"/>
        <v>0</v>
      </c>
      <c r="L52" s="249">
        <f t="shared" si="39"/>
        <v>0</v>
      </c>
      <c r="M52" s="249">
        <f t="shared" si="39"/>
        <v>0</v>
      </c>
      <c r="N52" s="249">
        <f t="shared" si="39"/>
        <v>0</v>
      </c>
      <c r="O52" s="249">
        <f t="shared" si="39"/>
        <v>0</v>
      </c>
      <c r="P52" s="249">
        <f t="shared" si="39"/>
        <v>0</v>
      </c>
      <c r="Q52" s="249">
        <f t="shared" si="39"/>
        <v>0</v>
      </c>
      <c r="R52" s="249">
        <f t="shared" si="39"/>
        <v>0</v>
      </c>
      <c r="S52" s="249">
        <f t="shared" si="39"/>
        <v>0</v>
      </c>
      <c r="T52" s="249">
        <f t="shared" si="39"/>
        <v>0</v>
      </c>
      <c r="U52" s="249">
        <f t="shared" si="39"/>
        <v>0</v>
      </c>
      <c r="V52" s="249">
        <f t="shared" si="39"/>
        <v>0</v>
      </c>
      <c r="W52" s="249">
        <f t="shared" si="39"/>
        <v>0</v>
      </c>
      <c r="X52" s="249">
        <f t="shared" si="39"/>
        <v>0</v>
      </c>
      <c r="Y52" s="249">
        <f t="shared" si="39"/>
        <v>0</v>
      </c>
      <c r="Z52" s="249">
        <f t="shared" si="39"/>
        <v>0</v>
      </c>
      <c r="AA52" s="249">
        <f t="shared" ref="AA52:AF52" si="40">$H52*AA15</f>
        <v>0</v>
      </c>
      <c r="AB52" s="249">
        <f t="shared" si="40"/>
        <v>0</v>
      </c>
      <c r="AC52" s="249">
        <f t="shared" si="40"/>
        <v>0</v>
      </c>
      <c r="AD52" s="249">
        <f t="shared" si="40"/>
        <v>0</v>
      </c>
      <c r="AE52" s="249">
        <f t="shared" si="40"/>
        <v>0</v>
      </c>
      <c r="AF52" s="249">
        <f t="shared" si="40"/>
        <v>0</v>
      </c>
      <c r="AG52" s="249">
        <f t="shared" si="31"/>
        <v>0</v>
      </c>
      <c r="AH52" s="249">
        <f t="shared" si="31"/>
        <v>0</v>
      </c>
      <c r="AI52" s="249">
        <f t="shared" si="31"/>
        <v>0</v>
      </c>
      <c r="AJ52" s="249">
        <f t="shared" si="31"/>
        <v>0</v>
      </c>
      <c r="AK52" s="249">
        <f t="shared" si="31"/>
        <v>0</v>
      </c>
    </row>
    <row r="53" spans="5:37">
      <c r="E53" s="220" t="str">
        <f t="shared" si="27"/>
        <v>2019Q2</v>
      </c>
      <c r="F53" s="221">
        <f>_xlfn.XLOOKUP($B$8,OCR!$D$2:$P$2,OCR!$D9:$P9)</f>
        <v>198000.00000000003</v>
      </c>
      <c r="G53" s="246">
        <f>_xlfn.XLOOKUP($B$8,IBNR!$G$5:$S$5,IBNR!$G12:$S12)</f>
        <v>0</v>
      </c>
      <c r="H53" s="247">
        <f t="shared" si="28"/>
        <v>198000.00000000003</v>
      </c>
      <c r="I53" s="248">
        <f t="shared" si="32"/>
        <v>198000.00000000003</v>
      </c>
      <c r="J53" s="249">
        <f t="shared" ref="J53:Z53" si="41">$H53*J16</f>
        <v>198000.00000000003</v>
      </c>
      <c r="K53" s="249">
        <f t="shared" si="41"/>
        <v>0</v>
      </c>
      <c r="L53" s="249">
        <f t="shared" si="41"/>
        <v>0</v>
      </c>
      <c r="M53" s="249">
        <f t="shared" si="41"/>
        <v>0</v>
      </c>
      <c r="N53" s="249">
        <f t="shared" si="41"/>
        <v>0</v>
      </c>
      <c r="O53" s="249">
        <f t="shared" si="41"/>
        <v>0</v>
      </c>
      <c r="P53" s="249">
        <f t="shared" si="41"/>
        <v>0</v>
      </c>
      <c r="Q53" s="249">
        <f t="shared" si="41"/>
        <v>0</v>
      </c>
      <c r="R53" s="249">
        <f t="shared" si="41"/>
        <v>0</v>
      </c>
      <c r="S53" s="249">
        <f t="shared" si="41"/>
        <v>0</v>
      </c>
      <c r="T53" s="249">
        <f t="shared" si="41"/>
        <v>0</v>
      </c>
      <c r="U53" s="249">
        <f t="shared" si="41"/>
        <v>0</v>
      </c>
      <c r="V53" s="249">
        <f t="shared" si="41"/>
        <v>0</v>
      </c>
      <c r="W53" s="249">
        <f t="shared" si="41"/>
        <v>0</v>
      </c>
      <c r="X53" s="249">
        <f t="shared" si="41"/>
        <v>0</v>
      </c>
      <c r="Y53" s="249">
        <f t="shared" si="41"/>
        <v>0</v>
      </c>
      <c r="Z53" s="249">
        <f t="shared" si="41"/>
        <v>0</v>
      </c>
      <c r="AA53" s="249">
        <f t="shared" ref="AA53:AF53" si="42">$H53*AA16</f>
        <v>0</v>
      </c>
      <c r="AB53" s="249">
        <f t="shared" si="42"/>
        <v>0</v>
      </c>
      <c r="AC53" s="249">
        <f t="shared" si="42"/>
        <v>0</v>
      </c>
      <c r="AD53" s="249">
        <f t="shared" si="42"/>
        <v>0</v>
      </c>
      <c r="AE53" s="249">
        <f t="shared" si="42"/>
        <v>0</v>
      </c>
      <c r="AF53" s="249">
        <f t="shared" si="42"/>
        <v>0</v>
      </c>
      <c r="AG53" s="249">
        <f t="shared" si="31"/>
        <v>0</v>
      </c>
      <c r="AH53" s="249">
        <f t="shared" si="31"/>
        <v>0</v>
      </c>
      <c r="AI53" s="249">
        <f t="shared" si="31"/>
        <v>0</v>
      </c>
      <c r="AJ53" s="249">
        <f t="shared" si="31"/>
        <v>0</v>
      </c>
      <c r="AK53" s="249">
        <f t="shared" si="31"/>
        <v>0</v>
      </c>
    </row>
    <row r="54" spans="5:37">
      <c r="E54" s="220" t="str">
        <f t="shared" si="27"/>
        <v>2019Q3</v>
      </c>
      <c r="F54" s="221">
        <f>_xlfn.XLOOKUP($B$8,OCR!$D$2:$P$2,OCR!$D10:$P10)</f>
        <v>3543569.7</v>
      </c>
      <c r="G54" s="246">
        <f>_xlfn.XLOOKUP($B$8,IBNR!$G$5:$S$5,IBNR!$G13:$S13)</f>
        <v>0</v>
      </c>
      <c r="H54" s="247">
        <f t="shared" si="28"/>
        <v>3543569.7</v>
      </c>
      <c r="I54" s="248">
        <f t="shared" si="32"/>
        <v>3543569.7</v>
      </c>
      <c r="J54" s="249">
        <f t="shared" ref="J54:Z54" si="43">$H54*J17</f>
        <v>3543569.7</v>
      </c>
      <c r="K54" s="249">
        <f t="shared" si="43"/>
        <v>0</v>
      </c>
      <c r="L54" s="249">
        <f t="shared" si="43"/>
        <v>0</v>
      </c>
      <c r="M54" s="249">
        <f t="shared" si="43"/>
        <v>0</v>
      </c>
      <c r="N54" s="249">
        <f t="shared" si="43"/>
        <v>0</v>
      </c>
      <c r="O54" s="249">
        <f t="shared" si="43"/>
        <v>0</v>
      </c>
      <c r="P54" s="249">
        <f t="shared" si="43"/>
        <v>0</v>
      </c>
      <c r="Q54" s="249">
        <f t="shared" si="43"/>
        <v>0</v>
      </c>
      <c r="R54" s="249">
        <f t="shared" si="43"/>
        <v>0</v>
      </c>
      <c r="S54" s="249">
        <f t="shared" si="43"/>
        <v>0</v>
      </c>
      <c r="T54" s="249">
        <f t="shared" si="43"/>
        <v>0</v>
      </c>
      <c r="U54" s="249">
        <f t="shared" si="43"/>
        <v>0</v>
      </c>
      <c r="V54" s="249">
        <f t="shared" si="43"/>
        <v>0</v>
      </c>
      <c r="W54" s="249">
        <f t="shared" si="43"/>
        <v>0</v>
      </c>
      <c r="X54" s="249">
        <f t="shared" si="43"/>
        <v>0</v>
      </c>
      <c r="Y54" s="249">
        <f t="shared" si="43"/>
        <v>0</v>
      </c>
      <c r="Z54" s="249">
        <f t="shared" si="43"/>
        <v>0</v>
      </c>
      <c r="AA54" s="249">
        <f t="shared" ref="AA54:AF54" si="44">$H54*AA17</f>
        <v>0</v>
      </c>
      <c r="AB54" s="249">
        <f t="shared" si="44"/>
        <v>0</v>
      </c>
      <c r="AC54" s="249">
        <f t="shared" si="44"/>
        <v>0</v>
      </c>
      <c r="AD54" s="249">
        <f t="shared" si="44"/>
        <v>0</v>
      </c>
      <c r="AE54" s="249">
        <f t="shared" si="44"/>
        <v>0</v>
      </c>
      <c r="AF54" s="249">
        <f t="shared" si="44"/>
        <v>0</v>
      </c>
      <c r="AG54" s="249">
        <f t="shared" si="31"/>
        <v>0</v>
      </c>
      <c r="AH54" s="249">
        <f t="shared" si="31"/>
        <v>0</v>
      </c>
      <c r="AI54" s="249">
        <f t="shared" si="31"/>
        <v>0</v>
      </c>
      <c r="AJ54" s="249">
        <f t="shared" si="31"/>
        <v>0</v>
      </c>
      <c r="AK54" s="249">
        <f t="shared" si="31"/>
        <v>0</v>
      </c>
    </row>
    <row r="55" spans="5:37">
      <c r="E55" s="220" t="str">
        <f t="shared" si="27"/>
        <v>2019Q4</v>
      </c>
      <c r="F55" s="221">
        <f>_xlfn.XLOOKUP($B$8,OCR!$D$2:$P$2,OCR!$D11:$P11)</f>
        <v>767069.60000000009</v>
      </c>
      <c r="G55" s="246">
        <f>_xlfn.XLOOKUP($B$8,IBNR!$G$5:$S$5,IBNR!$G14:$S14)</f>
        <v>0</v>
      </c>
      <c r="H55" s="247">
        <f t="shared" si="28"/>
        <v>767069.60000000009</v>
      </c>
      <c r="I55" s="248">
        <f t="shared" si="32"/>
        <v>767069.60000000009</v>
      </c>
      <c r="J55" s="249">
        <f t="shared" ref="J55:Z55" si="45">$H55*J18</f>
        <v>767069.60000000009</v>
      </c>
      <c r="K55" s="249">
        <f t="shared" si="45"/>
        <v>0</v>
      </c>
      <c r="L55" s="249">
        <f t="shared" si="45"/>
        <v>0</v>
      </c>
      <c r="M55" s="249">
        <f t="shared" si="45"/>
        <v>0</v>
      </c>
      <c r="N55" s="249">
        <f t="shared" si="45"/>
        <v>0</v>
      </c>
      <c r="O55" s="249">
        <f t="shared" si="45"/>
        <v>0</v>
      </c>
      <c r="P55" s="249">
        <f t="shared" si="45"/>
        <v>0</v>
      </c>
      <c r="Q55" s="249">
        <f t="shared" si="45"/>
        <v>0</v>
      </c>
      <c r="R55" s="249">
        <f t="shared" si="45"/>
        <v>0</v>
      </c>
      <c r="S55" s="249">
        <f t="shared" si="45"/>
        <v>0</v>
      </c>
      <c r="T55" s="249">
        <f t="shared" si="45"/>
        <v>0</v>
      </c>
      <c r="U55" s="249">
        <f t="shared" si="45"/>
        <v>0</v>
      </c>
      <c r="V55" s="249">
        <f t="shared" si="45"/>
        <v>0</v>
      </c>
      <c r="W55" s="249">
        <f t="shared" si="45"/>
        <v>0</v>
      </c>
      <c r="X55" s="249">
        <f t="shared" si="45"/>
        <v>0</v>
      </c>
      <c r="Y55" s="249">
        <f t="shared" si="45"/>
        <v>0</v>
      </c>
      <c r="Z55" s="249">
        <f t="shared" si="45"/>
        <v>0</v>
      </c>
      <c r="AA55" s="249">
        <f t="shared" ref="AA55:AF55" si="46">$H55*AA18</f>
        <v>0</v>
      </c>
      <c r="AB55" s="249">
        <f t="shared" si="46"/>
        <v>0</v>
      </c>
      <c r="AC55" s="249">
        <f t="shared" si="46"/>
        <v>0</v>
      </c>
      <c r="AD55" s="249">
        <f t="shared" si="46"/>
        <v>0</v>
      </c>
      <c r="AE55" s="249">
        <f t="shared" si="46"/>
        <v>0</v>
      </c>
      <c r="AF55" s="249">
        <f t="shared" si="46"/>
        <v>0</v>
      </c>
      <c r="AG55" s="249">
        <f t="shared" si="31"/>
        <v>0</v>
      </c>
      <c r="AH55" s="249">
        <f t="shared" si="31"/>
        <v>0</v>
      </c>
      <c r="AI55" s="249">
        <f t="shared" si="31"/>
        <v>0</v>
      </c>
      <c r="AJ55" s="249">
        <f t="shared" si="31"/>
        <v>0</v>
      </c>
      <c r="AK55" s="249">
        <f t="shared" si="31"/>
        <v>0</v>
      </c>
    </row>
    <row r="56" spans="5:37">
      <c r="E56" s="220" t="str">
        <f t="shared" si="27"/>
        <v>2020Q1</v>
      </c>
      <c r="F56" s="221">
        <f>_xlfn.XLOOKUP($B$8,OCR!$D$2:$P$2,OCR!$D12:$P12)</f>
        <v>499959.9</v>
      </c>
      <c r="G56" s="246">
        <f>_xlfn.XLOOKUP($B$8,IBNR!$G$5:$S$5,IBNR!$G15:$S15)</f>
        <v>0</v>
      </c>
      <c r="H56" s="247">
        <f t="shared" si="28"/>
        <v>499959.9</v>
      </c>
      <c r="I56" s="248">
        <f t="shared" si="32"/>
        <v>499959.9</v>
      </c>
      <c r="J56" s="249">
        <f t="shared" ref="J56:Z56" si="47">$H56*J19</f>
        <v>499959.9</v>
      </c>
      <c r="K56" s="249">
        <f t="shared" si="47"/>
        <v>0</v>
      </c>
      <c r="L56" s="249">
        <f t="shared" si="47"/>
        <v>0</v>
      </c>
      <c r="M56" s="249">
        <f t="shared" si="47"/>
        <v>0</v>
      </c>
      <c r="N56" s="249">
        <f t="shared" si="47"/>
        <v>0</v>
      </c>
      <c r="O56" s="249">
        <f t="shared" si="47"/>
        <v>0</v>
      </c>
      <c r="P56" s="249">
        <f t="shared" si="47"/>
        <v>0</v>
      </c>
      <c r="Q56" s="249">
        <f t="shared" si="47"/>
        <v>0</v>
      </c>
      <c r="R56" s="249">
        <f t="shared" si="47"/>
        <v>0</v>
      </c>
      <c r="S56" s="249">
        <f t="shared" si="47"/>
        <v>0</v>
      </c>
      <c r="T56" s="249">
        <f t="shared" si="47"/>
        <v>0</v>
      </c>
      <c r="U56" s="249">
        <f t="shared" si="47"/>
        <v>0</v>
      </c>
      <c r="V56" s="249">
        <f t="shared" si="47"/>
        <v>0</v>
      </c>
      <c r="W56" s="249">
        <f t="shared" si="47"/>
        <v>0</v>
      </c>
      <c r="X56" s="249">
        <f t="shared" si="47"/>
        <v>0</v>
      </c>
      <c r="Y56" s="249">
        <f t="shared" si="47"/>
        <v>0</v>
      </c>
      <c r="Z56" s="249">
        <f t="shared" si="47"/>
        <v>0</v>
      </c>
      <c r="AA56" s="249">
        <f t="shared" ref="AA56:AF56" si="48">$H56*AA19</f>
        <v>0</v>
      </c>
      <c r="AB56" s="249">
        <f t="shared" si="48"/>
        <v>0</v>
      </c>
      <c r="AC56" s="249">
        <f t="shared" si="48"/>
        <v>0</v>
      </c>
      <c r="AD56" s="249">
        <f t="shared" si="48"/>
        <v>0</v>
      </c>
      <c r="AE56" s="249">
        <f t="shared" si="48"/>
        <v>0</v>
      </c>
      <c r="AF56" s="249">
        <f t="shared" si="48"/>
        <v>0</v>
      </c>
      <c r="AG56" s="249">
        <f t="shared" si="31"/>
        <v>0</v>
      </c>
      <c r="AH56" s="249">
        <f t="shared" si="31"/>
        <v>0</v>
      </c>
      <c r="AI56" s="249">
        <f t="shared" si="31"/>
        <v>0</v>
      </c>
      <c r="AJ56" s="249">
        <f t="shared" si="31"/>
        <v>0</v>
      </c>
      <c r="AK56" s="249">
        <f t="shared" si="31"/>
        <v>0</v>
      </c>
    </row>
    <row r="57" spans="5:37">
      <c r="E57" s="220" t="str">
        <f t="shared" si="27"/>
        <v>2020Q2</v>
      </c>
      <c r="F57" s="221">
        <f>_xlfn.XLOOKUP($B$8,OCR!$D$2:$P$2,OCR!$D13:$P13)</f>
        <v>550000</v>
      </c>
      <c r="G57" s="246">
        <f>_xlfn.XLOOKUP($B$8,IBNR!$G$5:$S$5,IBNR!$G16:$S16)</f>
        <v>0</v>
      </c>
      <c r="H57" s="247">
        <f t="shared" si="28"/>
        <v>550000</v>
      </c>
      <c r="I57" s="248">
        <f t="shared" si="32"/>
        <v>550000</v>
      </c>
      <c r="J57" s="249">
        <f t="shared" ref="J57:Z57" si="49">$H57*J20</f>
        <v>550000</v>
      </c>
      <c r="K57" s="249">
        <f t="shared" si="49"/>
        <v>0</v>
      </c>
      <c r="L57" s="249">
        <f t="shared" si="49"/>
        <v>0</v>
      </c>
      <c r="M57" s="249">
        <f t="shared" si="49"/>
        <v>0</v>
      </c>
      <c r="N57" s="249">
        <f t="shared" si="49"/>
        <v>0</v>
      </c>
      <c r="O57" s="249">
        <f t="shared" si="49"/>
        <v>0</v>
      </c>
      <c r="P57" s="249">
        <f t="shared" si="49"/>
        <v>0</v>
      </c>
      <c r="Q57" s="249">
        <f t="shared" si="49"/>
        <v>0</v>
      </c>
      <c r="R57" s="249">
        <f t="shared" si="49"/>
        <v>0</v>
      </c>
      <c r="S57" s="249">
        <f t="shared" si="49"/>
        <v>0</v>
      </c>
      <c r="T57" s="249">
        <f t="shared" si="49"/>
        <v>0</v>
      </c>
      <c r="U57" s="249">
        <f t="shared" si="49"/>
        <v>0</v>
      </c>
      <c r="V57" s="249">
        <f t="shared" si="49"/>
        <v>0</v>
      </c>
      <c r="W57" s="249">
        <f t="shared" si="49"/>
        <v>0</v>
      </c>
      <c r="X57" s="249">
        <f t="shared" si="49"/>
        <v>0</v>
      </c>
      <c r="Y57" s="249">
        <f t="shared" si="49"/>
        <v>0</v>
      </c>
      <c r="Z57" s="249">
        <f t="shared" si="49"/>
        <v>0</v>
      </c>
      <c r="AA57" s="249">
        <f t="shared" ref="AA57:AF57" si="50">$H57*AA20</f>
        <v>0</v>
      </c>
      <c r="AB57" s="249">
        <f t="shared" si="50"/>
        <v>0</v>
      </c>
      <c r="AC57" s="249">
        <f t="shared" si="50"/>
        <v>0</v>
      </c>
      <c r="AD57" s="249">
        <f t="shared" si="50"/>
        <v>0</v>
      </c>
      <c r="AE57" s="249">
        <f t="shared" si="50"/>
        <v>0</v>
      </c>
      <c r="AF57" s="249">
        <f t="shared" si="50"/>
        <v>0</v>
      </c>
      <c r="AG57" s="249">
        <f t="shared" si="31"/>
        <v>0</v>
      </c>
      <c r="AH57" s="249">
        <f t="shared" si="31"/>
        <v>0</v>
      </c>
      <c r="AI57" s="249">
        <f t="shared" si="31"/>
        <v>0</v>
      </c>
      <c r="AJ57" s="249">
        <f t="shared" si="31"/>
        <v>0</v>
      </c>
      <c r="AK57" s="249">
        <f t="shared" si="31"/>
        <v>0</v>
      </c>
    </row>
    <row r="58" spans="5:37">
      <c r="E58" s="220" t="str">
        <f t="shared" si="27"/>
        <v>2020Q3</v>
      </c>
      <c r="F58" s="221">
        <f>_xlfn.XLOOKUP($B$8,OCR!$D$2:$P$2,OCR!$D14:$P14)</f>
        <v>4426440.7</v>
      </c>
      <c r="G58" s="246">
        <f>_xlfn.XLOOKUP($B$8,IBNR!$G$5:$S$5,IBNR!$G17:$S17)</f>
        <v>0</v>
      </c>
      <c r="H58" s="247">
        <f t="shared" si="28"/>
        <v>4426440.7</v>
      </c>
      <c r="I58" s="248">
        <f t="shared" si="32"/>
        <v>4426440.7</v>
      </c>
      <c r="J58" s="249">
        <f t="shared" ref="J58:Z58" si="51">$H58*J21</f>
        <v>4426440.7</v>
      </c>
      <c r="K58" s="249">
        <f t="shared" si="51"/>
        <v>0</v>
      </c>
      <c r="L58" s="249">
        <f t="shared" si="51"/>
        <v>0</v>
      </c>
      <c r="M58" s="249">
        <f t="shared" si="51"/>
        <v>0</v>
      </c>
      <c r="N58" s="249">
        <f t="shared" si="51"/>
        <v>0</v>
      </c>
      <c r="O58" s="249">
        <f t="shared" si="51"/>
        <v>0</v>
      </c>
      <c r="P58" s="249">
        <f t="shared" si="51"/>
        <v>0</v>
      </c>
      <c r="Q58" s="249">
        <f t="shared" si="51"/>
        <v>0</v>
      </c>
      <c r="R58" s="249">
        <f t="shared" si="51"/>
        <v>0</v>
      </c>
      <c r="S58" s="249">
        <f t="shared" si="51"/>
        <v>0</v>
      </c>
      <c r="T58" s="249">
        <f t="shared" si="51"/>
        <v>0</v>
      </c>
      <c r="U58" s="249">
        <f t="shared" si="51"/>
        <v>0</v>
      </c>
      <c r="V58" s="249">
        <f t="shared" si="51"/>
        <v>0</v>
      </c>
      <c r="W58" s="249">
        <f t="shared" si="51"/>
        <v>0</v>
      </c>
      <c r="X58" s="249">
        <f t="shared" si="51"/>
        <v>0</v>
      </c>
      <c r="Y58" s="249">
        <f t="shared" si="51"/>
        <v>0</v>
      </c>
      <c r="Z58" s="249">
        <f t="shared" si="51"/>
        <v>0</v>
      </c>
      <c r="AA58" s="249">
        <f t="shared" ref="AA58:AF58" si="52">$H58*AA21</f>
        <v>0</v>
      </c>
      <c r="AB58" s="249">
        <f t="shared" si="52"/>
        <v>0</v>
      </c>
      <c r="AC58" s="249">
        <f t="shared" si="52"/>
        <v>0</v>
      </c>
      <c r="AD58" s="249">
        <f t="shared" si="52"/>
        <v>0</v>
      </c>
      <c r="AE58" s="249">
        <f t="shared" si="52"/>
        <v>0</v>
      </c>
      <c r="AF58" s="249">
        <f t="shared" si="52"/>
        <v>0</v>
      </c>
      <c r="AG58" s="249">
        <f t="shared" ref="AG58:AK67" si="53">$H58*AG21</f>
        <v>0</v>
      </c>
      <c r="AH58" s="249">
        <f t="shared" si="53"/>
        <v>0</v>
      </c>
      <c r="AI58" s="249">
        <f t="shared" si="53"/>
        <v>0</v>
      </c>
      <c r="AJ58" s="249">
        <f t="shared" si="53"/>
        <v>0</v>
      </c>
      <c r="AK58" s="249">
        <f t="shared" si="53"/>
        <v>0</v>
      </c>
    </row>
    <row r="59" spans="5:37">
      <c r="E59" s="220" t="str">
        <f t="shared" si="27"/>
        <v>2020Q4</v>
      </c>
      <c r="F59" s="221">
        <f>_xlfn.XLOOKUP($B$8,OCR!$D$2:$P$2,OCR!$D15:$P15)</f>
        <v>86427</v>
      </c>
      <c r="G59" s="246">
        <f>_xlfn.XLOOKUP($B$8,IBNR!$G$5:$S$5,IBNR!$G18:$S18)</f>
        <v>0</v>
      </c>
      <c r="H59" s="247">
        <f t="shared" si="28"/>
        <v>86427</v>
      </c>
      <c r="I59" s="248">
        <f t="shared" si="32"/>
        <v>86427</v>
      </c>
      <c r="J59" s="249">
        <f t="shared" ref="J59:Z59" si="54">$H59*J22</f>
        <v>86427</v>
      </c>
      <c r="K59" s="249">
        <f t="shared" si="54"/>
        <v>0</v>
      </c>
      <c r="L59" s="249">
        <f t="shared" si="54"/>
        <v>0</v>
      </c>
      <c r="M59" s="249">
        <f t="shared" si="54"/>
        <v>0</v>
      </c>
      <c r="N59" s="249">
        <f t="shared" si="54"/>
        <v>0</v>
      </c>
      <c r="O59" s="249">
        <f t="shared" si="54"/>
        <v>0</v>
      </c>
      <c r="P59" s="249">
        <f t="shared" si="54"/>
        <v>0</v>
      </c>
      <c r="Q59" s="249">
        <f t="shared" si="54"/>
        <v>0</v>
      </c>
      <c r="R59" s="249">
        <f t="shared" si="54"/>
        <v>0</v>
      </c>
      <c r="S59" s="249">
        <f t="shared" si="54"/>
        <v>0</v>
      </c>
      <c r="T59" s="249">
        <f t="shared" si="54"/>
        <v>0</v>
      </c>
      <c r="U59" s="249">
        <f t="shared" si="54"/>
        <v>0</v>
      </c>
      <c r="V59" s="249">
        <f t="shared" si="54"/>
        <v>0</v>
      </c>
      <c r="W59" s="249">
        <f t="shared" si="54"/>
        <v>0</v>
      </c>
      <c r="X59" s="249">
        <f t="shared" si="54"/>
        <v>0</v>
      </c>
      <c r="Y59" s="249">
        <f t="shared" si="54"/>
        <v>0</v>
      </c>
      <c r="Z59" s="249">
        <f t="shared" si="54"/>
        <v>0</v>
      </c>
      <c r="AA59" s="249">
        <f t="shared" ref="AA59:AF59" si="55">$H59*AA22</f>
        <v>0</v>
      </c>
      <c r="AB59" s="249">
        <f t="shared" si="55"/>
        <v>0</v>
      </c>
      <c r="AC59" s="249">
        <f t="shared" si="55"/>
        <v>0</v>
      </c>
      <c r="AD59" s="249">
        <f t="shared" si="55"/>
        <v>0</v>
      </c>
      <c r="AE59" s="249">
        <f t="shared" si="55"/>
        <v>0</v>
      </c>
      <c r="AF59" s="249">
        <f t="shared" si="55"/>
        <v>0</v>
      </c>
      <c r="AG59" s="249">
        <f t="shared" si="53"/>
        <v>0</v>
      </c>
      <c r="AH59" s="249">
        <f t="shared" si="53"/>
        <v>0</v>
      </c>
      <c r="AI59" s="249">
        <f t="shared" si="53"/>
        <v>0</v>
      </c>
      <c r="AJ59" s="249">
        <f t="shared" si="53"/>
        <v>0</v>
      </c>
      <c r="AK59" s="249">
        <f t="shared" si="53"/>
        <v>0</v>
      </c>
    </row>
    <row r="60" spans="5:37">
      <c r="E60" s="220" t="str">
        <f t="shared" si="27"/>
        <v>2021Q1</v>
      </c>
      <c r="F60" s="221">
        <f>_xlfn.XLOOKUP($B$8,OCR!$D$2:$P$2,OCR!$D16:$P16)</f>
        <v>1252020</v>
      </c>
      <c r="G60" s="246">
        <f>_xlfn.XLOOKUP($B$8,IBNR!$G$5:$S$5,IBNR!$G19:$S19)</f>
        <v>0</v>
      </c>
      <c r="H60" s="247">
        <f t="shared" si="28"/>
        <v>1252020</v>
      </c>
      <c r="I60" s="248">
        <f t="shared" si="32"/>
        <v>1252020</v>
      </c>
      <c r="J60" s="249">
        <f t="shared" ref="J60:Z60" si="56">$H60*J23</f>
        <v>1252020</v>
      </c>
      <c r="K60" s="249">
        <f t="shared" si="56"/>
        <v>0</v>
      </c>
      <c r="L60" s="249">
        <f t="shared" si="56"/>
        <v>0</v>
      </c>
      <c r="M60" s="249">
        <f t="shared" si="56"/>
        <v>0</v>
      </c>
      <c r="N60" s="249">
        <f t="shared" si="56"/>
        <v>0</v>
      </c>
      <c r="O60" s="249">
        <f t="shared" si="56"/>
        <v>0</v>
      </c>
      <c r="P60" s="249">
        <f t="shared" si="56"/>
        <v>0</v>
      </c>
      <c r="Q60" s="249">
        <f t="shared" si="56"/>
        <v>0</v>
      </c>
      <c r="R60" s="249">
        <f t="shared" si="56"/>
        <v>0</v>
      </c>
      <c r="S60" s="249">
        <f t="shared" si="56"/>
        <v>0</v>
      </c>
      <c r="T60" s="249">
        <f t="shared" si="56"/>
        <v>0</v>
      </c>
      <c r="U60" s="249">
        <f t="shared" si="56"/>
        <v>0</v>
      </c>
      <c r="V60" s="249">
        <f t="shared" si="56"/>
        <v>0</v>
      </c>
      <c r="W60" s="249">
        <f t="shared" si="56"/>
        <v>0</v>
      </c>
      <c r="X60" s="249">
        <f t="shared" si="56"/>
        <v>0</v>
      </c>
      <c r="Y60" s="249">
        <f t="shared" si="56"/>
        <v>0</v>
      </c>
      <c r="Z60" s="249">
        <f t="shared" si="56"/>
        <v>0</v>
      </c>
      <c r="AA60" s="249">
        <f t="shared" ref="AA60:AF60" si="57">$H60*AA23</f>
        <v>0</v>
      </c>
      <c r="AB60" s="249">
        <f t="shared" si="57"/>
        <v>0</v>
      </c>
      <c r="AC60" s="249">
        <f t="shared" si="57"/>
        <v>0</v>
      </c>
      <c r="AD60" s="249">
        <f t="shared" si="57"/>
        <v>0</v>
      </c>
      <c r="AE60" s="249">
        <f t="shared" si="57"/>
        <v>0</v>
      </c>
      <c r="AF60" s="249">
        <f t="shared" si="57"/>
        <v>0</v>
      </c>
      <c r="AG60" s="249">
        <f t="shared" si="53"/>
        <v>0</v>
      </c>
      <c r="AH60" s="249">
        <f t="shared" si="53"/>
        <v>0</v>
      </c>
      <c r="AI60" s="249">
        <f t="shared" si="53"/>
        <v>0</v>
      </c>
      <c r="AJ60" s="249">
        <f t="shared" si="53"/>
        <v>0</v>
      </c>
      <c r="AK60" s="249">
        <f t="shared" si="53"/>
        <v>0</v>
      </c>
    </row>
    <row r="61" spans="5:37">
      <c r="E61" s="220" t="str">
        <f t="shared" si="27"/>
        <v>2021Q2</v>
      </c>
      <c r="F61" s="221">
        <f>_xlfn.XLOOKUP($B$8,OCR!$D$2:$P$2,OCR!$D17:$P17)</f>
        <v>420695</v>
      </c>
      <c r="G61" s="246">
        <f>_xlfn.XLOOKUP($B$8,IBNR!$G$5:$S$5,IBNR!$G20:$S20)</f>
        <v>337.91043168585747</v>
      </c>
      <c r="H61" s="247">
        <f t="shared" si="28"/>
        <v>421032.91043168586</v>
      </c>
      <c r="I61" s="248">
        <f t="shared" si="32"/>
        <v>421032.91043168586</v>
      </c>
      <c r="J61" s="249">
        <f t="shared" ref="J61:Z61" si="58">$H61*J24</f>
        <v>421032.91043168586</v>
      </c>
      <c r="K61" s="249">
        <f t="shared" si="58"/>
        <v>0</v>
      </c>
      <c r="L61" s="249">
        <f t="shared" si="58"/>
        <v>0</v>
      </c>
      <c r="M61" s="249">
        <f t="shared" si="58"/>
        <v>0</v>
      </c>
      <c r="N61" s="249">
        <f t="shared" si="58"/>
        <v>0</v>
      </c>
      <c r="O61" s="249">
        <f t="shared" si="58"/>
        <v>0</v>
      </c>
      <c r="P61" s="249">
        <f t="shared" si="58"/>
        <v>0</v>
      </c>
      <c r="Q61" s="249">
        <f t="shared" si="58"/>
        <v>0</v>
      </c>
      <c r="R61" s="249">
        <f t="shared" si="58"/>
        <v>0</v>
      </c>
      <c r="S61" s="249">
        <f t="shared" si="58"/>
        <v>0</v>
      </c>
      <c r="T61" s="249">
        <f t="shared" si="58"/>
        <v>0</v>
      </c>
      <c r="U61" s="249">
        <f t="shared" si="58"/>
        <v>0</v>
      </c>
      <c r="V61" s="249">
        <f t="shared" si="58"/>
        <v>0</v>
      </c>
      <c r="W61" s="249">
        <f t="shared" si="58"/>
        <v>0</v>
      </c>
      <c r="X61" s="249">
        <f t="shared" si="58"/>
        <v>0</v>
      </c>
      <c r="Y61" s="249">
        <f t="shared" si="58"/>
        <v>0</v>
      </c>
      <c r="Z61" s="249">
        <f t="shared" si="58"/>
        <v>0</v>
      </c>
      <c r="AA61" s="249">
        <f t="shared" ref="AA61:AF61" si="59">$H61*AA24</f>
        <v>0</v>
      </c>
      <c r="AB61" s="249">
        <f t="shared" si="59"/>
        <v>0</v>
      </c>
      <c r="AC61" s="249">
        <f t="shared" si="59"/>
        <v>0</v>
      </c>
      <c r="AD61" s="249">
        <f t="shared" si="59"/>
        <v>0</v>
      </c>
      <c r="AE61" s="249">
        <f t="shared" si="59"/>
        <v>0</v>
      </c>
      <c r="AF61" s="249">
        <f t="shared" si="59"/>
        <v>0</v>
      </c>
      <c r="AG61" s="249">
        <f t="shared" si="53"/>
        <v>0</v>
      </c>
      <c r="AH61" s="249">
        <f t="shared" si="53"/>
        <v>0</v>
      </c>
      <c r="AI61" s="249">
        <f t="shared" si="53"/>
        <v>0</v>
      </c>
      <c r="AJ61" s="249">
        <f t="shared" si="53"/>
        <v>0</v>
      </c>
      <c r="AK61" s="249">
        <f t="shared" si="53"/>
        <v>0</v>
      </c>
    </row>
    <row r="62" spans="5:37">
      <c r="E62" s="220" t="str">
        <f t="shared" si="27"/>
        <v>2021Q3</v>
      </c>
      <c r="F62" s="221">
        <f>_xlfn.XLOOKUP($B$8,OCR!$D$2:$P$2,OCR!$D18:$P18)</f>
        <v>3764279.2</v>
      </c>
      <c r="G62" s="246">
        <f>_xlfn.XLOOKUP($B$8,IBNR!$G$5:$S$5,IBNR!$G21:$S21)</f>
        <v>544.88066654093564</v>
      </c>
      <c r="H62" s="247">
        <f t="shared" si="28"/>
        <v>3764824.0806665411</v>
      </c>
      <c r="I62" s="248">
        <f t="shared" si="32"/>
        <v>3764824.0806665411</v>
      </c>
      <c r="J62" s="249">
        <f t="shared" ref="J62:Z62" si="60">$H62*J25</f>
        <v>0</v>
      </c>
      <c r="K62" s="249">
        <f t="shared" si="60"/>
        <v>3764824.0806665411</v>
      </c>
      <c r="L62" s="249">
        <f t="shared" si="60"/>
        <v>0</v>
      </c>
      <c r="M62" s="249">
        <f t="shared" si="60"/>
        <v>0</v>
      </c>
      <c r="N62" s="249">
        <f t="shared" si="60"/>
        <v>0</v>
      </c>
      <c r="O62" s="249">
        <f t="shared" si="60"/>
        <v>0</v>
      </c>
      <c r="P62" s="249">
        <f t="shared" si="60"/>
        <v>0</v>
      </c>
      <c r="Q62" s="249">
        <f t="shared" si="60"/>
        <v>0</v>
      </c>
      <c r="R62" s="249">
        <f t="shared" si="60"/>
        <v>0</v>
      </c>
      <c r="S62" s="249">
        <f t="shared" si="60"/>
        <v>0</v>
      </c>
      <c r="T62" s="249">
        <f t="shared" si="60"/>
        <v>0</v>
      </c>
      <c r="U62" s="249">
        <f t="shared" si="60"/>
        <v>0</v>
      </c>
      <c r="V62" s="249">
        <f t="shared" si="60"/>
        <v>0</v>
      </c>
      <c r="W62" s="249">
        <f t="shared" si="60"/>
        <v>0</v>
      </c>
      <c r="X62" s="249">
        <f t="shared" si="60"/>
        <v>0</v>
      </c>
      <c r="Y62" s="249">
        <f t="shared" si="60"/>
        <v>0</v>
      </c>
      <c r="Z62" s="249">
        <f t="shared" si="60"/>
        <v>0</v>
      </c>
      <c r="AA62" s="249">
        <f t="shared" ref="AA62:AF62" si="61">$H62*AA25</f>
        <v>0</v>
      </c>
      <c r="AB62" s="249">
        <f t="shared" si="61"/>
        <v>0</v>
      </c>
      <c r="AC62" s="249">
        <f t="shared" si="61"/>
        <v>0</v>
      </c>
      <c r="AD62" s="249">
        <f t="shared" si="61"/>
        <v>0</v>
      </c>
      <c r="AE62" s="249">
        <f t="shared" si="61"/>
        <v>0</v>
      </c>
      <c r="AF62" s="249">
        <f t="shared" si="61"/>
        <v>0</v>
      </c>
      <c r="AG62" s="249">
        <f t="shared" si="53"/>
        <v>0</v>
      </c>
      <c r="AH62" s="249">
        <f t="shared" si="53"/>
        <v>0</v>
      </c>
      <c r="AI62" s="249">
        <f t="shared" si="53"/>
        <v>0</v>
      </c>
      <c r="AJ62" s="249">
        <f t="shared" si="53"/>
        <v>0</v>
      </c>
      <c r="AK62" s="249">
        <f t="shared" si="53"/>
        <v>0</v>
      </c>
    </row>
    <row r="63" spans="5:37">
      <c r="E63" s="220" t="str">
        <f t="shared" si="27"/>
        <v>2021Q4</v>
      </c>
      <c r="F63" s="221">
        <f>_xlfn.XLOOKUP($B$8,OCR!$D$2:$P$2,OCR!$D19:$P19)</f>
        <v>1398243</v>
      </c>
      <c r="G63" s="246">
        <f>_xlfn.XLOOKUP($B$8,IBNR!$G$5:$S$5,IBNR!$G22:$S22)</f>
        <v>770.42310186754912</v>
      </c>
      <c r="H63" s="247">
        <f t="shared" si="28"/>
        <v>1399013.4231018675</v>
      </c>
      <c r="I63" s="248">
        <f t="shared" si="32"/>
        <v>1399013.4231018675</v>
      </c>
      <c r="J63" s="249">
        <f t="shared" ref="J63:Z63" si="62">$H63*J26</f>
        <v>939376.39439798275</v>
      </c>
      <c r="K63" s="249">
        <f t="shared" si="62"/>
        <v>0</v>
      </c>
      <c r="L63" s="249">
        <f t="shared" si="62"/>
        <v>459637.0287038848</v>
      </c>
      <c r="M63" s="249">
        <f t="shared" si="62"/>
        <v>0</v>
      </c>
      <c r="N63" s="249">
        <f t="shared" si="62"/>
        <v>0</v>
      </c>
      <c r="O63" s="249">
        <f t="shared" si="62"/>
        <v>0</v>
      </c>
      <c r="P63" s="249">
        <f t="shared" si="62"/>
        <v>0</v>
      </c>
      <c r="Q63" s="249">
        <f t="shared" si="62"/>
        <v>0</v>
      </c>
      <c r="R63" s="249">
        <f t="shared" si="62"/>
        <v>0</v>
      </c>
      <c r="S63" s="249">
        <f t="shared" si="62"/>
        <v>0</v>
      </c>
      <c r="T63" s="249">
        <f t="shared" si="62"/>
        <v>0</v>
      </c>
      <c r="U63" s="249">
        <f t="shared" si="62"/>
        <v>0</v>
      </c>
      <c r="V63" s="249">
        <f t="shared" si="62"/>
        <v>0</v>
      </c>
      <c r="W63" s="249">
        <f t="shared" si="62"/>
        <v>0</v>
      </c>
      <c r="X63" s="249">
        <f t="shared" si="62"/>
        <v>0</v>
      </c>
      <c r="Y63" s="249">
        <f t="shared" si="62"/>
        <v>0</v>
      </c>
      <c r="Z63" s="249">
        <f t="shared" si="62"/>
        <v>0</v>
      </c>
      <c r="AA63" s="249">
        <f t="shared" ref="AA63:AF63" si="63">$H63*AA26</f>
        <v>0</v>
      </c>
      <c r="AB63" s="249">
        <f t="shared" si="63"/>
        <v>0</v>
      </c>
      <c r="AC63" s="249">
        <f t="shared" si="63"/>
        <v>0</v>
      </c>
      <c r="AD63" s="249">
        <f t="shared" si="63"/>
        <v>0</v>
      </c>
      <c r="AE63" s="249">
        <f t="shared" si="63"/>
        <v>0</v>
      </c>
      <c r="AF63" s="249">
        <f t="shared" si="63"/>
        <v>0</v>
      </c>
      <c r="AG63" s="249">
        <f t="shared" si="53"/>
        <v>0</v>
      </c>
      <c r="AH63" s="249">
        <f t="shared" si="53"/>
        <v>0</v>
      </c>
      <c r="AI63" s="249">
        <f t="shared" si="53"/>
        <v>0</v>
      </c>
      <c r="AJ63" s="249">
        <f t="shared" si="53"/>
        <v>0</v>
      </c>
      <c r="AK63" s="249">
        <f t="shared" si="53"/>
        <v>0</v>
      </c>
    </row>
    <row r="64" spans="5:37">
      <c r="E64" s="220" t="str">
        <f t="shared" si="27"/>
        <v>2022Q1</v>
      </c>
      <c r="F64" s="221">
        <f>_xlfn.XLOOKUP($B$8,OCR!$D$2:$P$2,OCR!$D20:$P20)</f>
        <v>9384098.9000000004</v>
      </c>
      <c r="G64" s="246">
        <f>_xlfn.XLOOKUP($B$8,IBNR!$G$5:$S$5,IBNR!$G23:$S23)</f>
        <v>1172.4687852077186</v>
      </c>
      <c r="H64" s="247">
        <f t="shared" si="28"/>
        <v>9385271.3687852081</v>
      </c>
      <c r="I64" s="248">
        <f t="shared" si="32"/>
        <v>9385271.3687852081</v>
      </c>
      <c r="J64" s="249">
        <f t="shared" ref="J64:Z64" si="64">$H64*J27</f>
        <v>0</v>
      </c>
      <c r="K64" s="249">
        <f t="shared" si="64"/>
        <v>6301799.7063307092</v>
      </c>
      <c r="L64" s="249">
        <f t="shared" si="64"/>
        <v>0</v>
      </c>
      <c r="M64" s="249">
        <f t="shared" si="64"/>
        <v>3083471.6624544989</v>
      </c>
      <c r="N64" s="249">
        <f t="shared" si="64"/>
        <v>0</v>
      </c>
      <c r="O64" s="249">
        <f t="shared" si="64"/>
        <v>0</v>
      </c>
      <c r="P64" s="249">
        <f t="shared" si="64"/>
        <v>0</v>
      </c>
      <c r="Q64" s="249">
        <f t="shared" si="64"/>
        <v>0</v>
      </c>
      <c r="R64" s="249">
        <f t="shared" si="64"/>
        <v>0</v>
      </c>
      <c r="S64" s="249">
        <f t="shared" si="64"/>
        <v>0</v>
      </c>
      <c r="T64" s="249">
        <f t="shared" si="64"/>
        <v>0</v>
      </c>
      <c r="U64" s="249">
        <f t="shared" si="64"/>
        <v>0</v>
      </c>
      <c r="V64" s="249">
        <f t="shared" si="64"/>
        <v>0</v>
      </c>
      <c r="W64" s="249">
        <f t="shared" si="64"/>
        <v>0</v>
      </c>
      <c r="X64" s="249">
        <f t="shared" si="64"/>
        <v>0</v>
      </c>
      <c r="Y64" s="249">
        <f t="shared" si="64"/>
        <v>0</v>
      </c>
      <c r="Z64" s="249">
        <f t="shared" si="64"/>
        <v>0</v>
      </c>
      <c r="AA64" s="249">
        <f t="shared" ref="AA64:AF64" si="65">$H64*AA27</f>
        <v>0</v>
      </c>
      <c r="AB64" s="249">
        <f t="shared" si="65"/>
        <v>0</v>
      </c>
      <c r="AC64" s="249">
        <f t="shared" si="65"/>
        <v>0</v>
      </c>
      <c r="AD64" s="249">
        <f t="shared" si="65"/>
        <v>0</v>
      </c>
      <c r="AE64" s="249">
        <f t="shared" si="65"/>
        <v>0</v>
      </c>
      <c r="AF64" s="249">
        <f t="shared" si="65"/>
        <v>0</v>
      </c>
      <c r="AG64" s="249">
        <f t="shared" si="53"/>
        <v>0</v>
      </c>
      <c r="AH64" s="249">
        <f t="shared" si="53"/>
        <v>0</v>
      </c>
      <c r="AI64" s="249">
        <f t="shared" si="53"/>
        <v>0</v>
      </c>
      <c r="AJ64" s="249">
        <f t="shared" si="53"/>
        <v>0</v>
      </c>
      <c r="AK64" s="249">
        <f t="shared" si="53"/>
        <v>0</v>
      </c>
    </row>
    <row r="65" spans="5:37">
      <c r="E65" s="220" t="str">
        <f t="shared" si="27"/>
        <v>2022Q2</v>
      </c>
      <c r="F65" s="221">
        <f>_xlfn.XLOOKUP($B$8,OCR!$D$2:$P$2,OCR!$D21:$P21)</f>
        <v>840774</v>
      </c>
      <c r="G65" s="246">
        <f>_xlfn.XLOOKUP($B$8,IBNR!$G$5:$S$5,IBNR!$G24:$S24)</f>
        <v>12525.383706338704</v>
      </c>
      <c r="H65" s="247">
        <f t="shared" si="28"/>
        <v>853299.3837063387</v>
      </c>
      <c r="I65" s="248">
        <f t="shared" si="32"/>
        <v>853299.3837063387</v>
      </c>
      <c r="J65" s="249">
        <f t="shared" ref="J65:Z65" si="66">$H65*J28</f>
        <v>694929.75401281496</v>
      </c>
      <c r="K65" s="249">
        <f t="shared" si="66"/>
        <v>0</v>
      </c>
      <c r="L65" s="249">
        <f t="shared" si="66"/>
        <v>106338.28758683299</v>
      </c>
      <c r="M65" s="249">
        <f t="shared" si="66"/>
        <v>0</v>
      </c>
      <c r="N65" s="249">
        <f t="shared" si="66"/>
        <v>52031.342106690769</v>
      </c>
      <c r="O65" s="249">
        <f t="shared" si="66"/>
        <v>0</v>
      </c>
      <c r="P65" s="249">
        <f t="shared" si="66"/>
        <v>0</v>
      </c>
      <c r="Q65" s="249">
        <f t="shared" si="66"/>
        <v>0</v>
      </c>
      <c r="R65" s="249">
        <f t="shared" si="66"/>
        <v>0</v>
      </c>
      <c r="S65" s="249">
        <f t="shared" si="66"/>
        <v>0</v>
      </c>
      <c r="T65" s="249">
        <f t="shared" si="66"/>
        <v>0</v>
      </c>
      <c r="U65" s="249">
        <f t="shared" si="66"/>
        <v>0</v>
      </c>
      <c r="V65" s="249">
        <f t="shared" si="66"/>
        <v>0</v>
      </c>
      <c r="W65" s="249">
        <f t="shared" si="66"/>
        <v>0</v>
      </c>
      <c r="X65" s="249">
        <f t="shared" si="66"/>
        <v>0</v>
      </c>
      <c r="Y65" s="249">
        <f t="shared" si="66"/>
        <v>0</v>
      </c>
      <c r="Z65" s="249">
        <f t="shared" si="66"/>
        <v>0</v>
      </c>
      <c r="AA65" s="249">
        <f t="shared" ref="AA65:AF65" si="67">$H65*AA28</f>
        <v>0</v>
      </c>
      <c r="AB65" s="249">
        <f t="shared" si="67"/>
        <v>0</v>
      </c>
      <c r="AC65" s="249">
        <f t="shared" si="67"/>
        <v>0</v>
      </c>
      <c r="AD65" s="249">
        <f t="shared" si="67"/>
        <v>0</v>
      </c>
      <c r="AE65" s="249">
        <f t="shared" si="67"/>
        <v>0</v>
      </c>
      <c r="AF65" s="249">
        <f t="shared" si="67"/>
        <v>0</v>
      </c>
      <c r="AG65" s="249">
        <f t="shared" si="53"/>
        <v>0</v>
      </c>
      <c r="AH65" s="249">
        <f t="shared" si="53"/>
        <v>0</v>
      </c>
      <c r="AI65" s="249">
        <f t="shared" si="53"/>
        <v>0</v>
      </c>
      <c r="AJ65" s="249">
        <f t="shared" si="53"/>
        <v>0</v>
      </c>
      <c r="AK65" s="249">
        <f t="shared" si="53"/>
        <v>0</v>
      </c>
    </row>
    <row r="66" spans="5:37">
      <c r="E66" s="220" t="str">
        <f t="shared" si="27"/>
        <v>2022Q3</v>
      </c>
      <c r="F66" s="221">
        <f>_xlfn.XLOOKUP($B$8,OCR!$D$2:$P$2,OCR!$D22:$P22)</f>
        <v>2904058.3</v>
      </c>
      <c r="G66" s="246">
        <f>_xlfn.XLOOKUP($B$8,IBNR!$G$5:$S$5,IBNR!$G25:$S25)</f>
        <v>3181.3019000161439</v>
      </c>
      <c r="H66" s="247">
        <f t="shared" si="28"/>
        <v>2907239.601900016</v>
      </c>
      <c r="I66" s="248">
        <f t="shared" si="32"/>
        <v>2907239.6019000155</v>
      </c>
      <c r="J66" s="249">
        <f t="shared" ref="J66:Z66" si="68">$H66*J29</f>
        <v>0</v>
      </c>
      <c r="K66" s="249">
        <f t="shared" si="68"/>
        <v>2367665.2532307273</v>
      </c>
      <c r="L66" s="249">
        <f t="shared" si="68"/>
        <v>0</v>
      </c>
      <c r="M66" s="249">
        <f t="shared" si="68"/>
        <v>362300.60254803533</v>
      </c>
      <c r="N66" s="249">
        <f t="shared" si="68"/>
        <v>0</v>
      </c>
      <c r="O66" s="249">
        <f t="shared" si="68"/>
        <v>177273.74612125309</v>
      </c>
      <c r="P66" s="249">
        <f t="shared" si="68"/>
        <v>0</v>
      </c>
      <c r="Q66" s="249">
        <f t="shared" si="68"/>
        <v>0</v>
      </c>
      <c r="R66" s="249">
        <f t="shared" si="68"/>
        <v>0</v>
      </c>
      <c r="S66" s="249">
        <f t="shared" si="68"/>
        <v>0</v>
      </c>
      <c r="T66" s="249">
        <f t="shared" si="68"/>
        <v>0</v>
      </c>
      <c r="U66" s="249">
        <f t="shared" si="68"/>
        <v>0</v>
      </c>
      <c r="V66" s="249">
        <f t="shared" si="68"/>
        <v>0</v>
      </c>
      <c r="W66" s="249">
        <f t="shared" si="68"/>
        <v>0</v>
      </c>
      <c r="X66" s="249">
        <f t="shared" si="68"/>
        <v>0</v>
      </c>
      <c r="Y66" s="249">
        <f t="shared" si="68"/>
        <v>0</v>
      </c>
      <c r="Z66" s="249">
        <f t="shared" si="68"/>
        <v>0</v>
      </c>
      <c r="AA66" s="249">
        <f t="shared" ref="AA66:AF66" si="69">$H66*AA29</f>
        <v>0</v>
      </c>
      <c r="AB66" s="249">
        <f t="shared" si="69"/>
        <v>0</v>
      </c>
      <c r="AC66" s="249">
        <f t="shared" si="69"/>
        <v>0</v>
      </c>
      <c r="AD66" s="249">
        <f t="shared" si="69"/>
        <v>0</v>
      </c>
      <c r="AE66" s="249">
        <f t="shared" si="69"/>
        <v>0</v>
      </c>
      <c r="AF66" s="249">
        <f t="shared" si="69"/>
        <v>0</v>
      </c>
      <c r="AG66" s="249">
        <f t="shared" si="53"/>
        <v>0</v>
      </c>
      <c r="AH66" s="249">
        <f t="shared" si="53"/>
        <v>0</v>
      </c>
      <c r="AI66" s="249">
        <f t="shared" si="53"/>
        <v>0</v>
      </c>
      <c r="AJ66" s="249">
        <f t="shared" si="53"/>
        <v>0</v>
      </c>
      <c r="AK66" s="249">
        <f t="shared" si="53"/>
        <v>0</v>
      </c>
    </row>
    <row r="67" spans="5:37">
      <c r="E67" s="220" t="str">
        <f t="shared" si="27"/>
        <v>2022Q4</v>
      </c>
      <c r="F67" s="221">
        <f>_xlfn.XLOOKUP($B$8,OCR!$D$2:$P$2,OCR!$D23:$P23)</f>
        <v>55611055.500000007</v>
      </c>
      <c r="G67" s="246">
        <f>_xlfn.XLOOKUP($B$8,IBNR!$G$5:$S$5,IBNR!$G26:$S26)</f>
        <v>14907.620390502736</v>
      </c>
      <c r="H67" s="247">
        <f t="shared" si="28"/>
        <v>55625963.120390512</v>
      </c>
      <c r="I67" s="248">
        <f t="shared" si="32"/>
        <v>55625963.120390512</v>
      </c>
      <c r="J67" s="249">
        <f t="shared" ref="J67:Z67" si="70">$H67*J30</f>
        <v>32005471.368575312</v>
      </c>
      <c r="K67" s="249">
        <f t="shared" si="70"/>
        <v>0</v>
      </c>
      <c r="L67" s="249">
        <f t="shared" si="70"/>
        <v>19236604.216744293</v>
      </c>
      <c r="M67" s="249">
        <f t="shared" si="70"/>
        <v>0</v>
      </c>
      <c r="N67" s="249">
        <f t="shared" si="70"/>
        <v>2943588.9592900015</v>
      </c>
      <c r="O67" s="249">
        <f t="shared" si="70"/>
        <v>0</v>
      </c>
      <c r="P67" s="249">
        <f t="shared" si="70"/>
        <v>1440298.5757809058</v>
      </c>
      <c r="Q67" s="249">
        <f t="shared" si="70"/>
        <v>0</v>
      </c>
      <c r="R67" s="249">
        <f t="shared" si="70"/>
        <v>0</v>
      </c>
      <c r="S67" s="249">
        <f t="shared" si="70"/>
        <v>0</v>
      </c>
      <c r="T67" s="249">
        <f t="shared" si="70"/>
        <v>0</v>
      </c>
      <c r="U67" s="249">
        <f t="shared" si="70"/>
        <v>0</v>
      </c>
      <c r="V67" s="249">
        <f t="shared" si="70"/>
        <v>0</v>
      </c>
      <c r="W67" s="249">
        <f t="shared" si="70"/>
        <v>0</v>
      </c>
      <c r="X67" s="249">
        <f t="shared" si="70"/>
        <v>0</v>
      </c>
      <c r="Y67" s="249">
        <f t="shared" si="70"/>
        <v>0</v>
      </c>
      <c r="Z67" s="249">
        <f t="shared" si="70"/>
        <v>0</v>
      </c>
      <c r="AA67" s="249">
        <f t="shared" ref="AA67:AF67" si="71">$H67*AA30</f>
        <v>0</v>
      </c>
      <c r="AB67" s="249">
        <f t="shared" si="71"/>
        <v>0</v>
      </c>
      <c r="AC67" s="249">
        <f t="shared" si="71"/>
        <v>0</v>
      </c>
      <c r="AD67" s="249">
        <f t="shared" si="71"/>
        <v>0</v>
      </c>
      <c r="AE67" s="249">
        <f t="shared" si="71"/>
        <v>0</v>
      </c>
      <c r="AF67" s="249">
        <f t="shared" si="71"/>
        <v>0</v>
      </c>
      <c r="AG67" s="249">
        <f t="shared" si="53"/>
        <v>0</v>
      </c>
      <c r="AH67" s="249">
        <f t="shared" si="53"/>
        <v>0</v>
      </c>
      <c r="AI67" s="249">
        <f t="shared" si="53"/>
        <v>0</v>
      </c>
      <c r="AJ67" s="249">
        <f t="shared" si="53"/>
        <v>0</v>
      </c>
      <c r="AK67" s="249">
        <f t="shared" si="53"/>
        <v>0</v>
      </c>
    </row>
    <row r="68" spans="5:37">
      <c r="E68" s="220" t="s">
        <v>122</v>
      </c>
      <c r="F68" s="221">
        <f>_xlfn.XLOOKUP($B$8,OCR!$D$2:$P$2,OCR!$D24:$P24)</f>
        <v>2465760</v>
      </c>
      <c r="G68" s="246">
        <f>_xlfn.XLOOKUP($B$8,IBNR!$G$5:$S$5,IBNR!$G27:$S27)</f>
        <v>29518.131369352341</v>
      </c>
      <c r="H68" s="247">
        <f t="shared" si="28"/>
        <v>2495278.1313693523</v>
      </c>
      <c r="I68" s="248">
        <f t="shared" si="32"/>
        <v>2495278.1313693519</v>
      </c>
      <c r="J68" s="249">
        <f t="shared" ref="J68:Z68" si="72">$H68*J31</f>
        <v>0</v>
      </c>
      <c r="K68" s="249">
        <f t="shared" si="72"/>
        <v>1435706.4275422697</v>
      </c>
      <c r="L68" s="249">
        <f t="shared" si="72"/>
        <v>0</v>
      </c>
      <c r="M68" s="249">
        <f t="shared" si="72"/>
        <v>862918.592887323</v>
      </c>
      <c r="N68" s="249">
        <f t="shared" si="72"/>
        <v>0</v>
      </c>
      <c r="O68" s="249">
        <f t="shared" si="72"/>
        <v>132043.97273912848</v>
      </c>
      <c r="P68" s="249">
        <f t="shared" si="72"/>
        <v>0</v>
      </c>
      <c r="Q68" s="249">
        <f t="shared" si="72"/>
        <v>64609.138200631074</v>
      </c>
      <c r="R68" s="249">
        <f t="shared" si="72"/>
        <v>0</v>
      </c>
      <c r="S68" s="249">
        <f t="shared" si="72"/>
        <v>0</v>
      </c>
      <c r="T68" s="249">
        <f t="shared" si="72"/>
        <v>0</v>
      </c>
      <c r="U68" s="249">
        <f t="shared" si="72"/>
        <v>0</v>
      </c>
      <c r="V68" s="249">
        <f t="shared" si="72"/>
        <v>0</v>
      </c>
      <c r="W68" s="249">
        <f t="shared" si="72"/>
        <v>0</v>
      </c>
      <c r="X68" s="249">
        <f t="shared" si="72"/>
        <v>0</v>
      </c>
      <c r="Y68" s="249">
        <f t="shared" si="72"/>
        <v>0</v>
      </c>
      <c r="Z68" s="249">
        <f t="shared" si="72"/>
        <v>0</v>
      </c>
      <c r="AA68" s="249">
        <f t="shared" ref="AA68:AF68" si="73">$H68*AA31</f>
        <v>0</v>
      </c>
      <c r="AB68" s="249">
        <f t="shared" si="73"/>
        <v>0</v>
      </c>
      <c r="AC68" s="249">
        <f t="shared" si="73"/>
        <v>0</v>
      </c>
      <c r="AD68" s="249">
        <f t="shared" si="73"/>
        <v>0</v>
      </c>
      <c r="AE68" s="249">
        <f t="shared" si="73"/>
        <v>0</v>
      </c>
      <c r="AF68" s="249">
        <f t="shared" si="73"/>
        <v>0</v>
      </c>
      <c r="AG68" s="249">
        <f t="shared" ref="AG68:AK70" si="74">$H68*AG31</f>
        <v>0</v>
      </c>
      <c r="AH68" s="249">
        <f t="shared" si="74"/>
        <v>0</v>
      </c>
      <c r="AI68" s="249">
        <f t="shared" si="74"/>
        <v>0</v>
      </c>
      <c r="AJ68" s="249">
        <f t="shared" si="74"/>
        <v>0</v>
      </c>
      <c r="AK68" s="249">
        <f t="shared" si="74"/>
        <v>0</v>
      </c>
    </row>
    <row r="69" spans="5:37">
      <c r="E69" s="220" t="s">
        <v>123</v>
      </c>
      <c r="F69" s="221">
        <f>_xlfn.XLOOKUP($B$8,OCR!$D$2:$P$2,OCR!$D25:$P25)</f>
        <v>4194757.6000000006</v>
      </c>
      <c r="G69" s="246">
        <f>_xlfn.XLOOKUP($B$8,IBNR!$G$5:$S$5,IBNR!$G28:$S28)</f>
        <v>8220.7945631975308</v>
      </c>
      <c r="H69" s="247">
        <f t="shared" si="28"/>
        <v>4202978.3945631981</v>
      </c>
      <c r="I69" s="248">
        <f t="shared" si="32"/>
        <v>4202978.3945631981</v>
      </c>
      <c r="J69" s="249">
        <f t="shared" ref="J69:Z69" si="75">$H69*J32</f>
        <v>369129.01196482999</v>
      </c>
      <c r="K69" s="249">
        <f t="shared" si="75"/>
        <v>0</v>
      </c>
      <c r="L69" s="249">
        <f t="shared" si="75"/>
        <v>2205879.2291041375</v>
      </c>
      <c r="M69" s="249">
        <f t="shared" si="75"/>
        <v>0</v>
      </c>
      <c r="N69" s="249">
        <f t="shared" si="75"/>
        <v>1325824.1127445761</v>
      </c>
      <c r="O69" s="249">
        <f t="shared" si="75"/>
        <v>0</v>
      </c>
      <c r="P69" s="249">
        <f t="shared" si="75"/>
        <v>202877.86639797635</v>
      </c>
      <c r="Q69" s="249">
        <f t="shared" si="75"/>
        <v>0</v>
      </c>
      <c r="R69" s="249">
        <f t="shared" si="75"/>
        <v>99268.174351677968</v>
      </c>
      <c r="S69" s="249">
        <f t="shared" si="75"/>
        <v>0</v>
      </c>
      <c r="T69" s="249">
        <f t="shared" si="75"/>
        <v>0</v>
      </c>
      <c r="U69" s="249">
        <f t="shared" si="75"/>
        <v>0</v>
      </c>
      <c r="V69" s="249">
        <f t="shared" si="75"/>
        <v>0</v>
      </c>
      <c r="W69" s="249">
        <f t="shared" si="75"/>
        <v>0</v>
      </c>
      <c r="X69" s="249">
        <f t="shared" si="75"/>
        <v>0</v>
      </c>
      <c r="Y69" s="249">
        <f t="shared" si="75"/>
        <v>0</v>
      </c>
      <c r="Z69" s="249">
        <f t="shared" si="75"/>
        <v>0</v>
      </c>
      <c r="AA69" s="249">
        <f t="shared" ref="AA69:AF69" si="76">$H69*AA32</f>
        <v>0</v>
      </c>
      <c r="AB69" s="249">
        <f t="shared" si="76"/>
        <v>0</v>
      </c>
      <c r="AC69" s="249">
        <f t="shared" si="76"/>
        <v>0</v>
      </c>
      <c r="AD69" s="249">
        <f t="shared" si="76"/>
        <v>0</v>
      </c>
      <c r="AE69" s="249">
        <f t="shared" si="76"/>
        <v>0</v>
      </c>
      <c r="AF69" s="249">
        <f t="shared" si="76"/>
        <v>0</v>
      </c>
      <c r="AG69" s="249">
        <f t="shared" si="74"/>
        <v>0</v>
      </c>
      <c r="AH69" s="249">
        <f t="shared" si="74"/>
        <v>0</v>
      </c>
      <c r="AI69" s="249">
        <f t="shared" si="74"/>
        <v>0</v>
      </c>
      <c r="AJ69" s="249">
        <f t="shared" si="74"/>
        <v>0</v>
      </c>
      <c r="AK69" s="249">
        <f t="shared" si="74"/>
        <v>0</v>
      </c>
    </row>
    <row r="70" spans="5:37">
      <c r="E70" s="220" t="s">
        <v>124</v>
      </c>
      <c r="F70" s="221">
        <f>_xlfn.XLOOKUP($B$8,OCR!$D$2:$P$2,OCR!$D26:$P26)</f>
        <v>2592423.9</v>
      </c>
      <c r="G70" s="246">
        <f>_xlfn.XLOOKUP($B$8,IBNR!$G$5:$S$5,IBNR!$G29:$S29)</f>
        <v>27698.872254665941</v>
      </c>
      <c r="H70" s="247">
        <f t="shared" si="28"/>
        <v>2620122.7722546658</v>
      </c>
      <c r="I70" s="248">
        <f t="shared" si="32"/>
        <v>2620122.7722546658</v>
      </c>
      <c r="J70" s="249">
        <f t="shared" ref="J70:Z70" si="77">$H70*J33</f>
        <v>50869.635830373198</v>
      </c>
      <c r="K70" s="249">
        <f t="shared" si="77"/>
        <v>225646.14487731678</v>
      </c>
      <c r="L70" s="249">
        <f t="shared" si="77"/>
        <v>0</v>
      </c>
      <c r="M70" s="249">
        <f t="shared" si="77"/>
        <v>1348439.510248305</v>
      </c>
      <c r="N70" s="249">
        <f t="shared" si="77"/>
        <v>0</v>
      </c>
      <c r="O70" s="249">
        <f t="shared" si="77"/>
        <v>810467.58756178932</v>
      </c>
      <c r="P70" s="249">
        <f t="shared" si="77"/>
        <v>0</v>
      </c>
      <c r="Q70" s="249">
        <f t="shared" si="77"/>
        <v>124017.90959200032</v>
      </c>
      <c r="R70" s="249">
        <f t="shared" si="77"/>
        <v>0</v>
      </c>
      <c r="S70" s="249">
        <f t="shared" si="77"/>
        <v>60681.984144881179</v>
      </c>
      <c r="T70" s="249">
        <f t="shared" si="77"/>
        <v>0</v>
      </c>
      <c r="U70" s="249">
        <f t="shared" si="77"/>
        <v>0</v>
      </c>
      <c r="V70" s="249">
        <f t="shared" si="77"/>
        <v>0</v>
      </c>
      <c r="W70" s="249">
        <f t="shared" si="77"/>
        <v>0</v>
      </c>
      <c r="X70" s="249">
        <f t="shared" si="77"/>
        <v>0</v>
      </c>
      <c r="Y70" s="249">
        <f t="shared" si="77"/>
        <v>0</v>
      </c>
      <c r="Z70" s="249">
        <f t="shared" si="77"/>
        <v>0</v>
      </c>
      <c r="AA70" s="249">
        <f t="shared" ref="AA70:AF70" si="78">$H70*AA33</f>
        <v>0</v>
      </c>
      <c r="AB70" s="249">
        <f t="shared" si="78"/>
        <v>0</v>
      </c>
      <c r="AC70" s="249">
        <f t="shared" si="78"/>
        <v>0</v>
      </c>
      <c r="AD70" s="249">
        <f t="shared" si="78"/>
        <v>0</v>
      </c>
      <c r="AE70" s="249">
        <f t="shared" si="78"/>
        <v>0</v>
      </c>
      <c r="AF70" s="249">
        <f t="shared" si="78"/>
        <v>0</v>
      </c>
      <c r="AG70" s="249">
        <f t="shared" si="74"/>
        <v>0</v>
      </c>
      <c r="AH70" s="249">
        <f t="shared" si="74"/>
        <v>0</v>
      </c>
      <c r="AI70" s="249">
        <f t="shared" si="74"/>
        <v>0</v>
      </c>
      <c r="AJ70" s="249">
        <f t="shared" si="74"/>
        <v>0</v>
      </c>
      <c r="AK70" s="249">
        <f t="shared" si="74"/>
        <v>0</v>
      </c>
    </row>
    <row r="71" spans="5:37">
      <c r="E71" s="220" t="s">
        <v>125</v>
      </c>
      <c r="F71" s="221">
        <f>_xlfn.XLOOKUP($B$8,OCR!$D$2:$P$2,OCR!$D27:$P27)</f>
        <v>8741540.5</v>
      </c>
      <c r="G71" s="246">
        <f>_xlfn.XLOOKUP($B$8,IBNR!$G$5:$S$5,IBNR!$G30:$S30)</f>
        <v>640745.7026777789</v>
      </c>
      <c r="H71" s="247">
        <f t="shared" ref="H71:H75" si="79">SUM(F71:G71)</f>
        <v>9382286.2026777789</v>
      </c>
      <c r="I71" s="248">
        <f t="shared" ref="I71:I75" si="80">SUM(J71:AK71)</f>
        <v>9382286.202677777</v>
      </c>
      <c r="J71" s="249">
        <f t="shared" ref="J71:AK71" si="81">$H71*J34</f>
        <v>8818640.852989167</v>
      </c>
      <c r="K71" s="249">
        <f t="shared" si="81"/>
        <v>10943.164182901939</v>
      </c>
      <c r="L71" s="249">
        <f t="shared" si="81"/>
        <v>48541.389579930874</v>
      </c>
      <c r="M71" s="249">
        <f t="shared" si="81"/>
        <v>0</v>
      </c>
      <c r="N71" s="249">
        <f t="shared" si="81"/>
        <v>290078.643388842</v>
      </c>
      <c r="O71" s="249">
        <f t="shared" si="81"/>
        <v>0</v>
      </c>
      <c r="P71" s="249">
        <f t="shared" si="81"/>
        <v>174349.19143481611</v>
      </c>
      <c r="Q71" s="249">
        <f t="shared" si="81"/>
        <v>0</v>
      </c>
      <c r="R71" s="249">
        <f t="shared" si="81"/>
        <v>26678.947551561279</v>
      </c>
      <c r="S71" s="249">
        <f t="shared" si="81"/>
        <v>0</v>
      </c>
      <c r="T71" s="249">
        <f t="shared" si="81"/>
        <v>13054.013550558881</v>
      </c>
      <c r="U71" s="249">
        <f t="shared" si="81"/>
        <v>0</v>
      </c>
      <c r="V71" s="249">
        <f t="shared" si="81"/>
        <v>0</v>
      </c>
      <c r="W71" s="249">
        <f t="shared" si="81"/>
        <v>0</v>
      </c>
      <c r="X71" s="249">
        <f t="shared" si="81"/>
        <v>0</v>
      </c>
      <c r="Y71" s="249">
        <f t="shared" si="81"/>
        <v>0</v>
      </c>
      <c r="Z71" s="249">
        <f t="shared" si="81"/>
        <v>0</v>
      </c>
      <c r="AA71" s="249">
        <f t="shared" si="81"/>
        <v>0</v>
      </c>
      <c r="AB71" s="249">
        <f t="shared" si="81"/>
        <v>0</v>
      </c>
      <c r="AC71" s="249">
        <f t="shared" si="81"/>
        <v>0</v>
      </c>
      <c r="AD71" s="249">
        <f t="shared" si="81"/>
        <v>0</v>
      </c>
      <c r="AE71" s="249">
        <f t="shared" si="81"/>
        <v>0</v>
      </c>
      <c r="AF71" s="249">
        <f t="shared" si="81"/>
        <v>0</v>
      </c>
      <c r="AG71" s="249">
        <f t="shared" si="81"/>
        <v>0</v>
      </c>
      <c r="AH71" s="249">
        <f t="shared" si="81"/>
        <v>0</v>
      </c>
      <c r="AI71" s="249">
        <f t="shared" si="81"/>
        <v>0</v>
      </c>
      <c r="AJ71" s="249">
        <f t="shared" si="81"/>
        <v>0</v>
      </c>
      <c r="AK71" s="249">
        <f t="shared" si="81"/>
        <v>0</v>
      </c>
    </row>
    <row r="72" spans="5:37">
      <c r="E72" s="220" t="s">
        <v>126</v>
      </c>
      <c r="F72" s="221">
        <f>_xlfn.XLOOKUP($B$8,OCR!$D$2:$P$2,OCR!$D28:$P28)</f>
        <v>3008335</v>
      </c>
      <c r="G72" s="246">
        <f>_xlfn.XLOOKUP($B$8,IBNR!$G$5:$S$5,IBNR!$G31:$S31)</f>
        <v>301856.55641124211</v>
      </c>
      <c r="H72" s="247">
        <f t="shared" si="79"/>
        <v>3310191.5564112421</v>
      </c>
      <c r="I72" s="248">
        <f t="shared" si="80"/>
        <v>3310191.5564112421</v>
      </c>
      <c r="J72" s="249">
        <f t="shared" ref="J72:AK72" si="82">$H72*J35</f>
        <v>1036662.4777248248</v>
      </c>
      <c r="K72" s="249">
        <f t="shared" si="82"/>
        <v>2136945.7273687297</v>
      </c>
      <c r="L72" s="249">
        <f t="shared" si="82"/>
        <v>2651.7632744529169</v>
      </c>
      <c r="M72" s="249">
        <f t="shared" si="82"/>
        <v>11762.619296171224</v>
      </c>
      <c r="N72" s="249">
        <f t="shared" si="82"/>
        <v>0</v>
      </c>
      <c r="O72" s="249">
        <f t="shared" si="82"/>
        <v>70292.273823645737</v>
      </c>
      <c r="P72" s="249">
        <f t="shared" si="82"/>
        <v>0</v>
      </c>
      <c r="Q72" s="249">
        <f t="shared" si="82"/>
        <v>42248.546677182683</v>
      </c>
      <c r="R72" s="249">
        <f t="shared" si="82"/>
        <v>0</v>
      </c>
      <c r="S72" s="249">
        <f t="shared" si="82"/>
        <v>6464.8809188865762</v>
      </c>
      <c r="T72" s="249">
        <f t="shared" si="82"/>
        <v>0</v>
      </c>
      <c r="U72" s="249">
        <f t="shared" si="82"/>
        <v>3163.2673273483824</v>
      </c>
      <c r="V72" s="249">
        <f t="shared" si="82"/>
        <v>0</v>
      </c>
      <c r="W72" s="249">
        <f t="shared" si="82"/>
        <v>0</v>
      </c>
      <c r="X72" s="249">
        <f t="shared" si="82"/>
        <v>0</v>
      </c>
      <c r="Y72" s="249">
        <f t="shared" si="82"/>
        <v>0</v>
      </c>
      <c r="Z72" s="249">
        <f t="shared" si="82"/>
        <v>0</v>
      </c>
      <c r="AA72" s="249">
        <f t="shared" si="82"/>
        <v>0</v>
      </c>
      <c r="AB72" s="249">
        <f t="shared" si="82"/>
        <v>0</v>
      </c>
      <c r="AC72" s="249">
        <f t="shared" si="82"/>
        <v>0</v>
      </c>
      <c r="AD72" s="249">
        <f t="shared" si="82"/>
        <v>0</v>
      </c>
      <c r="AE72" s="249">
        <f t="shared" si="82"/>
        <v>0</v>
      </c>
      <c r="AF72" s="249">
        <f t="shared" si="82"/>
        <v>0</v>
      </c>
      <c r="AG72" s="249">
        <f t="shared" si="82"/>
        <v>0</v>
      </c>
      <c r="AH72" s="249">
        <f t="shared" si="82"/>
        <v>0</v>
      </c>
      <c r="AI72" s="249">
        <f t="shared" si="82"/>
        <v>0</v>
      </c>
      <c r="AJ72" s="249">
        <f t="shared" si="82"/>
        <v>0</v>
      </c>
      <c r="AK72" s="249">
        <f t="shared" si="82"/>
        <v>0</v>
      </c>
    </row>
    <row r="73" spans="5:37">
      <c r="E73" s="220" t="s">
        <v>127</v>
      </c>
      <c r="F73" s="221">
        <f>_xlfn.XLOOKUP($B$8,OCR!$D$2:$P$2,OCR!$D29:$P29)</f>
        <v>7097915</v>
      </c>
      <c r="G73" s="246">
        <f>_xlfn.XLOOKUP($B$8,IBNR!$G$5:$S$5,IBNR!$G32:$S32)</f>
        <v>697765.56978391856</v>
      </c>
      <c r="H73" s="247">
        <f t="shared" si="79"/>
        <v>7795680.5697839186</v>
      </c>
      <c r="I73" s="248">
        <f t="shared" si="80"/>
        <v>7795680.5697839195</v>
      </c>
      <c r="J73" s="249">
        <f t="shared" ref="J73:AK73" si="83">$H73*J36</f>
        <v>2123306.0310277157</v>
      </c>
      <c r="K73" s="249">
        <f t="shared" si="83"/>
        <v>1776434.3071146638</v>
      </c>
      <c r="L73" s="249">
        <f t="shared" si="83"/>
        <v>3661889.7511091088</v>
      </c>
      <c r="M73" s="249">
        <f t="shared" si="83"/>
        <v>4544.0858102855909</v>
      </c>
      <c r="N73" s="249">
        <f t="shared" si="83"/>
        <v>20156.53205188553</v>
      </c>
      <c r="O73" s="249">
        <f t="shared" si="83"/>
        <v>0</v>
      </c>
      <c r="P73" s="249">
        <f t="shared" si="83"/>
        <v>120453.4835865528</v>
      </c>
      <c r="Q73" s="249">
        <f t="shared" si="83"/>
        <v>0</v>
      </c>
      <c r="R73" s="249">
        <f t="shared" si="83"/>
        <v>72397.496153038679</v>
      </c>
      <c r="S73" s="249">
        <f t="shared" si="83"/>
        <v>0</v>
      </c>
      <c r="T73" s="249">
        <f t="shared" si="83"/>
        <v>11078.279095165199</v>
      </c>
      <c r="U73" s="249">
        <f t="shared" si="83"/>
        <v>0</v>
      </c>
      <c r="V73" s="249">
        <f t="shared" si="83"/>
        <v>5420.603835502372</v>
      </c>
      <c r="W73" s="249">
        <f t="shared" si="83"/>
        <v>0</v>
      </c>
      <c r="X73" s="249">
        <f t="shared" si="83"/>
        <v>0</v>
      </c>
      <c r="Y73" s="249">
        <f t="shared" si="83"/>
        <v>0</v>
      </c>
      <c r="Z73" s="249">
        <f t="shared" si="83"/>
        <v>0</v>
      </c>
      <c r="AA73" s="249">
        <f t="shared" si="83"/>
        <v>0</v>
      </c>
      <c r="AB73" s="249">
        <f t="shared" si="83"/>
        <v>0</v>
      </c>
      <c r="AC73" s="249">
        <f t="shared" si="83"/>
        <v>0</v>
      </c>
      <c r="AD73" s="249">
        <f t="shared" si="83"/>
        <v>0</v>
      </c>
      <c r="AE73" s="249">
        <f t="shared" si="83"/>
        <v>0</v>
      </c>
      <c r="AF73" s="249">
        <f t="shared" si="83"/>
        <v>0</v>
      </c>
      <c r="AG73" s="249">
        <f t="shared" si="83"/>
        <v>0</v>
      </c>
      <c r="AH73" s="249">
        <f t="shared" si="83"/>
        <v>0</v>
      </c>
      <c r="AI73" s="249">
        <f t="shared" si="83"/>
        <v>0</v>
      </c>
      <c r="AJ73" s="249">
        <f t="shared" si="83"/>
        <v>0</v>
      </c>
      <c r="AK73" s="249">
        <f t="shared" si="83"/>
        <v>0</v>
      </c>
    </row>
    <row r="74" spans="5:37">
      <c r="E74" s="220" t="s">
        <v>128</v>
      </c>
      <c r="F74" s="221">
        <f>_xlfn.XLOOKUP($B$8,OCR!$D$2:$P$2,OCR!$D30:$P30)</f>
        <v>4125375.1</v>
      </c>
      <c r="G74" s="246">
        <f>_xlfn.XLOOKUP($B$8,IBNR!$G$5:$S$5,IBNR!$G33:$S33)</f>
        <v>566608.22556162905</v>
      </c>
      <c r="H74" s="247">
        <f t="shared" si="79"/>
        <v>4691983.3255616296</v>
      </c>
      <c r="I74" s="248">
        <f t="shared" si="80"/>
        <v>4691983.3255616287</v>
      </c>
      <c r="J74" s="249">
        <f t="shared" ref="J74:AK74" si="84">$H74*J37</f>
        <v>1384863.449061211</v>
      </c>
      <c r="K74" s="249">
        <f t="shared" si="84"/>
        <v>900758.76201525936</v>
      </c>
      <c r="L74" s="249">
        <f t="shared" si="84"/>
        <v>753607.2256638133</v>
      </c>
      <c r="M74" s="249">
        <f t="shared" si="84"/>
        <v>1553463.9051766302</v>
      </c>
      <c r="N74" s="249">
        <f t="shared" si="84"/>
        <v>1927.7132213404086</v>
      </c>
      <c r="O74" s="249">
        <f t="shared" si="84"/>
        <v>8550.8977944123362</v>
      </c>
      <c r="P74" s="249">
        <f t="shared" si="84"/>
        <v>0</v>
      </c>
      <c r="Q74" s="249">
        <f t="shared" si="84"/>
        <v>51099.337151759064</v>
      </c>
      <c r="R74" s="249">
        <f t="shared" si="84"/>
        <v>0</v>
      </c>
      <c r="S74" s="249">
        <f t="shared" si="84"/>
        <v>30712.802608228638</v>
      </c>
      <c r="T74" s="249">
        <f t="shared" si="84"/>
        <v>0</v>
      </c>
      <c r="U74" s="249">
        <f t="shared" si="84"/>
        <v>4699.6790934515438</v>
      </c>
      <c r="V74" s="249">
        <f t="shared" si="84"/>
        <v>0</v>
      </c>
      <c r="W74" s="249">
        <f t="shared" si="84"/>
        <v>2299.5537755238206</v>
      </c>
      <c r="X74" s="249">
        <f t="shared" si="84"/>
        <v>0</v>
      </c>
      <c r="Y74" s="249">
        <f t="shared" si="84"/>
        <v>0</v>
      </c>
      <c r="Z74" s="249">
        <f t="shared" si="84"/>
        <v>0</v>
      </c>
      <c r="AA74" s="249">
        <f t="shared" si="84"/>
        <v>0</v>
      </c>
      <c r="AB74" s="249">
        <f t="shared" si="84"/>
        <v>0</v>
      </c>
      <c r="AC74" s="249">
        <f t="shared" si="84"/>
        <v>0</v>
      </c>
      <c r="AD74" s="249">
        <f t="shared" si="84"/>
        <v>0</v>
      </c>
      <c r="AE74" s="249">
        <f t="shared" si="84"/>
        <v>0</v>
      </c>
      <c r="AF74" s="249">
        <f t="shared" si="84"/>
        <v>0</v>
      </c>
      <c r="AG74" s="249">
        <f t="shared" si="84"/>
        <v>0</v>
      </c>
      <c r="AH74" s="249">
        <f t="shared" si="84"/>
        <v>0</v>
      </c>
      <c r="AI74" s="249">
        <f t="shared" si="84"/>
        <v>0</v>
      </c>
      <c r="AJ74" s="249">
        <f t="shared" si="84"/>
        <v>0</v>
      </c>
      <c r="AK74" s="249">
        <f t="shared" si="84"/>
        <v>0</v>
      </c>
    </row>
    <row r="75" spans="5:37" ht="14.1" thickBot="1">
      <c r="E75" s="220" t="s">
        <v>129</v>
      </c>
      <c r="F75" s="221">
        <f>_xlfn.XLOOKUP($B$8,OCR!$D$2:$P$2,OCR!$D31:$P31)</f>
        <v>11430391.5</v>
      </c>
      <c r="G75" s="246">
        <f>_xlfn.XLOOKUP($B$8,IBNR!$G$5:$S$5,IBNR!$G34:$S34)</f>
        <v>1994941.1276758499</v>
      </c>
      <c r="H75" s="247">
        <f t="shared" si="79"/>
        <v>13425332.62767585</v>
      </c>
      <c r="I75" s="248">
        <f t="shared" si="80"/>
        <v>13425332.627675852</v>
      </c>
      <c r="J75" s="249">
        <f t="shared" ref="J75:AK75" si="85">$H75*J38</f>
        <v>6036569.1322767893</v>
      </c>
      <c r="K75" s="249">
        <f t="shared" si="85"/>
        <v>2180832.2384246946</v>
      </c>
      <c r="L75" s="249">
        <f t="shared" si="85"/>
        <v>1418481.9077852408</v>
      </c>
      <c r="M75" s="249">
        <f t="shared" si="85"/>
        <v>1186753.0578206456</v>
      </c>
      <c r="N75" s="249">
        <f t="shared" si="85"/>
        <v>2446338.061658652</v>
      </c>
      <c r="O75" s="249">
        <f t="shared" si="85"/>
        <v>3035.692177728105</v>
      </c>
      <c r="P75" s="249">
        <f t="shared" si="85"/>
        <v>13465.640666717312</v>
      </c>
      <c r="Q75" s="249">
        <f t="shared" si="85"/>
        <v>0</v>
      </c>
      <c r="R75" s="249">
        <f t="shared" si="85"/>
        <v>80469.364613697224</v>
      </c>
      <c r="S75" s="249">
        <f t="shared" si="85"/>
        <v>0</v>
      </c>
      <c r="T75" s="249">
        <f t="shared" si="85"/>
        <v>48365.39667922059</v>
      </c>
      <c r="U75" s="249">
        <f t="shared" si="85"/>
        <v>0</v>
      </c>
      <c r="V75" s="249">
        <f t="shared" si="85"/>
        <v>7400.8825088116364</v>
      </c>
      <c r="W75" s="249">
        <f t="shared" si="85"/>
        <v>0</v>
      </c>
      <c r="X75" s="249">
        <f t="shared" si="85"/>
        <v>3621.2530636527122</v>
      </c>
      <c r="Y75" s="249">
        <f t="shared" si="85"/>
        <v>0</v>
      </c>
      <c r="Z75" s="249">
        <f t="shared" si="85"/>
        <v>0</v>
      </c>
      <c r="AA75" s="249">
        <f t="shared" si="85"/>
        <v>0</v>
      </c>
      <c r="AB75" s="249">
        <f t="shared" si="85"/>
        <v>0</v>
      </c>
      <c r="AC75" s="249">
        <f t="shared" si="85"/>
        <v>0</v>
      </c>
      <c r="AD75" s="249">
        <f t="shared" si="85"/>
        <v>0</v>
      </c>
      <c r="AE75" s="249">
        <f t="shared" si="85"/>
        <v>0</v>
      </c>
      <c r="AF75" s="249">
        <f t="shared" si="85"/>
        <v>0</v>
      </c>
      <c r="AG75" s="249">
        <f t="shared" si="85"/>
        <v>0</v>
      </c>
      <c r="AH75" s="249">
        <f t="shared" si="85"/>
        <v>0</v>
      </c>
      <c r="AI75" s="249">
        <f t="shared" si="85"/>
        <v>0</v>
      </c>
      <c r="AJ75" s="249">
        <f t="shared" si="85"/>
        <v>0</v>
      </c>
      <c r="AK75" s="249">
        <f t="shared" si="85"/>
        <v>0</v>
      </c>
    </row>
    <row r="76" spans="5:37" ht="14.1" thickBot="1">
      <c r="E76" s="229" t="str">
        <f>B39</f>
        <v>Total</v>
      </c>
      <c r="F76" s="230">
        <f>SUM(F48:F75)</f>
        <v>155656746.30000001</v>
      </c>
      <c r="G76" s="231">
        <f>SUM(G48:G75)</f>
        <v>4300794.969279794</v>
      </c>
      <c r="H76" s="247">
        <f t="shared" si="28"/>
        <v>159957541.26927981</v>
      </c>
      <c r="I76" s="248">
        <f>SUM(J76:AK76)</f>
        <v>159957541.26927981</v>
      </c>
      <c r="J76" s="250">
        <f>SUM(J48:J75)</f>
        <v>91557894.818292707</v>
      </c>
      <c r="K76" s="251">
        <f t="shared" ref="K76:AK76" si="86">SUM(K48:K75)</f>
        <v>21101555.811753817</v>
      </c>
      <c r="L76" s="251">
        <f t="shared" si="86"/>
        <v>27893630.799551696</v>
      </c>
      <c r="M76" s="251">
        <f t="shared" si="86"/>
        <v>8413654.0362418946</v>
      </c>
      <c r="N76" s="251">
        <f t="shared" si="86"/>
        <v>7079945.3644619882</v>
      </c>
      <c r="O76" s="251">
        <f t="shared" si="86"/>
        <v>1201664.1702179571</v>
      </c>
      <c r="P76" s="251">
        <f t="shared" si="86"/>
        <v>1951444.7578669682</v>
      </c>
      <c r="Q76" s="251">
        <f t="shared" si="86"/>
        <v>281974.93162157311</v>
      </c>
      <c r="R76" s="251">
        <f t="shared" si="86"/>
        <v>278813.98266997514</v>
      </c>
      <c r="S76" s="251">
        <f t="shared" si="86"/>
        <v>97859.667671996387</v>
      </c>
      <c r="T76" s="251">
        <f t="shared" si="86"/>
        <v>72497.689324944673</v>
      </c>
      <c r="U76" s="251">
        <f t="shared" si="86"/>
        <v>7862.9464207999263</v>
      </c>
      <c r="V76" s="251">
        <f t="shared" si="86"/>
        <v>12821.486344314009</v>
      </c>
      <c r="W76" s="251">
        <f t="shared" si="86"/>
        <v>2299.5537755238206</v>
      </c>
      <c r="X76" s="251">
        <f t="shared" si="86"/>
        <v>3621.2530636527122</v>
      </c>
      <c r="Y76" s="251">
        <f t="shared" si="86"/>
        <v>0</v>
      </c>
      <c r="Z76" s="251">
        <f t="shared" si="86"/>
        <v>0</v>
      </c>
      <c r="AA76" s="251">
        <f t="shared" si="86"/>
        <v>0</v>
      </c>
      <c r="AB76" s="251">
        <f t="shared" si="86"/>
        <v>0</v>
      </c>
      <c r="AC76" s="251">
        <f t="shared" si="86"/>
        <v>0</v>
      </c>
      <c r="AD76" s="251">
        <f t="shared" si="86"/>
        <v>0</v>
      </c>
      <c r="AE76" s="251">
        <f t="shared" si="86"/>
        <v>0</v>
      </c>
      <c r="AF76" s="251">
        <f t="shared" si="86"/>
        <v>0</v>
      </c>
      <c r="AG76" s="251">
        <f t="shared" si="86"/>
        <v>0</v>
      </c>
      <c r="AH76" s="251">
        <f t="shared" si="86"/>
        <v>0</v>
      </c>
      <c r="AI76" s="251">
        <f t="shared" si="86"/>
        <v>0</v>
      </c>
      <c r="AJ76" s="251">
        <f t="shared" si="86"/>
        <v>0</v>
      </c>
      <c r="AK76" s="251">
        <f t="shared" si="86"/>
        <v>0</v>
      </c>
    </row>
    <row r="77" spans="5:37">
      <c r="I77" s="154" t="b">
        <f>ROUNDDOWN(I76,0)=ROUNDDOWN(H76,0)</f>
        <v>1</v>
      </c>
    </row>
  </sheetData>
  <phoneticPr fontId="14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F39827-C275-4DFB-AD90-48CAB11BE151}">
          <x14:formula1>
            <xm:f>Summary!$D$6:$D$18</xm:f>
          </x14:formula1>
          <xm:sqref>B8 B45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738B4-AB0A-48C0-BFD2-7A48D0EADB6C}">
  <sheetPr>
    <tabColor rgb="FF0137A6"/>
  </sheetPr>
  <dimension ref="A3:AK77"/>
  <sheetViews>
    <sheetView showGridLines="0" topLeftCell="A9" workbookViewId="0">
      <selection activeCell="H41" sqref="H41"/>
    </sheetView>
  </sheetViews>
  <sheetFormatPr defaultColWidth="9" defaultRowHeight="13.7"/>
  <cols>
    <col min="1" max="1" width="9" style="154"/>
    <col min="2" max="2" width="17" style="154" customWidth="1"/>
    <col min="3" max="3" width="15.28515625" style="154" bestFit="1" customWidth="1"/>
    <col min="4" max="4" width="15.140625" style="154" bestFit="1" customWidth="1"/>
    <col min="5" max="7" width="14.7109375" style="154" customWidth="1"/>
    <col min="8" max="8" width="16" style="154" bestFit="1" customWidth="1"/>
    <col min="9" max="9" width="16" style="154" customWidth="1"/>
    <col min="10" max="37" width="15.28515625" style="154" customWidth="1"/>
    <col min="38" max="16384" width="9" style="154"/>
  </cols>
  <sheetData>
    <row r="3" spans="2:37">
      <c r="J3" s="154">
        <v>2025</v>
      </c>
      <c r="K3" s="154">
        <v>2025</v>
      </c>
      <c r="L3" s="154">
        <v>2025</v>
      </c>
      <c r="M3" s="154">
        <v>2025</v>
      </c>
      <c r="N3" s="154">
        <f>J3+1</f>
        <v>2026</v>
      </c>
      <c r="O3" s="154">
        <f t="shared" ref="O3:Q3" si="0">K3+1</f>
        <v>2026</v>
      </c>
      <c r="P3" s="154">
        <f t="shared" si="0"/>
        <v>2026</v>
      </c>
      <c r="Q3" s="154">
        <f t="shared" si="0"/>
        <v>2026</v>
      </c>
      <c r="R3" s="154">
        <f t="shared" ref="R3:AB3" si="1">N3+1</f>
        <v>2027</v>
      </c>
      <c r="S3" s="154">
        <f t="shared" si="1"/>
        <v>2027</v>
      </c>
      <c r="T3" s="154">
        <f t="shared" si="1"/>
        <v>2027</v>
      </c>
      <c r="U3" s="154">
        <f t="shared" si="1"/>
        <v>2027</v>
      </c>
      <c r="V3" s="154">
        <f t="shared" si="1"/>
        <v>2028</v>
      </c>
      <c r="W3" s="154">
        <f t="shared" si="1"/>
        <v>2028</v>
      </c>
      <c r="X3" s="154">
        <f t="shared" si="1"/>
        <v>2028</v>
      </c>
      <c r="Y3" s="154">
        <f t="shared" si="1"/>
        <v>2028</v>
      </c>
      <c r="Z3" s="154">
        <f t="shared" si="1"/>
        <v>2029</v>
      </c>
      <c r="AA3" s="154">
        <f t="shared" si="1"/>
        <v>2029</v>
      </c>
      <c r="AB3" s="154">
        <f t="shared" si="1"/>
        <v>2029</v>
      </c>
      <c r="AC3" s="154">
        <f t="shared" ref="AC3:AH3" si="2">Y3+1</f>
        <v>2029</v>
      </c>
      <c r="AD3" s="154">
        <f t="shared" si="2"/>
        <v>2030</v>
      </c>
      <c r="AE3" s="154">
        <f t="shared" si="2"/>
        <v>2030</v>
      </c>
      <c r="AF3" s="154">
        <f t="shared" si="2"/>
        <v>2030</v>
      </c>
      <c r="AG3" s="154">
        <f t="shared" si="2"/>
        <v>2030</v>
      </c>
      <c r="AH3" s="154">
        <f t="shared" si="2"/>
        <v>2031</v>
      </c>
      <c r="AI3" s="154">
        <f t="shared" ref="AI3:AK3" si="3">AE3+1</f>
        <v>2031</v>
      </c>
      <c r="AJ3" s="154">
        <f t="shared" si="3"/>
        <v>2031</v>
      </c>
      <c r="AK3" s="154">
        <f t="shared" si="3"/>
        <v>2031</v>
      </c>
    </row>
    <row r="4" spans="2:37">
      <c r="J4" s="154" t="s">
        <v>152</v>
      </c>
      <c r="K4" s="154" t="s">
        <v>153</v>
      </c>
      <c r="L4" s="154" t="s">
        <v>154</v>
      </c>
      <c r="M4" s="154" t="s">
        <v>155</v>
      </c>
      <c r="N4" s="154" t="s">
        <v>152</v>
      </c>
      <c r="O4" s="154" t="s">
        <v>153</v>
      </c>
      <c r="P4" s="154" t="s">
        <v>154</v>
      </c>
      <c r="Q4" s="154" t="s">
        <v>155</v>
      </c>
      <c r="R4" s="154" t="s">
        <v>152</v>
      </c>
      <c r="S4" s="154" t="s">
        <v>153</v>
      </c>
      <c r="T4" s="154" t="s">
        <v>154</v>
      </c>
      <c r="U4" s="154" t="s">
        <v>155</v>
      </c>
      <c r="V4" s="154" t="s">
        <v>152</v>
      </c>
      <c r="W4" s="154" t="s">
        <v>153</v>
      </c>
      <c r="X4" s="154" t="s">
        <v>154</v>
      </c>
      <c r="Y4" s="154" t="s">
        <v>155</v>
      </c>
      <c r="Z4" s="154" t="s">
        <v>152</v>
      </c>
      <c r="AA4" s="154" t="s">
        <v>153</v>
      </c>
      <c r="AB4" s="154" t="s">
        <v>154</v>
      </c>
      <c r="AC4" s="154" t="s">
        <v>155</v>
      </c>
      <c r="AD4" s="154" t="s">
        <v>152</v>
      </c>
      <c r="AE4" s="154" t="s">
        <v>153</v>
      </c>
      <c r="AF4" s="154" t="s">
        <v>154</v>
      </c>
      <c r="AG4" s="154" t="s">
        <v>155</v>
      </c>
      <c r="AH4" s="154" t="s">
        <v>152</v>
      </c>
      <c r="AI4" s="154" t="s">
        <v>153</v>
      </c>
      <c r="AJ4" s="154" t="s">
        <v>154</v>
      </c>
      <c r="AK4" s="154" t="s">
        <v>155</v>
      </c>
    </row>
    <row r="5" spans="2:37">
      <c r="J5" s="154" t="str">
        <f>J4&amp;"-"&amp;J3</f>
        <v>Q1-2025</v>
      </c>
      <c r="K5" s="154" t="str">
        <f t="shared" ref="K5:AK5" si="4">K4&amp;"-"&amp;K3</f>
        <v>Q2-2025</v>
      </c>
      <c r="L5" s="154" t="str">
        <f t="shared" si="4"/>
        <v>Q3-2025</v>
      </c>
      <c r="M5" s="154" t="str">
        <f t="shared" si="4"/>
        <v>Q4-2025</v>
      </c>
      <c r="N5" s="154" t="str">
        <f t="shared" si="4"/>
        <v>Q1-2026</v>
      </c>
      <c r="O5" s="154" t="str">
        <f t="shared" si="4"/>
        <v>Q2-2026</v>
      </c>
      <c r="P5" s="154" t="str">
        <f t="shared" si="4"/>
        <v>Q3-2026</v>
      </c>
      <c r="Q5" s="154" t="str">
        <f t="shared" si="4"/>
        <v>Q4-2026</v>
      </c>
      <c r="R5" s="154" t="str">
        <f t="shared" si="4"/>
        <v>Q1-2027</v>
      </c>
      <c r="S5" s="154" t="str">
        <f t="shared" si="4"/>
        <v>Q2-2027</v>
      </c>
      <c r="T5" s="154" t="str">
        <f t="shared" si="4"/>
        <v>Q3-2027</v>
      </c>
      <c r="U5" s="154" t="str">
        <f t="shared" si="4"/>
        <v>Q4-2027</v>
      </c>
      <c r="V5" s="154" t="str">
        <f t="shared" si="4"/>
        <v>Q1-2028</v>
      </c>
      <c r="W5" s="154" t="str">
        <f t="shared" si="4"/>
        <v>Q2-2028</v>
      </c>
      <c r="X5" s="154" t="str">
        <f t="shared" si="4"/>
        <v>Q3-2028</v>
      </c>
      <c r="Y5" s="154" t="str">
        <f t="shared" si="4"/>
        <v>Q4-2028</v>
      </c>
      <c r="Z5" s="154" t="str">
        <f t="shared" si="4"/>
        <v>Q1-2029</v>
      </c>
      <c r="AA5" s="154" t="str">
        <f t="shared" si="4"/>
        <v>Q2-2029</v>
      </c>
      <c r="AB5" s="154" t="str">
        <f t="shared" si="4"/>
        <v>Q3-2029</v>
      </c>
      <c r="AC5" s="154" t="str">
        <f t="shared" si="4"/>
        <v>Q4-2029</v>
      </c>
      <c r="AD5" s="154" t="str">
        <f t="shared" si="4"/>
        <v>Q1-2030</v>
      </c>
      <c r="AE5" s="154" t="str">
        <f>AE4&amp;"-"&amp;AE3</f>
        <v>Q2-2030</v>
      </c>
      <c r="AF5" s="154" t="str">
        <f t="shared" si="4"/>
        <v>Q3-2030</v>
      </c>
      <c r="AG5" s="154" t="str">
        <f t="shared" si="4"/>
        <v>Q4-2030</v>
      </c>
      <c r="AH5" s="154" t="str">
        <f t="shared" si="4"/>
        <v>Q1-2031</v>
      </c>
      <c r="AI5" s="154" t="str">
        <f t="shared" si="4"/>
        <v>Q2-2031</v>
      </c>
      <c r="AJ5" s="154" t="str">
        <f t="shared" si="4"/>
        <v>Q3-2031</v>
      </c>
      <c r="AK5" s="154" t="str">
        <f t="shared" si="4"/>
        <v>Q4-2031</v>
      </c>
    </row>
    <row r="6" spans="2:37">
      <c r="H6" s="154" t="s">
        <v>156</v>
      </c>
      <c r="J6" s="154">
        <v>3</v>
      </c>
      <c r="K6" s="154">
        <f>J6+3</f>
        <v>6</v>
      </c>
      <c r="L6" s="154">
        <f t="shared" ref="L6:AD6" si="5">K6+3</f>
        <v>9</v>
      </c>
      <c r="M6" s="154">
        <f t="shared" si="5"/>
        <v>12</v>
      </c>
      <c r="N6" s="154">
        <f t="shared" si="5"/>
        <v>15</v>
      </c>
      <c r="O6" s="154">
        <f t="shared" si="5"/>
        <v>18</v>
      </c>
      <c r="P6" s="154">
        <f t="shared" si="5"/>
        <v>21</v>
      </c>
      <c r="Q6" s="154">
        <f t="shared" si="5"/>
        <v>24</v>
      </c>
      <c r="R6" s="154">
        <f t="shared" si="5"/>
        <v>27</v>
      </c>
      <c r="S6" s="154">
        <f t="shared" si="5"/>
        <v>30</v>
      </c>
      <c r="T6" s="154">
        <f t="shared" si="5"/>
        <v>33</v>
      </c>
      <c r="U6" s="154">
        <f t="shared" si="5"/>
        <v>36</v>
      </c>
      <c r="V6" s="154">
        <f t="shared" si="5"/>
        <v>39</v>
      </c>
      <c r="W6" s="154">
        <f t="shared" si="5"/>
        <v>42</v>
      </c>
      <c r="X6" s="154">
        <f t="shared" si="5"/>
        <v>45</v>
      </c>
      <c r="Y6" s="154">
        <f t="shared" si="5"/>
        <v>48</v>
      </c>
      <c r="Z6" s="154">
        <f t="shared" si="5"/>
        <v>51</v>
      </c>
      <c r="AA6" s="154">
        <f t="shared" si="5"/>
        <v>54</v>
      </c>
      <c r="AB6" s="154">
        <f t="shared" si="5"/>
        <v>57</v>
      </c>
      <c r="AC6" s="154">
        <f t="shared" si="5"/>
        <v>60</v>
      </c>
      <c r="AD6" s="154">
        <f t="shared" si="5"/>
        <v>63</v>
      </c>
      <c r="AE6" s="154">
        <f t="shared" ref="AE6" si="6">AD6+3</f>
        <v>66</v>
      </c>
      <c r="AF6" s="154">
        <f>AE6+3</f>
        <v>69</v>
      </c>
      <c r="AG6" s="154">
        <f t="shared" ref="AG6:AK6" si="7">AF6+3</f>
        <v>72</v>
      </c>
      <c r="AH6" s="154">
        <f t="shared" si="7"/>
        <v>75</v>
      </c>
      <c r="AI6" s="154">
        <f t="shared" si="7"/>
        <v>78</v>
      </c>
      <c r="AJ6" s="154">
        <f t="shared" si="7"/>
        <v>81</v>
      </c>
      <c r="AK6" s="154">
        <f t="shared" si="7"/>
        <v>84</v>
      </c>
    </row>
    <row r="7" spans="2:37">
      <c r="K7" s="373">
        <f>K10-J10</f>
        <v>0.26</v>
      </c>
      <c r="L7" s="373">
        <f t="shared" ref="L7:AK7" si="8">L10-K10</f>
        <v>0.24</v>
      </c>
      <c r="M7" s="373">
        <f t="shared" si="8"/>
        <v>0.26</v>
      </c>
      <c r="N7" s="373">
        <f t="shared" si="8"/>
        <v>0.2400000000000001</v>
      </c>
      <c r="O7" s="373">
        <f t="shared" si="8"/>
        <v>0.25999999999999979</v>
      </c>
      <c r="P7" s="373">
        <f t="shared" si="8"/>
        <v>0.24000000000000021</v>
      </c>
      <c r="Q7" s="373">
        <f t="shared" si="8"/>
        <v>0.25999999999999979</v>
      </c>
      <c r="R7" s="373">
        <f t="shared" si="8"/>
        <v>0.24000000000000021</v>
      </c>
      <c r="S7" s="373">
        <f t="shared" si="8"/>
        <v>0.25999999999999979</v>
      </c>
      <c r="T7" s="373">
        <f t="shared" si="8"/>
        <v>0.24000000000000021</v>
      </c>
      <c r="U7" s="373">
        <f t="shared" si="8"/>
        <v>0.25999999999999979</v>
      </c>
      <c r="V7" s="373">
        <f t="shared" si="8"/>
        <v>0.24000000000000021</v>
      </c>
      <c r="W7" s="373">
        <f t="shared" si="8"/>
        <v>0.25999999999999979</v>
      </c>
      <c r="X7" s="373">
        <f t="shared" si="8"/>
        <v>0.24000000000000021</v>
      </c>
      <c r="Y7" s="373">
        <f t="shared" si="8"/>
        <v>0.25999999999999979</v>
      </c>
      <c r="Z7" s="373">
        <f t="shared" si="8"/>
        <v>0.24000000000000021</v>
      </c>
      <c r="AA7" s="373">
        <f t="shared" si="8"/>
        <v>0.25999999999999979</v>
      </c>
      <c r="AB7" s="373">
        <f t="shared" si="8"/>
        <v>0.24000000000000021</v>
      </c>
      <c r="AC7" s="373">
        <f t="shared" si="8"/>
        <v>0.25999999999999979</v>
      </c>
      <c r="AD7" s="373">
        <f t="shared" si="8"/>
        <v>0.24000000000000021</v>
      </c>
      <c r="AE7" s="373">
        <f>AE10-AD10</f>
        <v>0.25999999999999979</v>
      </c>
      <c r="AF7" s="373">
        <f t="shared" si="8"/>
        <v>0.24000000000000021</v>
      </c>
      <c r="AG7" s="373">
        <f t="shared" si="8"/>
        <v>0.25999999999999979</v>
      </c>
      <c r="AH7" s="373">
        <f t="shared" si="8"/>
        <v>0.24000000000000021</v>
      </c>
      <c r="AI7" s="373">
        <f t="shared" si="8"/>
        <v>0.25999999999999979</v>
      </c>
      <c r="AJ7" s="373">
        <f t="shared" si="8"/>
        <v>0.24000000000000021</v>
      </c>
      <c r="AK7" s="373">
        <f t="shared" si="8"/>
        <v>0.25999999999999979</v>
      </c>
    </row>
    <row r="8" spans="2:37" ht="14.1" thickBot="1">
      <c r="B8" s="211" t="s">
        <v>62</v>
      </c>
      <c r="K8" s="373">
        <f>SUM(J10:K10)</f>
        <v>0.5</v>
      </c>
      <c r="L8" s="373">
        <f>SUM(K10:L10)</f>
        <v>1</v>
      </c>
      <c r="M8" s="373">
        <f t="shared" ref="M8:AK8" si="9">SUM(L10:M10)</f>
        <v>1.5</v>
      </c>
      <c r="N8" s="373">
        <f t="shared" si="9"/>
        <v>2</v>
      </c>
      <c r="O8" s="373">
        <f t="shared" si="9"/>
        <v>2.5</v>
      </c>
      <c r="P8" s="373">
        <f t="shared" si="9"/>
        <v>3</v>
      </c>
      <c r="Q8" s="373">
        <f t="shared" si="9"/>
        <v>3.5</v>
      </c>
      <c r="R8" s="373">
        <f t="shared" si="9"/>
        <v>4</v>
      </c>
      <c r="S8" s="373">
        <f t="shared" si="9"/>
        <v>4.5</v>
      </c>
      <c r="T8" s="373">
        <f t="shared" si="9"/>
        <v>5</v>
      </c>
      <c r="U8" s="373">
        <f t="shared" si="9"/>
        <v>5.5</v>
      </c>
      <c r="V8" s="373">
        <f t="shared" si="9"/>
        <v>6</v>
      </c>
      <c r="W8" s="373">
        <f t="shared" si="9"/>
        <v>6.5</v>
      </c>
      <c r="X8" s="373">
        <f t="shared" si="9"/>
        <v>7</v>
      </c>
      <c r="Y8" s="373">
        <f t="shared" si="9"/>
        <v>7.5</v>
      </c>
      <c r="Z8" s="373">
        <f t="shared" si="9"/>
        <v>8</v>
      </c>
      <c r="AA8" s="373">
        <f t="shared" si="9"/>
        <v>8.5</v>
      </c>
      <c r="AB8" s="373">
        <f t="shared" si="9"/>
        <v>9</v>
      </c>
      <c r="AC8" s="373">
        <f t="shared" si="9"/>
        <v>9.5</v>
      </c>
      <c r="AD8" s="373">
        <f t="shared" si="9"/>
        <v>10</v>
      </c>
      <c r="AE8" s="373">
        <f t="shared" si="9"/>
        <v>10.5</v>
      </c>
      <c r="AF8" s="373">
        <f t="shared" si="9"/>
        <v>11</v>
      </c>
      <c r="AG8" s="373">
        <f t="shared" si="9"/>
        <v>11.5</v>
      </c>
      <c r="AH8" s="373">
        <f t="shared" si="9"/>
        <v>12</v>
      </c>
      <c r="AI8" s="373">
        <f t="shared" si="9"/>
        <v>12.5</v>
      </c>
      <c r="AJ8" s="373">
        <f t="shared" si="9"/>
        <v>13</v>
      </c>
      <c r="AK8" s="373">
        <f t="shared" si="9"/>
        <v>13.5</v>
      </c>
    </row>
    <row r="9" spans="2:37" ht="15.75" customHeight="1" thickBot="1">
      <c r="J9" s="212" t="s">
        <v>157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spans="2:37" s="219" customFormat="1" ht="29.65" customHeight="1" thickBot="1">
      <c r="B10" s="214" t="s">
        <v>158</v>
      </c>
      <c r="C10" s="215" t="s">
        <v>159</v>
      </c>
      <c r="D10" s="216" t="s">
        <v>160</v>
      </c>
      <c r="E10" s="216" t="s">
        <v>161</v>
      </c>
      <c r="F10" s="216" t="s">
        <v>162</v>
      </c>
      <c r="G10" s="216" t="s">
        <v>163</v>
      </c>
      <c r="H10" s="216" t="s">
        <v>164</v>
      </c>
      <c r="I10" s="217" t="s">
        <v>165</v>
      </c>
      <c r="J10" s="218">
        <v>0.12</v>
      </c>
      <c r="K10" s="218">
        <v>0.38</v>
      </c>
      <c r="L10" s="218">
        <v>0.62</v>
      </c>
      <c r="M10" s="218">
        <v>0.88</v>
      </c>
      <c r="N10" s="218">
        <v>1.1200000000000001</v>
      </c>
      <c r="O10" s="218">
        <v>1.38</v>
      </c>
      <c r="P10" s="218">
        <v>1.62</v>
      </c>
      <c r="Q10" s="218">
        <v>1.88</v>
      </c>
      <c r="R10" s="218">
        <v>2.12</v>
      </c>
      <c r="S10" s="218">
        <v>2.38</v>
      </c>
      <c r="T10" s="218">
        <v>2.62</v>
      </c>
      <c r="U10" s="218">
        <v>2.88</v>
      </c>
      <c r="V10" s="218">
        <v>3.12</v>
      </c>
      <c r="W10" s="218">
        <v>3.38</v>
      </c>
      <c r="X10" s="218">
        <v>3.62</v>
      </c>
      <c r="Y10" s="218">
        <v>3.88</v>
      </c>
      <c r="Z10" s="218">
        <v>4.12</v>
      </c>
      <c r="AA10" s="218">
        <v>4.38</v>
      </c>
      <c r="AB10" s="218">
        <v>4.62</v>
      </c>
      <c r="AC10" s="218">
        <v>4.88</v>
      </c>
      <c r="AD10" s="218">
        <v>5.12</v>
      </c>
      <c r="AE10" s="218">
        <v>5.38</v>
      </c>
      <c r="AF10" s="218">
        <v>5.62</v>
      </c>
      <c r="AG10" s="218">
        <v>5.88</v>
      </c>
      <c r="AH10" s="218">
        <v>6.12</v>
      </c>
      <c r="AI10" s="218">
        <v>6.38</v>
      </c>
      <c r="AJ10" s="218">
        <v>6.62</v>
      </c>
      <c r="AK10" s="218">
        <v>6.88</v>
      </c>
    </row>
    <row r="11" spans="2:37">
      <c r="B11" s="220" t="str">
        <f>IBNR!F7</f>
        <v>2018Q1</v>
      </c>
      <c r="C11" s="221">
        <f>C12+3</f>
        <v>84</v>
      </c>
      <c r="D11" s="222">
        <f>_xlfn.XLOOKUP($B$8,Paid_DFs!$G$5:$S$5,Paid_DFs!$G7:$S7)</f>
        <v>1</v>
      </c>
      <c r="E11" s="223">
        <f>PRODUCT($D$11:$D11)</f>
        <v>1</v>
      </c>
      <c r="F11" s="224">
        <f t="shared" ref="F11:F38" si="10">G11-G12</f>
        <v>0</v>
      </c>
      <c r="G11" s="225">
        <f>1/E11</f>
        <v>1</v>
      </c>
      <c r="H11" s="226">
        <f>1-G11</f>
        <v>0</v>
      </c>
      <c r="I11" s="227">
        <f t="shared" ref="I11:I38" si="11">SUM(J11:AK11)</f>
        <v>1</v>
      </c>
      <c r="J11" s="228">
        <f t="shared" ref="J11:J38" si="12">IF($H11=0%,100%,IFERROR(VLOOKUP($C11+J$6,$C$11:$AK$38,4,FALSE)/$H11,0))</f>
        <v>1</v>
      </c>
      <c r="K11" s="228">
        <f t="shared" ref="K11:Z11" si="13">IFERROR(VLOOKUP($C11+K$6,$C$11:$AK$38,4,FALSE)/$H11,0)</f>
        <v>0</v>
      </c>
      <c r="L11" s="228">
        <f t="shared" si="13"/>
        <v>0</v>
      </c>
      <c r="M11" s="228">
        <f t="shared" si="13"/>
        <v>0</v>
      </c>
      <c r="N11" s="228">
        <f t="shared" si="13"/>
        <v>0</v>
      </c>
      <c r="O11" s="228">
        <f t="shared" si="13"/>
        <v>0</v>
      </c>
      <c r="P11" s="228">
        <f t="shared" si="13"/>
        <v>0</v>
      </c>
      <c r="Q11" s="228">
        <f t="shared" si="13"/>
        <v>0</v>
      </c>
      <c r="R11" s="228">
        <f t="shared" si="13"/>
        <v>0</v>
      </c>
      <c r="S11" s="228">
        <f t="shared" si="13"/>
        <v>0</v>
      </c>
      <c r="T11" s="228">
        <f t="shared" si="13"/>
        <v>0</v>
      </c>
      <c r="U11" s="228">
        <f t="shared" si="13"/>
        <v>0</v>
      </c>
      <c r="V11" s="228">
        <f t="shared" si="13"/>
        <v>0</v>
      </c>
      <c r="W11" s="228">
        <f t="shared" si="13"/>
        <v>0</v>
      </c>
      <c r="X11" s="228">
        <f t="shared" si="13"/>
        <v>0</v>
      </c>
      <c r="Y11" s="228">
        <f t="shared" si="13"/>
        <v>0</v>
      </c>
      <c r="Z11" s="228">
        <f t="shared" si="13"/>
        <v>0</v>
      </c>
      <c r="AA11" s="228">
        <f t="shared" ref="AA11:AK11" si="14">IFERROR(VLOOKUP($C11+AA$6,$C$11:$AK$38,4,FALSE)/$H11,0)</f>
        <v>0</v>
      </c>
      <c r="AB11" s="228">
        <f t="shared" si="14"/>
        <v>0</v>
      </c>
      <c r="AC11" s="228">
        <f t="shared" si="14"/>
        <v>0</v>
      </c>
      <c r="AD11" s="228">
        <f t="shared" si="14"/>
        <v>0</v>
      </c>
      <c r="AE11" s="228">
        <f t="shared" si="14"/>
        <v>0</v>
      </c>
      <c r="AF11" s="228">
        <f t="shared" si="14"/>
        <v>0</v>
      </c>
      <c r="AG11" s="228">
        <f t="shared" si="14"/>
        <v>0</v>
      </c>
      <c r="AH11" s="228">
        <f t="shared" si="14"/>
        <v>0</v>
      </c>
      <c r="AI11" s="228">
        <f t="shared" si="14"/>
        <v>0</v>
      </c>
      <c r="AJ11" s="228">
        <f t="shared" si="14"/>
        <v>0</v>
      </c>
      <c r="AK11" s="228">
        <f t="shared" si="14"/>
        <v>0</v>
      </c>
    </row>
    <row r="12" spans="2:37">
      <c r="B12" s="220" t="str">
        <f>IBNR!F8</f>
        <v>2018Q2</v>
      </c>
      <c r="C12" s="221">
        <f t="shared" ref="C12:C38" si="15">C13+3</f>
        <v>81</v>
      </c>
      <c r="D12" s="222">
        <f>_xlfn.XLOOKUP($B$8,Paid_DFs!$G$5:$S$5,Paid_DFs!$G8:$S8)</f>
        <v>1</v>
      </c>
      <c r="E12" s="223">
        <f>PRODUCT($D$11:$D12)</f>
        <v>1</v>
      </c>
      <c r="F12" s="224">
        <f t="shared" si="10"/>
        <v>0</v>
      </c>
      <c r="G12" s="225">
        <f t="shared" ref="G12:G38" si="16">1/E12</f>
        <v>1</v>
      </c>
      <c r="H12" s="226">
        <f>1-G12</f>
        <v>0</v>
      </c>
      <c r="I12" s="227">
        <f t="shared" si="11"/>
        <v>1</v>
      </c>
      <c r="J12" s="228">
        <f t="shared" si="12"/>
        <v>1</v>
      </c>
      <c r="K12" s="228">
        <f t="shared" ref="K12:AK21" si="17">IFERROR(VLOOKUP($C12+K$6,$C$11:$AK$38,4,FALSE)/$H12,0)</f>
        <v>0</v>
      </c>
      <c r="L12" s="228">
        <f t="shared" si="17"/>
        <v>0</v>
      </c>
      <c r="M12" s="228">
        <f t="shared" si="17"/>
        <v>0</v>
      </c>
      <c r="N12" s="228">
        <f t="shared" si="17"/>
        <v>0</v>
      </c>
      <c r="O12" s="228">
        <f t="shared" si="17"/>
        <v>0</v>
      </c>
      <c r="P12" s="228">
        <f t="shared" si="17"/>
        <v>0</v>
      </c>
      <c r="Q12" s="228">
        <f t="shared" si="17"/>
        <v>0</v>
      </c>
      <c r="R12" s="228">
        <f t="shared" si="17"/>
        <v>0</v>
      </c>
      <c r="S12" s="228">
        <f t="shared" si="17"/>
        <v>0</v>
      </c>
      <c r="T12" s="228">
        <f t="shared" si="17"/>
        <v>0</v>
      </c>
      <c r="U12" s="228">
        <f t="shared" si="17"/>
        <v>0</v>
      </c>
      <c r="V12" s="228">
        <f t="shared" si="17"/>
        <v>0</v>
      </c>
      <c r="W12" s="228">
        <f t="shared" si="17"/>
        <v>0</v>
      </c>
      <c r="X12" s="228">
        <f t="shared" si="17"/>
        <v>0</v>
      </c>
      <c r="Y12" s="228">
        <f t="shared" si="17"/>
        <v>0</v>
      </c>
      <c r="Z12" s="228">
        <f t="shared" si="17"/>
        <v>0</v>
      </c>
      <c r="AA12" s="228">
        <f t="shared" si="17"/>
        <v>0</v>
      </c>
      <c r="AB12" s="228">
        <f t="shared" si="17"/>
        <v>0</v>
      </c>
      <c r="AC12" s="228">
        <f t="shared" si="17"/>
        <v>0</v>
      </c>
      <c r="AD12" s="228">
        <f t="shared" si="17"/>
        <v>0</v>
      </c>
      <c r="AE12" s="228">
        <f t="shared" si="17"/>
        <v>0</v>
      </c>
      <c r="AF12" s="228">
        <f t="shared" si="17"/>
        <v>0</v>
      </c>
      <c r="AG12" s="228">
        <f t="shared" si="17"/>
        <v>0</v>
      </c>
      <c r="AH12" s="228">
        <f t="shared" si="17"/>
        <v>0</v>
      </c>
      <c r="AI12" s="228">
        <f t="shared" si="17"/>
        <v>0</v>
      </c>
      <c r="AJ12" s="228">
        <f t="shared" si="17"/>
        <v>0</v>
      </c>
      <c r="AK12" s="228">
        <f t="shared" si="17"/>
        <v>0</v>
      </c>
    </row>
    <row r="13" spans="2:37">
      <c r="B13" s="220" t="str">
        <f>IBNR!F9</f>
        <v>2018Q3</v>
      </c>
      <c r="C13" s="221">
        <f t="shared" si="15"/>
        <v>78</v>
      </c>
      <c r="D13" s="222">
        <f>_xlfn.XLOOKUP($B$8,Paid_DFs!$G$5:$S$5,Paid_DFs!$G9:$S9)</f>
        <v>1</v>
      </c>
      <c r="E13" s="223">
        <f>PRODUCT($D$11:$D13)</f>
        <v>1</v>
      </c>
      <c r="F13" s="224">
        <f t="shared" si="10"/>
        <v>8.9412711123304511E-4</v>
      </c>
      <c r="G13" s="225">
        <f t="shared" si="16"/>
        <v>1</v>
      </c>
      <c r="H13" s="226">
        <f>1-G13</f>
        <v>0</v>
      </c>
      <c r="I13" s="227">
        <f t="shared" si="11"/>
        <v>1</v>
      </c>
      <c r="J13" s="228">
        <f t="shared" si="12"/>
        <v>1</v>
      </c>
      <c r="K13" s="228">
        <f t="shared" si="17"/>
        <v>0</v>
      </c>
      <c r="L13" s="228">
        <f t="shared" si="17"/>
        <v>0</v>
      </c>
      <c r="M13" s="228">
        <f t="shared" si="17"/>
        <v>0</v>
      </c>
      <c r="N13" s="228">
        <f t="shared" si="17"/>
        <v>0</v>
      </c>
      <c r="O13" s="228">
        <f t="shared" si="17"/>
        <v>0</v>
      </c>
      <c r="P13" s="228">
        <f t="shared" si="17"/>
        <v>0</v>
      </c>
      <c r="Q13" s="228">
        <f t="shared" si="17"/>
        <v>0</v>
      </c>
      <c r="R13" s="228">
        <f t="shared" si="17"/>
        <v>0</v>
      </c>
      <c r="S13" s="228">
        <f t="shared" si="17"/>
        <v>0</v>
      </c>
      <c r="T13" s="228">
        <f t="shared" si="17"/>
        <v>0</v>
      </c>
      <c r="U13" s="228">
        <f t="shared" si="17"/>
        <v>0</v>
      </c>
      <c r="V13" s="228">
        <f t="shared" si="17"/>
        <v>0</v>
      </c>
      <c r="W13" s="228">
        <f t="shared" si="17"/>
        <v>0</v>
      </c>
      <c r="X13" s="228">
        <f t="shared" si="17"/>
        <v>0</v>
      </c>
      <c r="Y13" s="228">
        <f t="shared" si="17"/>
        <v>0</v>
      </c>
      <c r="Z13" s="228">
        <f t="shared" si="17"/>
        <v>0</v>
      </c>
      <c r="AA13" s="228">
        <f t="shared" si="17"/>
        <v>0</v>
      </c>
      <c r="AB13" s="228">
        <f t="shared" si="17"/>
        <v>0</v>
      </c>
      <c r="AC13" s="228">
        <f t="shared" si="17"/>
        <v>0</v>
      </c>
      <c r="AD13" s="228">
        <f t="shared" si="17"/>
        <v>0</v>
      </c>
      <c r="AE13" s="228">
        <f t="shared" si="17"/>
        <v>0</v>
      </c>
      <c r="AF13" s="228">
        <f t="shared" si="17"/>
        <v>0</v>
      </c>
      <c r="AG13" s="228">
        <f t="shared" si="17"/>
        <v>0</v>
      </c>
      <c r="AH13" s="228">
        <f t="shared" si="17"/>
        <v>0</v>
      </c>
      <c r="AI13" s="228">
        <f t="shared" si="17"/>
        <v>0</v>
      </c>
      <c r="AJ13" s="228">
        <f t="shared" si="17"/>
        <v>0</v>
      </c>
      <c r="AK13" s="228">
        <f t="shared" si="17"/>
        <v>0</v>
      </c>
    </row>
    <row r="14" spans="2:37">
      <c r="B14" s="220" t="str">
        <f>IBNR!F10</f>
        <v>2018Q4</v>
      </c>
      <c r="C14" s="221">
        <f t="shared" si="15"/>
        <v>75</v>
      </c>
      <c r="D14" s="222">
        <f>_xlfn.XLOOKUP($B$8,Paid_DFs!$G$5:$S$5,Paid_DFs!$G10:$S10)</f>
        <v>1.0008949272899856</v>
      </c>
      <c r="E14" s="223">
        <f>PRODUCT($D$11:$D14)</f>
        <v>1.0008949272899856</v>
      </c>
      <c r="F14" s="224">
        <f t="shared" si="10"/>
        <v>0</v>
      </c>
      <c r="G14" s="225">
        <f t="shared" si="16"/>
        <v>0.99910587288876695</v>
      </c>
      <c r="H14" s="226">
        <f t="shared" ref="H14:H38" si="18">1-G14</f>
        <v>8.9412711123304511E-4</v>
      </c>
      <c r="I14" s="227">
        <f t="shared" si="11"/>
        <v>1</v>
      </c>
      <c r="J14" s="228">
        <f t="shared" si="12"/>
        <v>1</v>
      </c>
      <c r="K14" s="228">
        <f t="shared" si="17"/>
        <v>0</v>
      </c>
      <c r="L14" s="228">
        <f t="shared" si="17"/>
        <v>0</v>
      </c>
      <c r="M14" s="228">
        <f t="shared" si="17"/>
        <v>0</v>
      </c>
      <c r="N14" s="228">
        <f t="shared" si="17"/>
        <v>0</v>
      </c>
      <c r="O14" s="228">
        <f t="shared" si="17"/>
        <v>0</v>
      </c>
      <c r="P14" s="228">
        <f t="shared" si="17"/>
        <v>0</v>
      </c>
      <c r="Q14" s="228">
        <f t="shared" si="17"/>
        <v>0</v>
      </c>
      <c r="R14" s="228">
        <f t="shared" si="17"/>
        <v>0</v>
      </c>
      <c r="S14" s="228">
        <f t="shared" si="17"/>
        <v>0</v>
      </c>
      <c r="T14" s="228">
        <f t="shared" si="17"/>
        <v>0</v>
      </c>
      <c r="U14" s="228">
        <f t="shared" si="17"/>
        <v>0</v>
      </c>
      <c r="V14" s="228">
        <f t="shared" si="17"/>
        <v>0</v>
      </c>
      <c r="W14" s="228">
        <f t="shared" si="17"/>
        <v>0</v>
      </c>
      <c r="X14" s="228">
        <f t="shared" si="17"/>
        <v>0</v>
      </c>
      <c r="Y14" s="228">
        <f t="shared" si="17"/>
        <v>0</v>
      </c>
      <c r="Z14" s="228">
        <f t="shared" si="17"/>
        <v>0</v>
      </c>
      <c r="AA14" s="228">
        <f t="shared" si="17"/>
        <v>0</v>
      </c>
      <c r="AB14" s="228">
        <f t="shared" si="17"/>
        <v>0</v>
      </c>
      <c r="AC14" s="228">
        <f t="shared" si="17"/>
        <v>0</v>
      </c>
      <c r="AD14" s="228">
        <f t="shared" si="17"/>
        <v>0</v>
      </c>
      <c r="AE14" s="228">
        <f t="shared" si="17"/>
        <v>0</v>
      </c>
      <c r="AF14" s="228">
        <f t="shared" si="17"/>
        <v>0</v>
      </c>
      <c r="AG14" s="228">
        <f t="shared" si="17"/>
        <v>0</v>
      </c>
      <c r="AH14" s="228">
        <f t="shared" si="17"/>
        <v>0</v>
      </c>
      <c r="AI14" s="228">
        <f t="shared" si="17"/>
        <v>0</v>
      </c>
      <c r="AJ14" s="228">
        <f t="shared" si="17"/>
        <v>0</v>
      </c>
      <c r="AK14" s="228">
        <f t="shared" si="17"/>
        <v>0</v>
      </c>
    </row>
    <row r="15" spans="2:37">
      <c r="B15" s="220" t="str">
        <f>IBNR!F11</f>
        <v>2019Q1</v>
      </c>
      <c r="C15" s="221">
        <f t="shared" si="15"/>
        <v>72</v>
      </c>
      <c r="D15" s="222">
        <f>_xlfn.XLOOKUP($B$8,Paid_DFs!$G$5:$S$5,Paid_DFs!$G11:$S11)</f>
        <v>1</v>
      </c>
      <c r="E15" s="223">
        <f>PRODUCT($D$11:$D15)</f>
        <v>1.0008949272899856</v>
      </c>
      <c r="F15" s="224">
        <f t="shared" si="10"/>
        <v>0</v>
      </c>
      <c r="G15" s="225">
        <f t="shared" si="16"/>
        <v>0.99910587288876695</v>
      </c>
      <c r="H15" s="226">
        <f t="shared" si="18"/>
        <v>8.9412711123304511E-4</v>
      </c>
      <c r="I15" s="227">
        <f t="shared" si="11"/>
        <v>1</v>
      </c>
      <c r="J15" s="228">
        <f t="shared" si="12"/>
        <v>0</v>
      </c>
      <c r="K15" s="228">
        <f t="shared" si="17"/>
        <v>1</v>
      </c>
      <c r="L15" s="228">
        <f t="shared" si="17"/>
        <v>0</v>
      </c>
      <c r="M15" s="228">
        <f t="shared" si="17"/>
        <v>0</v>
      </c>
      <c r="N15" s="228">
        <f t="shared" si="17"/>
        <v>0</v>
      </c>
      <c r="O15" s="228">
        <f t="shared" si="17"/>
        <v>0</v>
      </c>
      <c r="P15" s="228">
        <f t="shared" si="17"/>
        <v>0</v>
      </c>
      <c r="Q15" s="228">
        <f t="shared" si="17"/>
        <v>0</v>
      </c>
      <c r="R15" s="228">
        <f t="shared" si="17"/>
        <v>0</v>
      </c>
      <c r="S15" s="228">
        <f t="shared" si="17"/>
        <v>0</v>
      </c>
      <c r="T15" s="228">
        <f t="shared" si="17"/>
        <v>0</v>
      </c>
      <c r="U15" s="228">
        <f t="shared" si="17"/>
        <v>0</v>
      </c>
      <c r="V15" s="228">
        <f t="shared" si="17"/>
        <v>0</v>
      </c>
      <c r="W15" s="228">
        <f t="shared" si="17"/>
        <v>0</v>
      </c>
      <c r="X15" s="228">
        <f t="shared" si="17"/>
        <v>0</v>
      </c>
      <c r="Y15" s="228">
        <f t="shared" si="17"/>
        <v>0</v>
      </c>
      <c r="Z15" s="228">
        <f t="shared" si="17"/>
        <v>0</v>
      </c>
      <c r="AA15" s="228">
        <f t="shared" si="17"/>
        <v>0</v>
      </c>
      <c r="AB15" s="228">
        <f t="shared" si="17"/>
        <v>0</v>
      </c>
      <c r="AC15" s="228">
        <f t="shared" si="17"/>
        <v>0</v>
      </c>
      <c r="AD15" s="228">
        <f t="shared" si="17"/>
        <v>0</v>
      </c>
      <c r="AE15" s="228">
        <f t="shared" si="17"/>
        <v>0</v>
      </c>
      <c r="AF15" s="228">
        <f t="shared" si="17"/>
        <v>0</v>
      </c>
      <c r="AG15" s="228">
        <f t="shared" si="17"/>
        <v>0</v>
      </c>
      <c r="AH15" s="228">
        <f t="shared" si="17"/>
        <v>0</v>
      </c>
      <c r="AI15" s="228">
        <f t="shared" si="17"/>
        <v>0</v>
      </c>
      <c r="AJ15" s="228">
        <f t="shared" si="17"/>
        <v>0</v>
      </c>
      <c r="AK15" s="228">
        <f t="shared" si="17"/>
        <v>0</v>
      </c>
    </row>
    <row r="16" spans="2:37">
      <c r="B16" s="220" t="str">
        <f>IBNR!F12</f>
        <v>2019Q2</v>
      </c>
      <c r="C16" s="221">
        <f t="shared" si="15"/>
        <v>69</v>
      </c>
      <c r="D16" s="222">
        <f>_xlfn.XLOOKUP($B$8,Paid_DFs!$G$5:$S$5,Paid_DFs!$G12:$S12)</f>
        <v>1</v>
      </c>
      <c r="E16" s="223">
        <f>PRODUCT($D$11:$D16)</f>
        <v>1.0008949272899856</v>
      </c>
      <c r="F16" s="224">
        <f t="shared" si="10"/>
        <v>0</v>
      </c>
      <c r="G16" s="225">
        <f t="shared" si="16"/>
        <v>0.99910587288876695</v>
      </c>
      <c r="H16" s="226">
        <f t="shared" si="18"/>
        <v>8.9412711123304511E-4</v>
      </c>
      <c r="I16" s="227">
        <f t="shared" si="11"/>
        <v>1</v>
      </c>
      <c r="J16" s="228">
        <f t="shared" si="12"/>
        <v>0</v>
      </c>
      <c r="K16" s="228">
        <f t="shared" si="17"/>
        <v>0</v>
      </c>
      <c r="L16" s="228">
        <f t="shared" si="17"/>
        <v>1</v>
      </c>
      <c r="M16" s="228">
        <f t="shared" si="17"/>
        <v>0</v>
      </c>
      <c r="N16" s="228">
        <f t="shared" si="17"/>
        <v>0</v>
      </c>
      <c r="O16" s="228">
        <f t="shared" si="17"/>
        <v>0</v>
      </c>
      <c r="P16" s="228">
        <f t="shared" si="17"/>
        <v>0</v>
      </c>
      <c r="Q16" s="228">
        <f t="shared" si="17"/>
        <v>0</v>
      </c>
      <c r="R16" s="228">
        <f t="shared" si="17"/>
        <v>0</v>
      </c>
      <c r="S16" s="228">
        <f t="shared" si="17"/>
        <v>0</v>
      </c>
      <c r="T16" s="228">
        <f t="shared" si="17"/>
        <v>0</v>
      </c>
      <c r="U16" s="228">
        <f t="shared" si="17"/>
        <v>0</v>
      </c>
      <c r="V16" s="228">
        <f t="shared" si="17"/>
        <v>0</v>
      </c>
      <c r="W16" s="228">
        <f t="shared" si="17"/>
        <v>0</v>
      </c>
      <c r="X16" s="228">
        <f t="shared" si="17"/>
        <v>0</v>
      </c>
      <c r="Y16" s="228">
        <f t="shared" si="17"/>
        <v>0</v>
      </c>
      <c r="Z16" s="228">
        <f t="shared" si="17"/>
        <v>0</v>
      </c>
      <c r="AA16" s="228">
        <f t="shared" si="17"/>
        <v>0</v>
      </c>
      <c r="AB16" s="228">
        <f t="shared" si="17"/>
        <v>0</v>
      </c>
      <c r="AC16" s="228">
        <f t="shared" si="17"/>
        <v>0</v>
      </c>
      <c r="AD16" s="228">
        <f t="shared" si="17"/>
        <v>0</v>
      </c>
      <c r="AE16" s="228">
        <f t="shared" si="17"/>
        <v>0</v>
      </c>
      <c r="AF16" s="228">
        <f t="shared" si="17"/>
        <v>0</v>
      </c>
      <c r="AG16" s="228">
        <f t="shared" si="17"/>
        <v>0</v>
      </c>
      <c r="AH16" s="228">
        <f t="shared" si="17"/>
        <v>0</v>
      </c>
      <c r="AI16" s="228">
        <f t="shared" si="17"/>
        <v>0</v>
      </c>
      <c r="AJ16" s="228">
        <f t="shared" si="17"/>
        <v>0</v>
      </c>
      <c r="AK16" s="228">
        <f t="shared" si="17"/>
        <v>0</v>
      </c>
    </row>
    <row r="17" spans="2:37">
      <c r="B17" s="220" t="str">
        <f>IBNR!F13</f>
        <v>2019Q3</v>
      </c>
      <c r="C17" s="221">
        <f t="shared" si="15"/>
        <v>66</v>
      </c>
      <c r="D17" s="222">
        <f>_xlfn.XLOOKUP($B$8,Paid_DFs!$G$5:$S$5,Paid_DFs!$G13:$S13)</f>
        <v>1</v>
      </c>
      <c r="E17" s="223">
        <f>PRODUCT($D$11:$D17)</f>
        <v>1.0008949272899856</v>
      </c>
      <c r="F17" s="224">
        <f t="shared" si="10"/>
        <v>0</v>
      </c>
      <c r="G17" s="225">
        <f t="shared" si="16"/>
        <v>0.99910587288876695</v>
      </c>
      <c r="H17" s="226">
        <f t="shared" si="18"/>
        <v>8.9412711123304511E-4</v>
      </c>
      <c r="I17" s="227">
        <f t="shared" si="11"/>
        <v>1</v>
      </c>
      <c r="J17" s="228">
        <f t="shared" si="12"/>
        <v>0</v>
      </c>
      <c r="K17" s="228">
        <f t="shared" si="17"/>
        <v>0</v>
      </c>
      <c r="L17" s="228">
        <f t="shared" si="17"/>
        <v>0</v>
      </c>
      <c r="M17" s="228">
        <f t="shared" si="17"/>
        <v>1</v>
      </c>
      <c r="N17" s="228">
        <f t="shared" si="17"/>
        <v>0</v>
      </c>
      <c r="O17" s="228">
        <f t="shared" si="17"/>
        <v>0</v>
      </c>
      <c r="P17" s="228">
        <f t="shared" si="17"/>
        <v>0</v>
      </c>
      <c r="Q17" s="228">
        <f t="shared" si="17"/>
        <v>0</v>
      </c>
      <c r="R17" s="228">
        <f t="shared" si="17"/>
        <v>0</v>
      </c>
      <c r="S17" s="228">
        <f t="shared" si="17"/>
        <v>0</v>
      </c>
      <c r="T17" s="228">
        <f t="shared" si="17"/>
        <v>0</v>
      </c>
      <c r="U17" s="228">
        <f t="shared" si="17"/>
        <v>0</v>
      </c>
      <c r="V17" s="228">
        <f t="shared" si="17"/>
        <v>0</v>
      </c>
      <c r="W17" s="228">
        <f t="shared" si="17"/>
        <v>0</v>
      </c>
      <c r="X17" s="228">
        <f t="shared" si="17"/>
        <v>0</v>
      </c>
      <c r="Y17" s="228">
        <f t="shared" si="17"/>
        <v>0</v>
      </c>
      <c r="Z17" s="228">
        <f t="shared" si="17"/>
        <v>0</v>
      </c>
      <c r="AA17" s="228">
        <f t="shared" si="17"/>
        <v>0</v>
      </c>
      <c r="AB17" s="228">
        <f t="shared" si="17"/>
        <v>0</v>
      </c>
      <c r="AC17" s="228">
        <f t="shared" si="17"/>
        <v>0</v>
      </c>
      <c r="AD17" s="228">
        <f t="shared" si="17"/>
        <v>0</v>
      </c>
      <c r="AE17" s="228">
        <f t="shared" si="17"/>
        <v>0</v>
      </c>
      <c r="AF17" s="228">
        <f t="shared" si="17"/>
        <v>0</v>
      </c>
      <c r="AG17" s="228">
        <f t="shared" si="17"/>
        <v>0</v>
      </c>
      <c r="AH17" s="228">
        <f t="shared" si="17"/>
        <v>0</v>
      </c>
      <c r="AI17" s="228">
        <f t="shared" si="17"/>
        <v>0</v>
      </c>
      <c r="AJ17" s="228">
        <f t="shared" si="17"/>
        <v>0</v>
      </c>
      <c r="AK17" s="228">
        <f t="shared" si="17"/>
        <v>0</v>
      </c>
    </row>
    <row r="18" spans="2:37">
      <c r="B18" s="220" t="str">
        <f>IBNR!F14</f>
        <v>2019Q4</v>
      </c>
      <c r="C18" s="221">
        <f t="shared" si="15"/>
        <v>63</v>
      </c>
      <c r="D18" s="222">
        <f>_xlfn.XLOOKUP($B$8,Paid_DFs!$G$5:$S$5,Paid_DFs!$G14:$S14)</f>
        <v>1</v>
      </c>
      <c r="E18" s="223">
        <f>PRODUCT($D$11:$D18)</f>
        <v>1.0008949272899856</v>
      </c>
      <c r="F18" s="224">
        <f t="shared" si="10"/>
        <v>0</v>
      </c>
      <c r="G18" s="225">
        <f t="shared" si="16"/>
        <v>0.99910587288876695</v>
      </c>
      <c r="H18" s="226">
        <f t="shared" si="18"/>
        <v>8.9412711123304511E-4</v>
      </c>
      <c r="I18" s="227">
        <f t="shared" si="11"/>
        <v>1</v>
      </c>
      <c r="J18" s="228">
        <f t="shared" si="12"/>
        <v>0</v>
      </c>
      <c r="K18" s="228">
        <f t="shared" si="17"/>
        <v>0</v>
      </c>
      <c r="L18" s="228">
        <f t="shared" si="17"/>
        <v>0</v>
      </c>
      <c r="M18" s="228">
        <f t="shared" si="17"/>
        <v>0</v>
      </c>
      <c r="N18" s="228">
        <f t="shared" si="17"/>
        <v>1</v>
      </c>
      <c r="O18" s="228">
        <f t="shared" si="17"/>
        <v>0</v>
      </c>
      <c r="P18" s="228">
        <f t="shared" si="17"/>
        <v>0</v>
      </c>
      <c r="Q18" s="228">
        <f t="shared" si="17"/>
        <v>0</v>
      </c>
      <c r="R18" s="228">
        <f t="shared" si="17"/>
        <v>0</v>
      </c>
      <c r="S18" s="228">
        <f t="shared" si="17"/>
        <v>0</v>
      </c>
      <c r="T18" s="228">
        <f t="shared" si="17"/>
        <v>0</v>
      </c>
      <c r="U18" s="228">
        <f t="shared" si="17"/>
        <v>0</v>
      </c>
      <c r="V18" s="228">
        <f t="shared" si="17"/>
        <v>0</v>
      </c>
      <c r="W18" s="228">
        <f t="shared" si="17"/>
        <v>0</v>
      </c>
      <c r="X18" s="228">
        <f t="shared" si="17"/>
        <v>0</v>
      </c>
      <c r="Y18" s="228">
        <f t="shared" si="17"/>
        <v>0</v>
      </c>
      <c r="Z18" s="228">
        <f t="shared" si="17"/>
        <v>0</v>
      </c>
      <c r="AA18" s="228">
        <f t="shared" si="17"/>
        <v>0</v>
      </c>
      <c r="AB18" s="228">
        <f t="shared" si="17"/>
        <v>0</v>
      </c>
      <c r="AC18" s="228">
        <f t="shared" si="17"/>
        <v>0</v>
      </c>
      <c r="AD18" s="228">
        <f t="shared" si="17"/>
        <v>0</v>
      </c>
      <c r="AE18" s="228">
        <f t="shared" si="17"/>
        <v>0</v>
      </c>
      <c r="AF18" s="228">
        <f t="shared" si="17"/>
        <v>0</v>
      </c>
      <c r="AG18" s="228">
        <f t="shared" si="17"/>
        <v>0</v>
      </c>
      <c r="AH18" s="228">
        <f t="shared" si="17"/>
        <v>0</v>
      </c>
      <c r="AI18" s="228">
        <f t="shared" si="17"/>
        <v>0</v>
      </c>
      <c r="AJ18" s="228">
        <f t="shared" si="17"/>
        <v>0</v>
      </c>
      <c r="AK18" s="228">
        <f t="shared" si="17"/>
        <v>0</v>
      </c>
    </row>
    <row r="19" spans="2:37">
      <c r="B19" s="220" t="str">
        <f>IBNR!F15</f>
        <v>2020Q1</v>
      </c>
      <c r="C19" s="221">
        <f t="shared" si="15"/>
        <v>60</v>
      </c>
      <c r="D19" s="222">
        <f>_xlfn.XLOOKUP($B$8,Paid_DFs!$G$5:$S$5,Paid_DFs!$G15:$S15)</f>
        <v>1</v>
      </c>
      <c r="E19" s="223">
        <f>PRODUCT($D$11:$D19)</f>
        <v>1.0008949272899856</v>
      </c>
      <c r="F19" s="224">
        <f t="shared" si="10"/>
        <v>0</v>
      </c>
      <c r="G19" s="225">
        <f t="shared" si="16"/>
        <v>0.99910587288876695</v>
      </c>
      <c r="H19" s="226">
        <f t="shared" si="18"/>
        <v>8.9412711123304511E-4</v>
      </c>
      <c r="I19" s="227">
        <f t="shared" si="11"/>
        <v>1</v>
      </c>
      <c r="J19" s="228">
        <f t="shared" si="12"/>
        <v>0</v>
      </c>
      <c r="K19" s="228">
        <f t="shared" si="17"/>
        <v>0</v>
      </c>
      <c r="L19" s="228">
        <f t="shared" si="17"/>
        <v>0</v>
      </c>
      <c r="M19" s="228">
        <f t="shared" si="17"/>
        <v>0</v>
      </c>
      <c r="N19" s="228">
        <f t="shared" si="17"/>
        <v>0</v>
      </c>
      <c r="O19" s="228">
        <f t="shared" si="17"/>
        <v>1</v>
      </c>
      <c r="P19" s="228">
        <f t="shared" si="17"/>
        <v>0</v>
      </c>
      <c r="Q19" s="228">
        <f t="shared" si="17"/>
        <v>0</v>
      </c>
      <c r="R19" s="228">
        <f t="shared" si="17"/>
        <v>0</v>
      </c>
      <c r="S19" s="228">
        <f t="shared" si="17"/>
        <v>0</v>
      </c>
      <c r="T19" s="228">
        <f t="shared" si="17"/>
        <v>0</v>
      </c>
      <c r="U19" s="228">
        <f t="shared" si="17"/>
        <v>0</v>
      </c>
      <c r="V19" s="228">
        <f t="shared" si="17"/>
        <v>0</v>
      </c>
      <c r="W19" s="228">
        <f t="shared" si="17"/>
        <v>0</v>
      </c>
      <c r="X19" s="228">
        <f t="shared" si="17"/>
        <v>0</v>
      </c>
      <c r="Y19" s="228">
        <f t="shared" si="17"/>
        <v>0</v>
      </c>
      <c r="Z19" s="228">
        <f t="shared" si="17"/>
        <v>0</v>
      </c>
      <c r="AA19" s="228">
        <f t="shared" si="17"/>
        <v>0</v>
      </c>
      <c r="AB19" s="228">
        <f t="shared" si="17"/>
        <v>0</v>
      </c>
      <c r="AC19" s="228">
        <f t="shared" si="17"/>
        <v>0</v>
      </c>
      <c r="AD19" s="228">
        <f t="shared" si="17"/>
        <v>0</v>
      </c>
      <c r="AE19" s="228">
        <f t="shared" si="17"/>
        <v>0</v>
      </c>
      <c r="AF19" s="228">
        <f t="shared" si="17"/>
        <v>0</v>
      </c>
      <c r="AG19" s="228">
        <f t="shared" si="17"/>
        <v>0</v>
      </c>
      <c r="AH19" s="228">
        <f t="shared" si="17"/>
        <v>0</v>
      </c>
      <c r="AI19" s="228">
        <f t="shared" si="17"/>
        <v>0</v>
      </c>
      <c r="AJ19" s="228">
        <f t="shared" si="17"/>
        <v>0</v>
      </c>
      <c r="AK19" s="228">
        <f t="shared" si="17"/>
        <v>0</v>
      </c>
    </row>
    <row r="20" spans="2:37">
      <c r="B20" s="220" t="str">
        <f>IBNR!F16</f>
        <v>2020Q2</v>
      </c>
      <c r="C20" s="221">
        <f t="shared" si="15"/>
        <v>57</v>
      </c>
      <c r="D20" s="222">
        <f>_xlfn.XLOOKUP($B$8,Paid_DFs!$G$5:$S$5,Paid_DFs!$G16:$S16)</f>
        <v>1</v>
      </c>
      <c r="E20" s="223">
        <f>PRODUCT($D$11:$D20)</f>
        <v>1.0008949272899856</v>
      </c>
      <c r="F20" s="224">
        <f t="shared" si="10"/>
        <v>1.8146674743124702E-4</v>
      </c>
      <c r="G20" s="225">
        <f t="shared" si="16"/>
        <v>0.99910587288876695</v>
      </c>
      <c r="H20" s="226">
        <f t="shared" si="18"/>
        <v>8.9412711123304511E-4</v>
      </c>
      <c r="I20" s="227">
        <f t="shared" si="11"/>
        <v>1</v>
      </c>
      <c r="J20" s="228">
        <f t="shared" si="12"/>
        <v>0</v>
      </c>
      <c r="K20" s="228">
        <f t="shared" si="17"/>
        <v>0</v>
      </c>
      <c r="L20" s="228">
        <f t="shared" si="17"/>
        <v>0</v>
      </c>
      <c r="M20" s="228">
        <f t="shared" si="17"/>
        <v>0</v>
      </c>
      <c r="N20" s="228">
        <f t="shared" si="17"/>
        <v>0</v>
      </c>
      <c r="O20" s="228">
        <f t="shared" si="17"/>
        <v>0</v>
      </c>
      <c r="P20" s="228">
        <f t="shared" si="17"/>
        <v>1</v>
      </c>
      <c r="Q20" s="228">
        <f t="shared" si="17"/>
        <v>0</v>
      </c>
      <c r="R20" s="228">
        <f t="shared" si="17"/>
        <v>0</v>
      </c>
      <c r="S20" s="228">
        <f t="shared" si="17"/>
        <v>0</v>
      </c>
      <c r="T20" s="228">
        <f t="shared" si="17"/>
        <v>0</v>
      </c>
      <c r="U20" s="228">
        <f t="shared" si="17"/>
        <v>0</v>
      </c>
      <c r="V20" s="228">
        <f t="shared" si="17"/>
        <v>0</v>
      </c>
      <c r="W20" s="228">
        <f t="shared" si="17"/>
        <v>0</v>
      </c>
      <c r="X20" s="228">
        <f t="shared" si="17"/>
        <v>0</v>
      </c>
      <c r="Y20" s="228">
        <f t="shared" si="17"/>
        <v>0</v>
      </c>
      <c r="Z20" s="228">
        <f t="shared" si="17"/>
        <v>0</v>
      </c>
      <c r="AA20" s="228">
        <f t="shared" si="17"/>
        <v>0</v>
      </c>
      <c r="AB20" s="228">
        <f t="shared" si="17"/>
        <v>0</v>
      </c>
      <c r="AC20" s="228">
        <f t="shared" si="17"/>
        <v>0</v>
      </c>
      <c r="AD20" s="228">
        <f t="shared" si="17"/>
        <v>0</v>
      </c>
      <c r="AE20" s="228">
        <f t="shared" si="17"/>
        <v>0</v>
      </c>
      <c r="AF20" s="228">
        <f t="shared" si="17"/>
        <v>0</v>
      </c>
      <c r="AG20" s="228">
        <f t="shared" si="17"/>
        <v>0</v>
      </c>
      <c r="AH20" s="228">
        <f t="shared" si="17"/>
        <v>0</v>
      </c>
      <c r="AI20" s="228">
        <f t="shared" si="17"/>
        <v>0</v>
      </c>
      <c r="AJ20" s="228">
        <f t="shared" si="17"/>
        <v>0</v>
      </c>
      <c r="AK20" s="228">
        <f t="shared" si="17"/>
        <v>0</v>
      </c>
    </row>
    <row r="21" spans="2:37">
      <c r="B21" s="220" t="str">
        <f>IBNR!F17</f>
        <v>2020Q3</v>
      </c>
      <c r="C21" s="221">
        <f t="shared" si="15"/>
        <v>54</v>
      </c>
      <c r="D21" s="222">
        <f>_xlfn.XLOOKUP($B$8,Paid_DFs!$G$5:$S$5,Paid_DFs!$G17:$S17)</f>
        <v>1.0001816621421156</v>
      </c>
      <c r="E21" s="223">
        <f>PRODUCT($D$11:$D21)</f>
        <v>1.0010767520065098</v>
      </c>
      <c r="F21" s="224">
        <f t="shared" si="10"/>
        <v>0</v>
      </c>
      <c r="G21" s="225">
        <f t="shared" si="16"/>
        <v>0.99892440614133571</v>
      </c>
      <c r="H21" s="226">
        <f t="shared" si="18"/>
        <v>1.0755938586642921E-3</v>
      </c>
      <c r="I21" s="227">
        <f t="shared" si="11"/>
        <v>1</v>
      </c>
      <c r="J21" s="228">
        <f t="shared" si="12"/>
        <v>0.16871307507891353</v>
      </c>
      <c r="K21" s="228">
        <f t="shared" si="17"/>
        <v>0</v>
      </c>
      <c r="L21" s="228">
        <f t="shared" si="17"/>
        <v>0</v>
      </c>
      <c r="M21" s="228">
        <f t="shared" si="17"/>
        <v>0</v>
      </c>
      <c r="N21" s="228">
        <f t="shared" si="17"/>
        <v>0</v>
      </c>
      <c r="O21" s="228">
        <f t="shared" si="17"/>
        <v>0</v>
      </c>
      <c r="P21" s="228">
        <f t="shared" si="17"/>
        <v>0</v>
      </c>
      <c r="Q21" s="228">
        <f t="shared" si="17"/>
        <v>0.83128692492108647</v>
      </c>
      <c r="R21" s="228">
        <f t="shared" si="17"/>
        <v>0</v>
      </c>
      <c r="S21" s="228">
        <f t="shared" si="17"/>
        <v>0</v>
      </c>
      <c r="T21" s="228">
        <f t="shared" si="17"/>
        <v>0</v>
      </c>
      <c r="U21" s="228">
        <f t="shared" si="17"/>
        <v>0</v>
      </c>
      <c r="V21" s="228">
        <f t="shared" si="17"/>
        <v>0</v>
      </c>
      <c r="W21" s="228">
        <f t="shared" ref="W21:AK21" si="19">IFERROR(VLOOKUP($C21+W$6,$C$11:$AK$38,4,FALSE)/$H21,0)</f>
        <v>0</v>
      </c>
      <c r="X21" s="228">
        <f t="shared" si="19"/>
        <v>0</v>
      </c>
      <c r="Y21" s="228">
        <f t="shared" si="19"/>
        <v>0</v>
      </c>
      <c r="Z21" s="228">
        <f t="shared" si="19"/>
        <v>0</v>
      </c>
      <c r="AA21" s="228">
        <f t="shared" si="19"/>
        <v>0</v>
      </c>
      <c r="AB21" s="228">
        <f t="shared" si="19"/>
        <v>0</v>
      </c>
      <c r="AC21" s="228">
        <f t="shared" si="19"/>
        <v>0</v>
      </c>
      <c r="AD21" s="228">
        <f t="shared" si="19"/>
        <v>0</v>
      </c>
      <c r="AE21" s="228">
        <f t="shared" si="19"/>
        <v>0</v>
      </c>
      <c r="AF21" s="228">
        <f t="shared" si="19"/>
        <v>0</v>
      </c>
      <c r="AG21" s="228">
        <f t="shared" si="19"/>
        <v>0</v>
      </c>
      <c r="AH21" s="228">
        <f t="shared" si="19"/>
        <v>0</v>
      </c>
      <c r="AI21" s="228">
        <f t="shared" si="19"/>
        <v>0</v>
      </c>
      <c r="AJ21" s="228">
        <f t="shared" si="19"/>
        <v>0</v>
      </c>
      <c r="AK21" s="228">
        <f t="shared" si="19"/>
        <v>0</v>
      </c>
    </row>
    <row r="22" spans="2:37">
      <c r="B22" s="220" t="str">
        <f>IBNR!F18</f>
        <v>2020Q4</v>
      </c>
      <c r="C22" s="221">
        <f t="shared" si="15"/>
        <v>51</v>
      </c>
      <c r="D22" s="222">
        <f>_xlfn.XLOOKUP($B$8,Paid_DFs!$G$5:$S$5,Paid_DFs!$G18:$S18)</f>
        <v>1</v>
      </c>
      <c r="E22" s="223">
        <f>PRODUCT($D$11:$D22)</f>
        <v>1.0010767520065098</v>
      </c>
      <c r="F22" s="224">
        <f t="shared" si="10"/>
        <v>9.9297189318225954E-5</v>
      </c>
      <c r="G22" s="225">
        <f t="shared" si="16"/>
        <v>0.99892440614133571</v>
      </c>
      <c r="H22" s="226">
        <f t="shared" si="18"/>
        <v>1.0755938586642921E-3</v>
      </c>
      <c r="I22" s="227">
        <f t="shared" si="11"/>
        <v>1</v>
      </c>
      <c r="J22" s="228">
        <f t="shared" si="12"/>
        <v>0</v>
      </c>
      <c r="K22" s="228">
        <f t="shared" ref="K22:AK31" si="20">IFERROR(VLOOKUP($C22+K$6,$C$11:$AK$38,4,FALSE)/$H22,0)</f>
        <v>0.16871307507891353</v>
      </c>
      <c r="L22" s="228">
        <f t="shared" si="20"/>
        <v>0</v>
      </c>
      <c r="M22" s="228">
        <f t="shared" si="20"/>
        <v>0</v>
      </c>
      <c r="N22" s="228">
        <f t="shared" si="20"/>
        <v>0</v>
      </c>
      <c r="O22" s="228">
        <f t="shared" si="20"/>
        <v>0</v>
      </c>
      <c r="P22" s="228">
        <f t="shared" si="20"/>
        <v>0</v>
      </c>
      <c r="Q22" s="228">
        <f t="shared" si="20"/>
        <v>0</v>
      </c>
      <c r="R22" s="228">
        <f t="shared" si="20"/>
        <v>0.83128692492108647</v>
      </c>
      <c r="S22" s="228">
        <f t="shared" si="20"/>
        <v>0</v>
      </c>
      <c r="T22" s="228">
        <f t="shared" si="20"/>
        <v>0</v>
      </c>
      <c r="U22" s="228">
        <f t="shared" si="20"/>
        <v>0</v>
      </c>
      <c r="V22" s="228">
        <f t="shared" si="20"/>
        <v>0</v>
      </c>
      <c r="W22" s="228">
        <f t="shared" si="20"/>
        <v>0</v>
      </c>
      <c r="X22" s="228">
        <f t="shared" si="20"/>
        <v>0</v>
      </c>
      <c r="Y22" s="228">
        <f t="shared" si="20"/>
        <v>0</v>
      </c>
      <c r="Z22" s="228">
        <f t="shared" si="20"/>
        <v>0</v>
      </c>
      <c r="AA22" s="228">
        <f t="shared" si="20"/>
        <v>0</v>
      </c>
      <c r="AB22" s="228">
        <f t="shared" si="20"/>
        <v>0</v>
      </c>
      <c r="AC22" s="228">
        <f t="shared" si="20"/>
        <v>0</v>
      </c>
      <c r="AD22" s="228">
        <f t="shared" si="20"/>
        <v>0</v>
      </c>
      <c r="AE22" s="228">
        <f t="shared" si="20"/>
        <v>0</v>
      </c>
      <c r="AF22" s="228">
        <f t="shared" si="20"/>
        <v>0</v>
      </c>
      <c r="AG22" s="228">
        <f t="shared" si="20"/>
        <v>0</v>
      </c>
      <c r="AH22" s="228">
        <f t="shared" si="20"/>
        <v>0</v>
      </c>
      <c r="AI22" s="228">
        <f t="shared" si="20"/>
        <v>0</v>
      </c>
      <c r="AJ22" s="228">
        <f t="shared" si="20"/>
        <v>0</v>
      </c>
      <c r="AK22" s="228">
        <f t="shared" si="20"/>
        <v>0</v>
      </c>
    </row>
    <row r="23" spans="2:37">
      <c r="B23" s="220" t="str">
        <f>IBNR!F19</f>
        <v>2021Q1</v>
      </c>
      <c r="C23" s="221">
        <f t="shared" si="15"/>
        <v>48</v>
      </c>
      <c r="D23" s="222">
        <f>_xlfn.XLOOKUP($B$8,Paid_DFs!$G$5:$S$5,Paid_DFs!$G19:$S19)</f>
        <v>1.0000994139899251</v>
      </c>
      <c r="E23" s="223">
        <f>PRODUCT($D$11:$D23)</f>
        <v>1.0011762730406479</v>
      </c>
      <c r="F23" s="224">
        <f t="shared" si="10"/>
        <v>1.5605558695269695E-3</v>
      </c>
      <c r="G23" s="225">
        <f t="shared" si="16"/>
        <v>0.99882510895201748</v>
      </c>
      <c r="H23" s="226">
        <f t="shared" si="18"/>
        <v>1.1748910479825181E-3</v>
      </c>
      <c r="I23" s="227">
        <f t="shared" si="11"/>
        <v>1</v>
      </c>
      <c r="J23" s="228">
        <f t="shared" si="12"/>
        <v>8.4516082992321398E-2</v>
      </c>
      <c r="K23" s="228">
        <f t="shared" si="20"/>
        <v>0</v>
      </c>
      <c r="L23" s="228">
        <f t="shared" si="20"/>
        <v>0.15445410682365432</v>
      </c>
      <c r="M23" s="228">
        <f t="shared" si="20"/>
        <v>0</v>
      </c>
      <c r="N23" s="228">
        <f t="shared" si="20"/>
        <v>0</v>
      </c>
      <c r="O23" s="228">
        <f t="shared" si="20"/>
        <v>0</v>
      </c>
      <c r="P23" s="228">
        <f t="shared" si="20"/>
        <v>0</v>
      </c>
      <c r="Q23" s="228">
        <f t="shared" si="20"/>
        <v>0</v>
      </c>
      <c r="R23" s="228">
        <f t="shared" si="20"/>
        <v>0</v>
      </c>
      <c r="S23" s="228">
        <f t="shared" si="20"/>
        <v>0.76102981018402427</v>
      </c>
      <c r="T23" s="228">
        <f t="shared" si="20"/>
        <v>0</v>
      </c>
      <c r="U23" s="228">
        <f t="shared" si="20"/>
        <v>0</v>
      </c>
      <c r="V23" s="228">
        <f t="shared" si="20"/>
        <v>0</v>
      </c>
      <c r="W23" s="228">
        <f t="shared" si="20"/>
        <v>0</v>
      </c>
      <c r="X23" s="228">
        <f t="shared" si="20"/>
        <v>0</v>
      </c>
      <c r="Y23" s="228">
        <f t="shared" si="20"/>
        <v>0</v>
      </c>
      <c r="Z23" s="228">
        <f t="shared" si="20"/>
        <v>0</v>
      </c>
      <c r="AA23" s="228">
        <f t="shared" si="20"/>
        <v>0</v>
      </c>
      <c r="AB23" s="228">
        <f t="shared" si="20"/>
        <v>0</v>
      </c>
      <c r="AC23" s="228">
        <f t="shared" si="20"/>
        <v>0</v>
      </c>
      <c r="AD23" s="228">
        <f t="shared" si="20"/>
        <v>0</v>
      </c>
      <c r="AE23" s="228">
        <f t="shared" si="20"/>
        <v>0</v>
      </c>
      <c r="AF23" s="228">
        <f t="shared" si="20"/>
        <v>0</v>
      </c>
      <c r="AG23" s="228">
        <f t="shared" si="20"/>
        <v>0</v>
      </c>
      <c r="AH23" s="228">
        <f t="shared" si="20"/>
        <v>0</v>
      </c>
      <c r="AI23" s="228">
        <f t="shared" si="20"/>
        <v>0</v>
      </c>
      <c r="AJ23" s="228">
        <f t="shared" si="20"/>
        <v>0</v>
      </c>
      <c r="AK23" s="228">
        <f t="shared" si="20"/>
        <v>0</v>
      </c>
    </row>
    <row r="24" spans="2:37">
      <c r="B24" s="220" t="str">
        <f>IBNR!F20</f>
        <v>2021Q2</v>
      </c>
      <c r="C24" s="221">
        <f t="shared" si="15"/>
        <v>45</v>
      </c>
      <c r="D24" s="222">
        <f>_xlfn.XLOOKUP($B$8,Paid_DFs!$G$5:$S$5,Paid_DFs!$G20:$S20)</f>
        <v>1.001564836396424</v>
      </c>
      <c r="E24" s="223">
        <f>PRODUCT($D$11:$D24)</f>
        <v>1.002742950111938</v>
      </c>
      <c r="F24" s="224">
        <f t="shared" si="10"/>
        <v>2.935617044411698E-4</v>
      </c>
      <c r="G24" s="225">
        <f t="shared" si="16"/>
        <v>0.99726455308249051</v>
      </c>
      <c r="H24" s="226">
        <f t="shared" si="18"/>
        <v>2.7354469175094875E-3</v>
      </c>
      <c r="I24" s="227">
        <f t="shared" si="11"/>
        <v>1</v>
      </c>
      <c r="J24" s="228">
        <f t="shared" si="12"/>
        <v>0.57049393265060744</v>
      </c>
      <c r="K24" s="228">
        <f t="shared" si="20"/>
        <v>3.6300170433806837E-2</v>
      </c>
      <c r="L24" s="228">
        <f t="shared" si="20"/>
        <v>0</v>
      </c>
      <c r="M24" s="228">
        <f t="shared" si="20"/>
        <v>6.6338976007790734E-2</v>
      </c>
      <c r="N24" s="228">
        <f t="shared" si="20"/>
        <v>0</v>
      </c>
      <c r="O24" s="228">
        <f t="shared" si="20"/>
        <v>0</v>
      </c>
      <c r="P24" s="228">
        <f t="shared" si="20"/>
        <v>0</v>
      </c>
      <c r="Q24" s="228">
        <f t="shared" si="20"/>
        <v>0</v>
      </c>
      <c r="R24" s="228">
        <f t="shared" si="20"/>
        <v>0</v>
      </c>
      <c r="S24" s="228">
        <f t="shared" si="20"/>
        <v>0</v>
      </c>
      <c r="T24" s="228">
        <f t="shared" si="20"/>
        <v>0.32686692090779496</v>
      </c>
      <c r="U24" s="228">
        <f t="shared" si="20"/>
        <v>0</v>
      </c>
      <c r="V24" s="228">
        <f t="shared" si="20"/>
        <v>0</v>
      </c>
      <c r="W24" s="228">
        <f t="shared" si="20"/>
        <v>0</v>
      </c>
      <c r="X24" s="228">
        <f t="shared" si="20"/>
        <v>0</v>
      </c>
      <c r="Y24" s="228">
        <f t="shared" si="20"/>
        <v>0</v>
      </c>
      <c r="Z24" s="228">
        <f t="shared" si="20"/>
        <v>0</v>
      </c>
      <c r="AA24" s="228">
        <f t="shared" si="20"/>
        <v>0</v>
      </c>
      <c r="AB24" s="228">
        <f t="shared" si="20"/>
        <v>0</v>
      </c>
      <c r="AC24" s="228">
        <f t="shared" si="20"/>
        <v>0</v>
      </c>
      <c r="AD24" s="228">
        <f t="shared" si="20"/>
        <v>0</v>
      </c>
      <c r="AE24" s="228">
        <f t="shared" si="20"/>
        <v>0</v>
      </c>
      <c r="AF24" s="228">
        <f t="shared" si="20"/>
        <v>0</v>
      </c>
      <c r="AG24" s="228">
        <f t="shared" si="20"/>
        <v>0</v>
      </c>
      <c r="AH24" s="228">
        <f t="shared" si="20"/>
        <v>0</v>
      </c>
      <c r="AI24" s="228">
        <f t="shared" si="20"/>
        <v>0</v>
      </c>
      <c r="AJ24" s="228">
        <f t="shared" si="20"/>
        <v>0</v>
      </c>
      <c r="AK24" s="228">
        <f t="shared" si="20"/>
        <v>0</v>
      </c>
    </row>
    <row r="25" spans="2:37">
      <c r="B25" s="220" t="str">
        <f>IBNR!F21</f>
        <v>2021Q3</v>
      </c>
      <c r="C25" s="221">
        <f t="shared" si="15"/>
        <v>42</v>
      </c>
      <c r="D25" s="222">
        <f>_xlfn.XLOOKUP($B$8,Paid_DFs!$G$5:$S$5,Paid_DFs!$G21:$S21)</f>
        <v>1.0002944536069556</v>
      </c>
      <c r="E25" s="223">
        <f>PRODUCT($D$11:$D25)</f>
        <v>1.0030382113904477</v>
      </c>
      <c r="F25" s="224">
        <f t="shared" si="10"/>
        <v>3.5017445788931845E-4</v>
      </c>
      <c r="G25" s="225">
        <f t="shared" si="16"/>
        <v>0.99697099137804934</v>
      </c>
      <c r="H25" s="226">
        <f t="shared" si="18"/>
        <v>3.0290086219506573E-3</v>
      </c>
      <c r="I25" s="227">
        <f t="shared" si="11"/>
        <v>1</v>
      </c>
      <c r="J25" s="228">
        <f t="shared" si="12"/>
        <v>9.691676092097698E-2</v>
      </c>
      <c r="K25" s="228">
        <f t="shared" si="20"/>
        <v>0.51520350857304065</v>
      </c>
      <c r="L25" s="228">
        <f t="shared" si="20"/>
        <v>3.2782075494482865E-2</v>
      </c>
      <c r="M25" s="228">
        <f t="shared" si="20"/>
        <v>0</v>
      </c>
      <c r="N25" s="228">
        <f t="shared" si="20"/>
        <v>5.9909617330301257E-2</v>
      </c>
      <c r="O25" s="228">
        <f t="shared" si="20"/>
        <v>0</v>
      </c>
      <c r="P25" s="228">
        <f t="shared" si="20"/>
        <v>0</v>
      </c>
      <c r="Q25" s="228">
        <f t="shared" si="20"/>
        <v>0</v>
      </c>
      <c r="R25" s="228">
        <f t="shared" si="20"/>
        <v>0</v>
      </c>
      <c r="S25" s="228">
        <f t="shared" si="20"/>
        <v>0</v>
      </c>
      <c r="T25" s="228">
        <f t="shared" si="20"/>
        <v>0</v>
      </c>
      <c r="U25" s="228">
        <f t="shared" si="20"/>
        <v>0.29518803768119828</v>
      </c>
      <c r="V25" s="228">
        <f t="shared" si="20"/>
        <v>0</v>
      </c>
      <c r="W25" s="228">
        <f t="shared" si="20"/>
        <v>0</v>
      </c>
      <c r="X25" s="228">
        <f t="shared" si="20"/>
        <v>0</v>
      </c>
      <c r="Y25" s="228">
        <f t="shared" si="20"/>
        <v>0</v>
      </c>
      <c r="Z25" s="228">
        <f t="shared" si="20"/>
        <v>0</v>
      </c>
      <c r="AA25" s="228">
        <f t="shared" si="20"/>
        <v>0</v>
      </c>
      <c r="AB25" s="228">
        <f t="shared" si="20"/>
        <v>0</v>
      </c>
      <c r="AC25" s="228">
        <f t="shared" si="20"/>
        <v>0</v>
      </c>
      <c r="AD25" s="228">
        <f t="shared" si="20"/>
        <v>0</v>
      </c>
      <c r="AE25" s="228">
        <f t="shared" si="20"/>
        <v>0</v>
      </c>
      <c r="AF25" s="228">
        <f t="shared" si="20"/>
        <v>0</v>
      </c>
      <c r="AG25" s="228">
        <f t="shared" si="20"/>
        <v>0</v>
      </c>
      <c r="AH25" s="228">
        <f t="shared" si="20"/>
        <v>0</v>
      </c>
      <c r="AI25" s="228">
        <f t="shared" si="20"/>
        <v>0</v>
      </c>
      <c r="AJ25" s="228">
        <f t="shared" si="20"/>
        <v>0</v>
      </c>
      <c r="AK25" s="228">
        <f t="shared" si="20"/>
        <v>0</v>
      </c>
    </row>
    <row r="26" spans="2:37">
      <c r="B26" s="220" t="str">
        <f>IBNR!F22</f>
        <v>2021Q4</v>
      </c>
      <c r="C26" s="221">
        <f t="shared" si="15"/>
        <v>39</v>
      </c>
      <c r="D26" s="222">
        <f>_xlfn.XLOOKUP($B$8,Paid_DFs!$G$5:$S$5,Paid_DFs!$G22:$S22)</f>
        <v>1.0003513617736497</v>
      </c>
      <c r="E26" s="223">
        <f>PRODUCT($D$11:$D26)</f>
        <v>1.0033906406754403</v>
      </c>
      <c r="F26" s="224">
        <f t="shared" si="10"/>
        <v>9.87350268298548E-4</v>
      </c>
      <c r="G26" s="225">
        <f t="shared" si="16"/>
        <v>0.99662081692016002</v>
      </c>
      <c r="H26" s="226">
        <f t="shared" si="18"/>
        <v>3.3791830798399758E-3</v>
      </c>
      <c r="I26" s="227">
        <f t="shared" si="11"/>
        <v>1</v>
      </c>
      <c r="J26" s="228">
        <f t="shared" si="12"/>
        <v>0.10362695646129397</v>
      </c>
      <c r="K26" s="228">
        <f t="shared" si="20"/>
        <v>8.6873571956649256E-2</v>
      </c>
      <c r="L26" s="228">
        <f t="shared" si="20"/>
        <v>0.46181453702143627</v>
      </c>
      <c r="M26" s="228">
        <f t="shared" si="20"/>
        <v>2.9384968784505236E-2</v>
      </c>
      <c r="N26" s="228">
        <f t="shared" si="20"/>
        <v>0</v>
      </c>
      <c r="O26" s="228">
        <f t="shared" si="20"/>
        <v>5.3701366023601343E-2</v>
      </c>
      <c r="P26" s="228">
        <f t="shared" si="20"/>
        <v>0</v>
      </c>
      <c r="Q26" s="228">
        <f t="shared" si="20"/>
        <v>0</v>
      </c>
      <c r="R26" s="228">
        <f t="shared" si="20"/>
        <v>0</v>
      </c>
      <c r="S26" s="228">
        <f t="shared" si="20"/>
        <v>0</v>
      </c>
      <c r="T26" s="228">
        <f t="shared" si="20"/>
        <v>0</v>
      </c>
      <c r="U26" s="228">
        <f t="shared" si="20"/>
        <v>0</v>
      </c>
      <c r="V26" s="228">
        <f t="shared" si="20"/>
        <v>0.26459859975251393</v>
      </c>
      <c r="W26" s="228">
        <f t="shared" si="20"/>
        <v>0</v>
      </c>
      <c r="X26" s="228">
        <f t="shared" si="20"/>
        <v>0</v>
      </c>
      <c r="Y26" s="228">
        <f t="shared" si="20"/>
        <v>0</v>
      </c>
      <c r="Z26" s="228">
        <f t="shared" si="20"/>
        <v>0</v>
      </c>
      <c r="AA26" s="228">
        <f t="shared" si="20"/>
        <v>0</v>
      </c>
      <c r="AB26" s="228">
        <f t="shared" si="20"/>
        <v>0</v>
      </c>
      <c r="AC26" s="228">
        <f t="shared" si="20"/>
        <v>0</v>
      </c>
      <c r="AD26" s="228">
        <f t="shared" si="20"/>
        <v>0</v>
      </c>
      <c r="AE26" s="228">
        <f t="shared" si="20"/>
        <v>0</v>
      </c>
      <c r="AF26" s="228">
        <f t="shared" si="20"/>
        <v>0</v>
      </c>
      <c r="AG26" s="228">
        <f t="shared" si="20"/>
        <v>0</v>
      </c>
      <c r="AH26" s="228">
        <f t="shared" si="20"/>
        <v>0</v>
      </c>
      <c r="AI26" s="228">
        <f t="shared" si="20"/>
        <v>0</v>
      </c>
      <c r="AJ26" s="228">
        <f t="shared" si="20"/>
        <v>0</v>
      </c>
      <c r="AK26" s="228">
        <f t="shared" si="20"/>
        <v>0</v>
      </c>
    </row>
    <row r="27" spans="2:37">
      <c r="B27" s="220" t="str">
        <f>IBNR!F23</f>
        <v>2022Q1</v>
      </c>
      <c r="C27" s="221">
        <f t="shared" si="15"/>
        <v>36</v>
      </c>
      <c r="D27" s="222">
        <f>_xlfn.XLOOKUP($B$8,Paid_DFs!$G$5:$S$5,Paid_DFs!$G23:$S23)</f>
        <v>1.0009916804741597</v>
      </c>
      <c r="E27" s="223">
        <f>PRODUCT($D$11:$D27)</f>
        <v>1.0043856835817526</v>
      </c>
      <c r="F27" s="224">
        <f t="shared" si="10"/>
        <v>6.9859044761777511E-4</v>
      </c>
      <c r="G27" s="225">
        <f t="shared" si="16"/>
        <v>0.99563346665186148</v>
      </c>
      <c r="H27" s="226">
        <f t="shared" si="18"/>
        <v>4.3665333481385238E-3</v>
      </c>
      <c r="I27" s="227">
        <f t="shared" si="11"/>
        <v>0.99999999999999989</v>
      </c>
      <c r="J27" s="228">
        <f t="shared" si="12"/>
        <v>0.226117652054452</v>
      </c>
      <c r="K27" s="228">
        <f t="shared" si="20"/>
        <v>8.0195072376717261E-2</v>
      </c>
      <c r="L27" s="228">
        <f t="shared" si="20"/>
        <v>6.7229923840228245E-2</v>
      </c>
      <c r="M27" s="228">
        <f t="shared" si="20"/>
        <v>0.35739011822553529</v>
      </c>
      <c r="N27" s="228">
        <f t="shared" si="20"/>
        <v>2.2740508637259547E-2</v>
      </c>
      <c r="O27" s="228">
        <f t="shared" si="20"/>
        <v>0</v>
      </c>
      <c r="P27" s="228">
        <f t="shared" si="20"/>
        <v>4.1558539226227882E-2</v>
      </c>
      <c r="Q27" s="228">
        <f t="shared" si="20"/>
        <v>0</v>
      </c>
      <c r="R27" s="228">
        <f t="shared" si="20"/>
        <v>0</v>
      </c>
      <c r="S27" s="228">
        <f t="shared" si="20"/>
        <v>0</v>
      </c>
      <c r="T27" s="228">
        <f t="shared" si="20"/>
        <v>0</v>
      </c>
      <c r="U27" s="228">
        <f t="shared" si="20"/>
        <v>0</v>
      </c>
      <c r="V27" s="228">
        <f t="shared" si="20"/>
        <v>0</v>
      </c>
      <c r="W27" s="228">
        <f t="shared" si="20"/>
        <v>0.2047681856395798</v>
      </c>
      <c r="X27" s="228">
        <f t="shared" si="20"/>
        <v>0</v>
      </c>
      <c r="Y27" s="228">
        <f t="shared" si="20"/>
        <v>0</v>
      </c>
      <c r="Z27" s="228">
        <f t="shared" si="20"/>
        <v>0</v>
      </c>
      <c r="AA27" s="228">
        <f t="shared" si="20"/>
        <v>0</v>
      </c>
      <c r="AB27" s="228">
        <f t="shared" si="20"/>
        <v>0</v>
      </c>
      <c r="AC27" s="228">
        <f t="shared" si="20"/>
        <v>0</v>
      </c>
      <c r="AD27" s="228">
        <f t="shared" si="20"/>
        <v>0</v>
      </c>
      <c r="AE27" s="228">
        <f t="shared" si="20"/>
        <v>0</v>
      </c>
      <c r="AF27" s="228">
        <f t="shared" si="20"/>
        <v>0</v>
      </c>
      <c r="AG27" s="228">
        <f t="shared" si="20"/>
        <v>0</v>
      </c>
      <c r="AH27" s="228">
        <f t="shared" si="20"/>
        <v>0</v>
      </c>
      <c r="AI27" s="228">
        <f t="shared" si="20"/>
        <v>0</v>
      </c>
      <c r="AJ27" s="228">
        <f t="shared" si="20"/>
        <v>0</v>
      </c>
      <c r="AK27" s="228">
        <f t="shared" si="20"/>
        <v>0</v>
      </c>
    </row>
    <row r="28" spans="2:37">
      <c r="B28" s="220" t="str">
        <f>IBNR!F24</f>
        <v>2022Q2</v>
      </c>
      <c r="C28" s="221">
        <f t="shared" si="15"/>
        <v>33</v>
      </c>
      <c r="D28" s="222">
        <f>_xlfn.XLOOKUP($B$8,Paid_DFs!$G$5:$S$5,Paid_DFs!$G24:$S24)</f>
        <v>1.0007021469086328</v>
      </c>
      <c r="E28" s="223">
        <f>PRODUCT($D$11:$D28)</f>
        <v>1.0050909098845546</v>
      </c>
      <c r="F28" s="224">
        <f t="shared" si="10"/>
        <v>1.6157668413304682E-3</v>
      </c>
      <c r="G28" s="225">
        <f t="shared" si="16"/>
        <v>0.9949348762042437</v>
      </c>
      <c r="H28" s="226">
        <f t="shared" si="18"/>
        <v>5.0651237957562989E-3</v>
      </c>
      <c r="I28" s="227">
        <f t="shared" si="11"/>
        <v>1</v>
      </c>
      <c r="J28" s="228">
        <f t="shared" si="12"/>
        <v>0.13792169269447541</v>
      </c>
      <c r="K28" s="228">
        <f t="shared" si="20"/>
        <v>0.19493112273500154</v>
      </c>
      <c r="L28" s="228">
        <f t="shared" si="20"/>
        <v>6.9134432248764449E-2</v>
      </c>
      <c r="M28" s="228">
        <f t="shared" si="20"/>
        <v>5.7957458944463296E-2</v>
      </c>
      <c r="N28" s="228">
        <f t="shared" si="20"/>
        <v>0.30809826816759078</v>
      </c>
      <c r="O28" s="228">
        <f t="shared" si="20"/>
        <v>1.9604099193275371E-2</v>
      </c>
      <c r="P28" s="228">
        <f t="shared" si="20"/>
        <v>0</v>
      </c>
      <c r="Q28" s="228">
        <f t="shared" si="20"/>
        <v>3.5826715150236783E-2</v>
      </c>
      <c r="R28" s="228">
        <f t="shared" si="20"/>
        <v>0</v>
      </c>
      <c r="S28" s="228">
        <f t="shared" si="20"/>
        <v>0</v>
      </c>
      <c r="T28" s="228">
        <f t="shared" si="20"/>
        <v>0</v>
      </c>
      <c r="U28" s="228">
        <f t="shared" si="20"/>
        <v>0</v>
      </c>
      <c r="V28" s="228">
        <f t="shared" si="20"/>
        <v>0</v>
      </c>
      <c r="W28" s="228">
        <f t="shared" si="20"/>
        <v>0</v>
      </c>
      <c r="X28" s="228">
        <f t="shared" si="20"/>
        <v>0.17652621086619236</v>
      </c>
      <c r="Y28" s="228">
        <f t="shared" si="20"/>
        <v>0</v>
      </c>
      <c r="Z28" s="228">
        <f t="shared" si="20"/>
        <v>0</v>
      </c>
      <c r="AA28" s="228">
        <f t="shared" si="20"/>
        <v>0</v>
      </c>
      <c r="AB28" s="228">
        <f t="shared" si="20"/>
        <v>0</v>
      </c>
      <c r="AC28" s="228">
        <f t="shared" si="20"/>
        <v>0</v>
      </c>
      <c r="AD28" s="228">
        <f t="shared" si="20"/>
        <v>0</v>
      </c>
      <c r="AE28" s="228">
        <f t="shared" si="20"/>
        <v>0</v>
      </c>
      <c r="AF28" s="228">
        <f t="shared" si="20"/>
        <v>0</v>
      </c>
      <c r="AG28" s="228">
        <f t="shared" si="20"/>
        <v>0</v>
      </c>
      <c r="AH28" s="228">
        <f t="shared" si="20"/>
        <v>0</v>
      </c>
      <c r="AI28" s="228">
        <f t="shared" si="20"/>
        <v>0</v>
      </c>
      <c r="AJ28" s="228">
        <f t="shared" si="20"/>
        <v>0</v>
      </c>
      <c r="AK28" s="228">
        <f t="shared" si="20"/>
        <v>0</v>
      </c>
    </row>
    <row r="29" spans="2:37">
      <c r="B29" s="220" t="str">
        <f>IBNR!F25</f>
        <v>2022Q3</v>
      </c>
      <c r="C29" s="221">
        <f t="shared" si="15"/>
        <v>30</v>
      </c>
      <c r="D29" s="222">
        <f>_xlfn.XLOOKUP($B$8,Paid_DFs!$G$5:$S$5,Paid_DFs!$G25:$S25)</f>
        <v>1.0016266342065712</v>
      </c>
      <c r="E29" s="223">
        <f>PRODUCT($D$11:$D29)</f>
        <v>1.0067258251392865</v>
      </c>
      <c r="F29" s="224">
        <f t="shared" si="10"/>
        <v>4.6493961237936698E-4</v>
      </c>
      <c r="G29" s="225">
        <f t="shared" si="16"/>
        <v>0.99331910936291323</v>
      </c>
      <c r="H29" s="226">
        <f t="shared" si="18"/>
        <v>6.6808906370867671E-3</v>
      </c>
      <c r="I29" s="227">
        <f t="shared" si="11"/>
        <v>1</v>
      </c>
      <c r="J29" s="228">
        <f t="shared" si="12"/>
        <v>0.24184901820740337</v>
      </c>
      <c r="K29" s="228">
        <f t="shared" si="20"/>
        <v>0.10456546672681334</v>
      </c>
      <c r="L29" s="228">
        <f t="shared" si="20"/>
        <v>0.14778722208347458</v>
      </c>
      <c r="M29" s="228">
        <f t="shared" si="20"/>
        <v>5.2414337685074516E-2</v>
      </c>
      <c r="N29" s="228">
        <f t="shared" si="20"/>
        <v>4.394050440094896E-2</v>
      </c>
      <c r="O29" s="228">
        <f t="shared" si="20"/>
        <v>0.23358500449985767</v>
      </c>
      <c r="P29" s="228">
        <f t="shared" si="20"/>
        <v>1.4862867050541176E-2</v>
      </c>
      <c r="Q29" s="228">
        <f t="shared" si="20"/>
        <v>0</v>
      </c>
      <c r="R29" s="228">
        <f t="shared" si="20"/>
        <v>2.7162059265555712E-2</v>
      </c>
      <c r="S29" s="228">
        <f t="shared" si="20"/>
        <v>0</v>
      </c>
      <c r="T29" s="228">
        <f t="shared" si="20"/>
        <v>0</v>
      </c>
      <c r="U29" s="228">
        <f t="shared" si="20"/>
        <v>0</v>
      </c>
      <c r="V29" s="228">
        <f t="shared" si="20"/>
        <v>0</v>
      </c>
      <c r="W29" s="228">
        <f t="shared" si="20"/>
        <v>0</v>
      </c>
      <c r="X29" s="228">
        <f t="shared" si="20"/>
        <v>0</v>
      </c>
      <c r="Y29" s="228">
        <f t="shared" si="20"/>
        <v>0.1338335200803307</v>
      </c>
      <c r="Z29" s="228">
        <f t="shared" si="20"/>
        <v>0</v>
      </c>
      <c r="AA29" s="228">
        <f t="shared" si="20"/>
        <v>0</v>
      </c>
      <c r="AB29" s="228">
        <f t="shared" si="20"/>
        <v>0</v>
      </c>
      <c r="AC29" s="228">
        <f t="shared" si="20"/>
        <v>0</v>
      </c>
      <c r="AD29" s="228">
        <f t="shared" si="20"/>
        <v>0</v>
      </c>
      <c r="AE29" s="228">
        <f t="shared" si="20"/>
        <v>0</v>
      </c>
      <c r="AF29" s="228">
        <f t="shared" si="20"/>
        <v>0</v>
      </c>
      <c r="AG29" s="228">
        <f t="shared" si="20"/>
        <v>0</v>
      </c>
      <c r="AH29" s="228">
        <f t="shared" si="20"/>
        <v>0</v>
      </c>
      <c r="AI29" s="228">
        <f t="shared" si="20"/>
        <v>0</v>
      </c>
      <c r="AJ29" s="228">
        <f t="shared" si="20"/>
        <v>0</v>
      </c>
      <c r="AK29" s="228">
        <f t="shared" si="20"/>
        <v>0</v>
      </c>
    </row>
    <row r="30" spans="2:37">
      <c r="B30" s="220" t="str">
        <f>IBNR!F26</f>
        <v>2022Q4</v>
      </c>
      <c r="C30" s="221">
        <f t="shared" si="15"/>
        <v>27</v>
      </c>
      <c r="D30" s="222">
        <f>_xlfn.XLOOKUP($B$8,Paid_DFs!$G$5:$S$5,Paid_DFs!$G26:$S26)</f>
        <v>1.0004682859039571</v>
      </c>
      <c r="E30" s="223">
        <f>PRODUCT($D$11:$D30)</f>
        <v>1.0071972606523489</v>
      </c>
      <c r="F30" s="224">
        <f t="shared" si="10"/>
        <v>4.4006696072629303E-4</v>
      </c>
      <c r="G30" s="225">
        <f t="shared" si="16"/>
        <v>0.99285416975053387</v>
      </c>
      <c r="H30" s="226">
        <f t="shared" si="18"/>
        <v>7.1458302494661341E-3</v>
      </c>
      <c r="I30" s="227">
        <f t="shared" si="11"/>
        <v>1</v>
      </c>
      <c r="J30" s="228">
        <f t="shared" si="12"/>
        <v>6.5064463630954944E-2</v>
      </c>
      <c r="K30" s="228">
        <f t="shared" si="20"/>
        <v>0.22611324155806561</v>
      </c>
      <c r="L30" s="228">
        <f t="shared" si="20"/>
        <v>9.7761970719912758E-2</v>
      </c>
      <c r="M30" s="228">
        <f t="shared" si="20"/>
        <v>0.13817152574710448</v>
      </c>
      <c r="N30" s="228">
        <f t="shared" si="20"/>
        <v>4.9004026917023394E-2</v>
      </c>
      <c r="O30" s="228">
        <f t="shared" si="20"/>
        <v>4.10815390504276E-2</v>
      </c>
      <c r="P30" s="228">
        <f t="shared" si="20"/>
        <v>0.21838692146984023</v>
      </c>
      <c r="Q30" s="228">
        <f t="shared" si="20"/>
        <v>1.3895822577879521E-2</v>
      </c>
      <c r="R30" s="228">
        <f t="shared" si="20"/>
        <v>0</v>
      </c>
      <c r="S30" s="228">
        <f t="shared" si="20"/>
        <v>2.5394774448330118E-2</v>
      </c>
      <c r="T30" s="228">
        <f t="shared" si="20"/>
        <v>0</v>
      </c>
      <c r="U30" s="228">
        <f t="shared" si="20"/>
        <v>0</v>
      </c>
      <c r="V30" s="228">
        <f t="shared" si="20"/>
        <v>0</v>
      </c>
      <c r="W30" s="228">
        <f t="shared" si="20"/>
        <v>0</v>
      </c>
      <c r="X30" s="228">
        <f t="shared" si="20"/>
        <v>0</v>
      </c>
      <c r="Y30" s="228">
        <f t="shared" si="20"/>
        <v>0</v>
      </c>
      <c r="Z30" s="228">
        <f t="shared" si="20"/>
        <v>0.12512571388046134</v>
      </c>
      <c r="AA30" s="228">
        <f t="shared" si="20"/>
        <v>0</v>
      </c>
      <c r="AB30" s="228">
        <f t="shared" si="20"/>
        <v>0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 t="shared" si="20"/>
        <v>0</v>
      </c>
      <c r="AI30" s="228">
        <f t="shared" si="20"/>
        <v>0</v>
      </c>
      <c r="AJ30" s="228">
        <f t="shared" si="20"/>
        <v>0</v>
      </c>
      <c r="AK30" s="228">
        <f t="shared" si="20"/>
        <v>0</v>
      </c>
    </row>
    <row r="31" spans="2:37">
      <c r="B31" s="220" t="s">
        <v>122</v>
      </c>
      <c r="C31" s="221">
        <f t="shared" si="15"/>
        <v>24</v>
      </c>
      <c r="D31" s="222">
        <f>_xlfn.XLOOKUP($B$8,Paid_DFs!$G$5:$S$5,Paid_DFs!$G27:$S27)</f>
        <v>1.0004434307810512</v>
      </c>
      <c r="E31" s="223">
        <f>PRODUCT($D$11:$D31)</f>
        <v>1.0076438829203127</v>
      </c>
      <c r="F31" s="224">
        <f t="shared" si="10"/>
        <v>1.3918722876185008E-3</v>
      </c>
      <c r="G31" s="225">
        <f t="shared" si="16"/>
        <v>0.99241410278980757</v>
      </c>
      <c r="H31" s="226">
        <f t="shared" si="18"/>
        <v>7.5858972101924271E-3</v>
      </c>
      <c r="I31" s="227">
        <f t="shared" si="11"/>
        <v>0.99999999999999989</v>
      </c>
      <c r="J31" s="228">
        <f t="shared" si="12"/>
        <v>5.8011194791173566E-2</v>
      </c>
      <c r="K31" s="228">
        <f t="shared" si="20"/>
        <v>6.1289996357276388E-2</v>
      </c>
      <c r="L31" s="228">
        <f t="shared" si="20"/>
        <v>0.21299614225717697</v>
      </c>
      <c r="M31" s="228">
        <f t="shared" si="20"/>
        <v>9.2090681993310899E-2</v>
      </c>
      <c r="N31" s="228">
        <f t="shared" si="20"/>
        <v>0.13015603045239554</v>
      </c>
      <c r="O31" s="228">
        <f t="shared" si="20"/>
        <v>4.6161244765988041E-2</v>
      </c>
      <c r="P31" s="228">
        <f t="shared" si="20"/>
        <v>3.8698349886252044E-2</v>
      </c>
      <c r="Q31" s="228">
        <f t="shared" si="20"/>
        <v>0.2057180352286086</v>
      </c>
      <c r="R31" s="228">
        <f t="shared" si="20"/>
        <v>1.3089709307530565E-2</v>
      </c>
      <c r="S31" s="228">
        <f t="shared" si="20"/>
        <v>0</v>
      </c>
      <c r="T31" s="228">
        <f t="shared" si="20"/>
        <v>2.3921593241130124E-2</v>
      </c>
      <c r="U31" s="228">
        <f t="shared" si="20"/>
        <v>0</v>
      </c>
      <c r="V31" s="228">
        <f t="shared" si="20"/>
        <v>0</v>
      </c>
      <c r="W31" s="228">
        <f t="shared" ref="W31:AK31" si="21">IFERROR(VLOOKUP($C31+W$6,$C$11:$AK$38,4,FALSE)/$H31,0)</f>
        <v>0</v>
      </c>
      <c r="X31" s="228">
        <f t="shared" si="21"/>
        <v>0</v>
      </c>
      <c r="Y31" s="228">
        <f t="shared" si="21"/>
        <v>0</v>
      </c>
      <c r="Z31" s="228">
        <f t="shared" si="21"/>
        <v>0</v>
      </c>
      <c r="AA31" s="228">
        <f t="shared" si="21"/>
        <v>0.11786702171915724</v>
      </c>
      <c r="AB31" s="228">
        <f t="shared" si="21"/>
        <v>0</v>
      </c>
      <c r="AC31" s="228">
        <f t="shared" si="21"/>
        <v>0</v>
      </c>
      <c r="AD31" s="228">
        <f t="shared" si="21"/>
        <v>0</v>
      </c>
      <c r="AE31" s="228">
        <f t="shared" si="21"/>
        <v>0</v>
      </c>
      <c r="AF31" s="228">
        <f t="shared" si="21"/>
        <v>0</v>
      </c>
      <c r="AG31" s="228">
        <f t="shared" si="21"/>
        <v>0</v>
      </c>
      <c r="AH31" s="228">
        <f t="shared" si="21"/>
        <v>0</v>
      </c>
      <c r="AI31" s="228">
        <f t="shared" si="21"/>
        <v>0</v>
      </c>
      <c r="AJ31" s="228">
        <f t="shared" si="21"/>
        <v>0</v>
      </c>
      <c r="AK31" s="228">
        <f t="shared" si="21"/>
        <v>0</v>
      </c>
    </row>
    <row r="32" spans="2:37">
      <c r="B32" s="220" t="s">
        <v>123</v>
      </c>
      <c r="C32" s="221">
        <f t="shared" si="15"/>
        <v>21</v>
      </c>
      <c r="D32" s="222">
        <f>_xlfn.XLOOKUP($B$8,Paid_DFs!$G$5:$S$5,Paid_DFs!$G28:$S28)</f>
        <v>1.0014044813978726</v>
      </c>
      <c r="E32" s="223">
        <f>PRODUCT($D$11:$D32)</f>
        <v>1.0090591000095543</v>
      </c>
      <c r="F32" s="224">
        <f t="shared" si="10"/>
        <v>6.6144746351570749E-4</v>
      </c>
      <c r="G32" s="225">
        <f t="shared" si="16"/>
        <v>0.99102223050218907</v>
      </c>
      <c r="H32" s="226">
        <f t="shared" si="18"/>
        <v>8.9777694978109279E-3</v>
      </c>
      <c r="I32" s="227">
        <f t="shared" si="11"/>
        <v>1</v>
      </c>
      <c r="J32" s="228">
        <f t="shared" si="12"/>
        <v>0.15503542254653391</v>
      </c>
      <c r="K32" s="228">
        <f t="shared" ref="K32:AK38" si="22">IFERROR(VLOOKUP($C32+K$6,$C$11:$AK$38,4,FALSE)/$H32,0)</f>
        <v>4.9017404694294685E-2</v>
      </c>
      <c r="L32" s="228">
        <f t="shared" si="22"/>
        <v>5.178787587415052E-2</v>
      </c>
      <c r="M32" s="228">
        <f t="shared" si="22"/>
        <v>0.1799741953415539</v>
      </c>
      <c r="N32" s="228">
        <f t="shared" si="22"/>
        <v>7.7813364197879459E-2</v>
      </c>
      <c r="O32" s="228">
        <f t="shared" si="22"/>
        <v>0.10997723527422887</v>
      </c>
      <c r="P32" s="228">
        <f t="shared" si="22"/>
        <v>3.9004616678419105E-2</v>
      </c>
      <c r="Q32" s="228">
        <f t="shared" si="22"/>
        <v>3.2698734859783342E-2</v>
      </c>
      <c r="R32" s="228">
        <f t="shared" si="22"/>
        <v>0.17382445271149852</v>
      </c>
      <c r="S32" s="228">
        <f t="shared" si="22"/>
        <v>1.1060340694026265E-2</v>
      </c>
      <c r="T32" s="228">
        <f t="shared" si="22"/>
        <v>0</v>
      </c>
      <c r="U32" s="228">
        <f t="shared" si="22"/>
        <v>2.0212898925005204E-2</v>
      </c>
      <c r="V32" s="228">
        <f t="shared" si="22"/>
        <v>0</v>
      </c>
      <c r="W32" s="228">
        <f t="shared" si="22"/>
        <v>0</v>
      </c>
      <c r="X32" s="228">
        <f t="shared" si="22"/>
        <v>0</v>
      </c>
      <c r="Y32" s="228">
        <f t="shared" si="22"/>
        <v>0</v>
      </c>
      <c r="Z32" s="228">
        <f t="shared" si="22"/>
        <v>0</v>
      </c>
      <c r="AA32" s="228">
        <f t="shared" si="22"/>
        <v>0</v>
      </c>
      <c r="AB32" s="228">
        <f t="shared" si="22"/>
        <v>9.9593458202626203E-2</v>
      </c>
      <c r="AC32" s="228">
        <f t="shared" si="22"/>
        <v>0</v>
      </c>
      <c r="AD32" s="228">
        <f t="shared" si="22"/>
        <v>0</v>
      </c>
      <c r="AE32" s="228">
        <f t="shared" si="22"/>
        <v>0</v>
      </c>
      <c r="AF32" s="228">
        <f t="shared" si="22"/>
        <v>0</v>
      </c>
      <c r="AG32" s="228">
        <f t="shared" si="22"/>
        <v>0</v>
      </c>
      <c r="AH32" s="228">
        <f t="shared" si="22"/>
        <v>0</v>
      </c>
      <c r="AI32" s="228">
        <f t="shared" si="22"/>
        <v>0</v>
      </c>
      <c r="AJ32" s="228">
        <f t="shared" si="22"/>
        <v>0</v>
      </c>
      <c r="AK32" s="228">
        <f t="shared" si="22"/>
        <v>0</v>
      </c>
    </row>
    <row r="33" spans="1:37">
      <c r="B33" s="220" t="s">
        <v>124</v>
      </c>
      <c r="C33" s="221">
        <f t="shared" si="15"/>
        <v>18</v>
      </c>
      <c r="D33" s="222">
        <f>_xlfn.XLOOKUP($B$8,Paid_DFs!$G$5:$S$5,Paid_DFs!$G29:$S29)</f>
        <v>1.0006678853553614</v>
      </c>
      <c r="E33" s="223">
        <f>PRODUCT($D$11:$D33)</f>
        <v>1.0097330358051448</v>
      </c>
      <c r="F33" s="224">
        <f t="shared" si="10"/>
        <v>1.3953862744554568E-3</v>
      </c>
      <c r="G33" s="225">
        <f t="shared" si="16"/>
        <v>0.99036078303867336</v>
      </c>
      <c r="H33" s="226">
        <f t="shared" si="18"/>
        <v>9.6392169613266354E-3</v>
      </c>
      <c r="I33" s="227">
        <f t="shared" si="11"/>
        <v>1</v>
      </c>
      <c r="J33" s="228">
        <f t="shared" si="12"/>
        <v>6.8620456015202419E-2</v>
      </c>
      <c r="K33" s="228">
        <f t="shared" si="22"/>
        <v>0.14439682115288116</v>
      </c>
      <c r="L33" s="228">
        <f t="shared" si="22"/>
        <v>4.565380803149046E-2</v>
      </c>
      <c r="M33" s="228">
        <f t="shared" si="22"/>
        <v>4.8234168215607609E-2</v>
      </c>
      <c r="N33" s="228">
        <f t="shared" si="22"/>
        <v>0.16762428398624735</v>
      </c>
      <c r="O33" s="228">
        <f t="shared" si="22"/>
        <v>7.2473775662543941E-2</v>
      </c>
      <c r="P33" s="228">
        <f t="shared" si="22"/>
        <v>0.10243054723842009</v>
      </c>
      <c r="Q33" s="228">
        <f t="shared" si="22"/>
        <v>3.6328102095247818E-2</v>
      </c>
      <c r="R33" s="228">
        <f t="shared" si="22"/>
        <v>3.0454932762584815E-2</v>
      </c>
      <c r="S33" s="228">
        <f t="shared" si="22"/>
        <v>0.16189653949984251</v>
      </c>
      <c r="T33" s="228">
        <f t="shared" si="22"/>
        <v>1.0301375071918683E-2</v>
      </c>
      <c r="U33" s="228">
        <f t="shared" si="22"/>
        <v>0</v>
      </c>
      <c r="V33" s="228">
        <f t="shared" si="22"/>
        <v>1.8825880583382151E-2</v>
      </c>
      <c r="W33" s="228">
        <f t="shared" si="22"/>
        <v>0</v>
      </c>
      <c r="X33" s="228">
        <f t="shared" si="22"/>
        <v>0</v>
      </c>
      <c r="Y33" s="228">
        <f t="shared" si="22"/>
        <v>0</v>
      </c>
      <c r="Z33" s="228">
        <f t="shared" si="22"/>
        <v>0</v>
      </c>
      <c r="AA33" s="228">
        <f t="shared" si="22"/>
        <v>0</v>
      </c>
      <c r="AB33" s="228">
        <f t="shared" si="22"/>
        <v>0</v>
      </c>
      <c r="AC33" s="228">
        <f t="shared" si="22"/>
        <v>9.2759309684630989E-2</v>
      </c>
      <c r="AD33" s="228">
        <f t="shared" si="22"/>
        <v>0</v>
      </c>
      <c r="AE33" s="228">
        <f t="shared" si="22"/>
        <v>0</v>
      </c>
      <c r="AF33" s="228">
        <f t="shared" si="22"/>
        <v>0</v>
      </c>
      <c r="AG33" s="228">
        <f t="shared" si="22"/>
        <v>0</v>
      </c>
      <c r="AH33" s="228">
        <f t="shared" si="22"/>
        <v>0</v>
      </c>
      <c r="AI33" s="228">
        <f t="shared" si="22"/>
        <v>0</v>
      </c>
      <c r="AJ33" s="228">
        <f t="shared" si="22"/>
        <v>0</v>
      </c>
      <c r="AK33" s="228">
        <f t="shared" si="22"/>
        <v>0</v>
      </c>
    </row>
    <row r="34" spans="1:37">
      <c r="B34" s="220" t="s">
        <v>125</v>
      </c>
      <c r="C34" s="221">
        <f t="shared" si="15"/>
        <v>15</v>
      </c>
      <c r="D34" s="222">
        <f>_xlfn.XLOOKUP($B$8,Paid_DFs!$G$5:$S$5,Paid_DFs!$G30:$S30)</f>
        <v>1.0014109556097928</v>
      </c>
      <c r="E34" s="223">
        <f>PRODUCT($D$11:$D34)</f>
        <v>1.0111577242964072</v>
      </c>
      <c r="F34" s="224">
        <f t="shared" si="10"/>
        <v>3.1233018548854075E-3</v>
      </c>
      <c r="G34" s="225">
        <f t="shared" si="16"/>
        <v>0.98896539676421791</v>
      </c>
      <c r="H34" s="226">
        <f t="shared" si="18"/>
        <v>1.1034603235782092E-2</v>
      </c>
      <c r="I34" s="227">
        <f t="shared" si="11"/>
        <v>1.0000000000000002</v>
      </c>
      <c r="J34" s="228">
        <f t="shared" si="12"/>
        <v>0.12645550045067452</v>
      </c>
      <c r="K34" s="228">
        <f t="shared" si="22"/>
        <v>5.9943021908646497E-2</v>
      </c>
      <c r="L34" s="228">
        <f t="shared" si="22"/>
        <v>0.12613704887050703</v>
      </c>
      <c r="M34" s="228">
        <f t="shared" si="22"/>
        <v>3.9880632889389311E-2</v>
      </c>
      <c r="N34" s="228">
        <f t="shared" si="22"/>
        <v>4.2134692335080937E-2</v>
      </c>
      <c r="O34" s="228">
        <f t="shared" si="22"/>
        <v>0.14642727126708047</v>
      </c>
      <c r="P34" s="228">
        <f t="shared" si="22"/>
        <v>6.330906809158704E-2</v>
      </c>
      <c r="Q34" s="228">
        <f t="shared" si="22"/>
        <v>8.9477641125949206E-2</v>
      </c>
      <c r="R34" s="228">
        <f t="shared" si="22"/>
        <v>3.1734213764370058E-2</v>
      </c>
      <c r="S34" s="228">
        <f t="shared" si="22"/>
        <v>2.6603738998900509E-2</v>
      </c>
      <c r="T34" s="228">
        <f t="shared" si="22"/>
        <v>0.14142383157615754</v>
      </c>
      <c r="U34" s="228">
        <f t="shared" si="22"/>
        <v>8.9987095318691031E-3</v>
      </c>
      <c r="V34" s="228">
        <f t="shared" si="22"/>
        <v>0</v>
      </c>
      <c r="W34" s="228">
        <f t="shared" si="22"/>
        <v>1.6445244432785926E-2</v>
      </c>
      <c r="X34" s="228">
        <f t="shared" si="22"/>
        <v>0</v>
      </c>
      <c r="Y34" s="228">
        <f t="shared" si="22"/>
        <v>0</v>
      </c>
      <c r="Z34" s="228">
        <f t="shared" si="22"/>
        <v>0</v>
      </c>
      <c r="AA34" s="228">
        <f t="shared" si="22"/>
        <v>0</v>
      </c>
      <c r="AB34" s="228">
        <f t="shared" si="22"/>
        <v>0</v>
      </c>
      <c r="AC34" s="228">
        <f t="shared" si="22"/>
        <v>0</v>
      </c>
      <c r="AD34" s="228">
        <f t="shared" si="22"/>
        <v>8.1029384757001888E-2</v>
      </c>
      <c r="AE34" s="228">
        <f t="shared" si="22"/>
        <v>0</v>
      </c>
      <c r="AF34" s="228">
        <f t="shared" si="22"/>
        <v>0</v>
      </c>
      <c r="AG34" s="228">
        <f t="shared" si="22"/>
        <v>0</v>
      </c>
      <c r="AH34" s="228">
        <f t="shared" si="22"/>
        <v>0</v>
      </c>
      <c r="AI34" s="228">
        <f t="shared" si="22"/>
        <v>0</v>
      </c>
      <c r="AJ34" s="228">
        <f t="shared" si="22"/>
        <v>0</v>
      </c>
      <c r="AK34" s="228">
        <f t="shared" si="22"/>
        <v>0</v>
      </c>
    </row>
    <row r="35" spans="1:37">
      <c r="B35" s="220" t="s">
        <v>126</v>
      </c>
      <c r="C35" s="221">
        <f t="shared" si="15"/>
        <v>12</v>
      </c>
      <c r="D35" s="222">
        <f>_xlfn.XLOOKUP($B$8,Paid_DFs!$G$5:$S$5,Paid_DFs!$G31:$S31)</f>
        <v>1.0031681563112527</v>
      </c>
      <c r="E35" s="223">
        <f>PRODUCT($D$11:$D35)</f>
        <v>1.0143612300223086</v>
      </c>
      <c r="F35" s="224">
        <f t="shared" si="10"/>
        <v>4.0013254990380887E-3</v>
      </c>
      <c r="G35" s="225">
        <f>1/E35</f>
        <v>0.9858420949093325</v>
      </c>
      <c r="H35" s="226">
        <f t="shared" si="18"/>
        <v>1.41579050906675E-2</v>
      </c>
      <c r="I35" s="227">
        <f t="shared" si="11"/>
        <v>1.0000000000000002</v>
      </c>
      <c r="J35" s="228">
        <f t="shared" si="12"/>
        <v>0.22060480239722766</v>
      </c>
      <c r="K35" s="228">
        <f t="shared" si="22"/>
        <v>9.8558809761710928E-2</v>
      </c>
      <c r="L35" s="228">
        <f t="shared" si="22"/>
        <v>4.6719303405396845E-2</v>
      </c>
      <c r="M35" s="228">
        <f t="shared" si="22"/>
        <v>9.831061012945938E-2</v>
      </c>
      <c r="N35" s="228">
        <f t="shared" si="22"/>
        <v>3.1082773751349203E-2</v>
      </c>
      <c r="O35" s="228">
        <f t="shared" si="22"/>
        <v>3.2839576858432418E-2</v>
      </c>
      <c r="P35" s="228">
        <f t="shared" si="22"/>
        <v>0.11412471202364093</v>
      </c>
      <c r="Q35" s="228">
        <f t="shared" si="22"/>
        <v>4.934278363528985E-2</v>
      </c>
      <c r="R35" s="228">
        <f t="shared" si="22"/>
        <v>6.9738443786389132E-2</v>
      </c>
      <c r="S35" s="228">
        <f t="shared" si="22"/>
        <v>2.4733493807649817E-2</v>
      </c>
      <c r="T35" s="228">
        <f t="shared" si="22"/>
        <v>2.0734826414020642E-2</v>
      </c>
      <c r="U35" s="228">
        <f t="shared" si="22"/>
        <v>0.11022505515704049</v>
      </c>
      <c r="V35" s="228">
        <f t="shared" si="22"/>
        <v>7.0135509937610703E-3</v>
      </c>
      <c r="W35" s="228">
        <f t="shared" si="22"/>
        <v>0</v>
      </c>
      <c r="X35" s="228">
        <f t="shared" si="22"/>
        <v>1.2817344534317078E-2</v>
      </c>
      <c r="Y35" s="228">
        <f t="shared" si="22"/>
        <v>0</v>
      </c>
      <c r="Z35" s="228">
        <f t="shared" si="22"/>
        <v>0</v>
      </c>
      <c r="AA35" s="228">
        <f t="shared" si="22"/>
        <v>0</v>
      </c>
      <c r="AB35" s="228">
        <f t="shared" si="22"/>
        <v>0</v>
      </c>
      <c r="AC35" s="228">
        <f t="shared" si="22"/>
        <v>0</v>
      </c>
      <c r="AD35" s="228">
        <f t="shared" si="22"/>
        <v>0</v>
      </c>
      <c r="AE35" s="228">
        <f t="shared" si="22"/>
        <v>6.3153913344314555E-2</v>
      </c>
      <c r="AF35" s="228">
        <f t="shared" si="22"/>
        <v>0</v>
      </c>
      <c r="AG35" s="228">
        <f t="shared" si="22"/>
        <v>0</v>
      </c>
      <c r="AH35" s="228">
        <f t="shared" si="22"/>
        <v>0</v>
      </c>
      <c r="AI35" s="228">
        <f t="shared" si="22"/>
        <v>0</v>
      </c>
      <c r="AJ35" s="228">
        <f t="shared" si="22"/>
        <v>0</v>
      </c>
      <c r="AK35" s="228">
        <f t="shared" si="22"/>
        <v>0</v>
      </c>
    </row>
    <row r="36" spans="1:37">
      <c r="B36" s="220" t="s">
        <v>127</v>
      </c>
      <c r="C36" s="221">
        <f t="shared" si="15"/>
        <v>9</v>
      </c>
      <c r="D36" s="222">
        <f>_xlfn.XLOOKUP($B$8,Paid_DFs!$G$5:$S$5,Paid_DFs!$G32:$S32)</f>
        <v>1.0040753303628258</v>
      </c>
      <c r="E36" s="223">
        <f>PRODUCT($D$11:$D36)</f>
        <v>1.0184950871418919</v>
      </c>
      <c r="F36" s="224">
        <f t="shared" si="10"/>
        <v>3.7116058028343613E-3</v>
      </c>
      <c r="G36" s="225">
        <f t="shared" si="16"/>
        <v>0.98184076941029441</v>
      </c>
      <c r="H36" s="226">
        <f t="shared" si="18"/>
        <v>1.8159230589705588E-2</v>
      </c>
      <c r="I36" s="227">
        <f t="shared" si="11"/>
        <v>1</v>
      </c>
      <c r="J36" s="228">
        <f t="shared" si="12"/>
        <v>0.22034664295228609</v>
      </c>
      <c r="K36" s="228">
        <f t="shared" si="22"/>
        <v>0.17199527476984611</v>
      </c>
      <c r="L36" s="228">
        <f t="shared" si="22"/>
        <v>7.6841706897344916E-2</v>
      </c>
      <c r="M36" s="228">
        <f t="shared" si="22"/>
        <v>3.6424861738948343E-2</v>
      </c>
      <c r="N36" s="228">
        <f t="shared" si="22"/>
        <v>7.6648197220841999E-2</v>
      </c>
      <c r="O36" s="228">
        <f t="shared" si="22"/>
        <v>2.4233788901593972E-2</v>
      </c>
      <c r="P36" s="228">
        <f t="shared" si="22"/>
        <v>2.5603486341703254E-2</v>
      </c>
      <c r="Q36" s="228">
        <f t="shared" si="22"/>
        <v>8.8977714851335252E-2</v>
      </c>
      <c r="R36" s="228">
        <f t="shared" si="22"/>
        <v>3.8470266907332733E-2</v>
      </c>
      <c r="S36" s="228">
        <f t="shared" si="22"/>
        <v>5.4371811813341574E-2</v>
      </c>
      <c r="T36" s="228">
        <f t="shared" si="22"/>
        <v>1.9283551478653026E-2</v>
      </c>
      <c r="U36" s="228">
        <f t="shared" si="22"/>
        <v>1.6165977021492806E-2</v>
      </c>
      <c r="V36" s="228">
        <f t="shared" si="22"/>
        <v>8.5937334283956043E-2</v>
      </c>
      <c r="W36" s="228">
        <f t="shared" si="22"/>
        <v>5.4681385771111479E-3</v>
      </c>
      <c r="X36" s="228">
        <f t="shared" si="22"/>
        <v>0</v>
      </c>
      <c r="Y36" s="228">
        <f t="shared" si="22"/>
        <v>9.9930856946174786E-3</v>
      </c>
      <c r="Z36" s="228">
        <f t="shared" si="22"/>
        <v>0</v>
      </c>
      <c r="AA36" s="228">
        <f t="shared" si="22"/>
        <v>0</v>
      </c>
      <c r="AB36" s="228">
        <f t="shared" si="22"/>
        <v>0</v>
      </c>
      <c r="AC36" s="228">
        <f t="shared" si="22"/>
        <v>0</v>
      </c>
      <c r="AD36" s="228">
        <f t="shared" si="22"/>
        <v>0</v>
      </c>
      <c r="AE36" s="228">
        <f t="shared" si="22"/>
        <v>0</v>
      </c>
      <c r="AF36" s="228">
        <f t="shared" si="22"/>
        <v>4.9238160549595254E-2</v>
      </c>
      <c r="AG36" s="228">
        <f t="shared" si="22"/>
        <v>0</v>
      </c>
      <c r="AH36" s="228">
        <f t="shared" si="22"/>
        <v>0</v>
      </c>
      <c r="AI36" s="228">
        <f t="shared" si="22"/>
        <v>0</v>
      </c>
      <c r="AJ36" s="228">
        <f t="shared" si="22"/>
        <v>0</v>
      </c>
      <c r="AK36" s="228">
        <f t="shared" si="22"/>
        <v>0</v>
      </c>
    </row>
    <row r="37" spans="1:37">
      <c r="B37" s="220" t="s">
        <v>128</v>
      </c>
      <c r="C37" s="221">
        <f t="shared" si="15"/>
        <v>6</v>
      </c>
      <c r="D37" s="222">
        <f>_xlfn.XLOOKUP($B$8,Paid_DFs!$G$5:$S$5,Paid_DFs!$G33:$S33)</f>
        <v>1.0037945968088156</v>
      </c>
      <c r="E37" s="223">
        <f>PRODUCT($D$11:$D37)</f>
        <v>1.0223598653493549</v>
      </c>
      <c r="F37" s="224">
        <f t="shared" si="10"/>
        <v>1.331417631387033E-2</v>
      </c>
      <c r="G37" s="225">
        <f t="shared" si="16"/>
        <v>0.97812916360746005</v>
      </c>
      <c r="H37" s="226">
        <f t="shared" si="18"/>
        <v>2.187083639253995E-2</v>
      </c>
      <c r="I37" s="227">
        <f t="shared" si="11"/>
        <v>0.99999999999999989</v>
      </c>
      <c r="J37" s="228">
        <f t="shared" si="12"/>
        <v>0.16970570929332973</v>
      </c>
      <c r="K37" s="228">
        <f t="shared" si="22"/>
        <v>0.18295255961966428</v>
      </c>
      <c r="L37" s="228">
        <f t="shared" si="22"/>
        <v>0.14280669466992824</v>
      </c>
      <c r="M37" s="228">
        <f t="shared" si="22"/>
        <v>6.3801230525020861E-2</v>
      </c>
      <c r="N37" s="228">
        <f t="shared" si="22"/>
        <v>3.0243354741628647E-2</v>
      </c>
      <c r="O37" s="228">
        <f t="shared" si="22"/>
        <v>6.3640560545423983E-2</v>
      </c>
      <c r="P37" s="228">
        <f t="shared" si="22"/>
        <v>2.0121176567184144E-2</v>
      </c>
      <c r="Q37" s="228">
        <f t="shared" si="22"/>
        <v>2.1258428531702424E-2</v>
      </c>
      <c r="R37" s="228">
        <f t="shared" si="22"/>
        <v>7.3877688641189765E-2</v>
      </c>
      <c r="S37" s="228">
        <f t="shared" si="22"/>
        <v>3.1941642975120116E-2</v>
      </c>
      <c r="T37" s="228">
        <f t="shared" si="22"/>
        <v>4.5144604923994996E-2</v>
      </c>
      <c r="U37" s="228">
        <f t="shared" si="22"/>
        <v>1.6011022697273777E-2</v>
      </c>
      <c r="V37" s="228">
        <f t="shared" si="22"/>
        <v>1.3422518424640699E-2</v>
      </c>
      <c r="W37" s="228">
        <f t="shared" si="22"/>
        <v>7.1353278014519309E-2</v>
      </c>
      <c r="X37" s="228">
        <f t="shared" si="22"/>
        <v>4.5401642413682823E-3</v>
      </c>
      <c r="Y37" s="228">
        <f t="shared" si="22"/>
        <v>0</v>
      </c>
      <c r="Z37" s="228">
        <f t="shared" si="22"/>
        <v>8.2972019987833916E-3</v>
      </c>
      <c r="AA37" s="228">
        <f t="shared" si="22"/>
        <v>0</v>
      </c>
      <c r="AB37" s="228">
        <f t="shared" si="22"/>
        <v>0</v>
      </c>
      <c r="AC37" s="228">
        <f t="shared" si="22"/>
        <v>0</v>
      </c>
      <c r="AD37" s="228">
        <f t="shared" si="22"/>
        <v>0</v>
      </c>
      <c r="AE37" s="228">
        <f t="shared" si="22"/>
        <v>0</v>
      </c>
      <c r="AF37" s="228">
        <f t="shared" si="22"/>
        <v>0</v>
      </c>
      <c r="AG37" s="228">
        <f t="shared" si="22"/>
        <v>4.0882163589227347E-2</v>
      </c>
      <c r="AH37" s="228">
        <f t="shared" si="22"/>
        <v>0</v>
      </c>
      <c r="AI37" s="228">
        <f t="shared" si="22"/>
        <v>0</v>
      </c>
      <c r="AJ37" s="228">
        <f t="shared" si="22"/>
        <v>0</v>
      </c>
      <c r="AK37" s="228">
        <f t="shared" si="22"/>
        <v>0</v>
      </c>
    </row>
    <row r="38" spans="1:37" ht="14.1" thickBot="1">
      <c r="B38" s="220" t="s">
        <v>129</v>
      </c>
      <c r="C38" s="221">
        <f t="shared" si="15"/>
        <v>3</v>
      </c>
      <c r="D38" s="222">
        <f>_xlfn.XLOOKUP($B$8,Paid_DFs!$G$5:$S$5,Paid_DFs!$G34:$S34)</f>
        <v>1.0137997196241926</v>
      </c>
      <c r="E38" s="223">
        <f>PRODUCT($D$11:$D38)</f>
        <v>1.0364681448462032</v>
      </c>
      <c r="F38" s="224">
        <f t="shared" si="10"/>
        <v>0.96481498729358972</v>
      </c>
      <c r="G38" s="225">
        <f t="shared" si="16"/>
        <v>0.96481498729358972</v>
      </c>
      <c r="H38" s="226">
        <f t="shared" si="18"/>
        <v>3.5185012706410279E-2</v>
      </c>
      <c r="I38" s="227">
        <f t="shared" si="11"/>
        <v>0.99999999999999989</v>
      </c>
      <c r="J38" s="228">
        <f t="shared" si="12"/>
        <v>0.37840476071349122</v>
      </c>
      <c r="K38" s="228">
        <f t="shared" si="22"/>
        <v>0.105488260976474</v>
      </c>
      <c r="L38" s="228">
        <f t="shared" si="22"/>
        <v>0.1137224400748645</v>
      </c>
      <c r="M38" s="228">
        <f t="shared" si="22"/>
        <v>8.876796154506944E-2</v>
      </c>
      <c r="N38" s="228">
        <f t="shared" si="22"/>
        <v>3.9658541154974046E-2</v>
      </c>
      <c r="O38" s="228">
        <f t="shared" si="22"/>
        <v>1.8799125327449429E-2</v>
      </c>
      <c r="P38" s="228">
        <f t="shared" si="22"/>
        <v>3.9558669460560365E-2</v>
      </c>
      <c r="Q38" s="228">
        <f t="shared" si="22"/>
        <v>1.2507227563004921E-2</v>
      </c>
      <c r="R38" s="228">
        <f t="shared" si="22"/>
        <v>1.3214137970018714E-2</v>
      </c>
      <c r="S38" s="228">
        <f t="shared" si="22"/>
        <v>4.592201954885454E-2</v>
      </c>
      <c r="T38" s="228">
        <f t="shared" si="22"/>
        <v>1.9854773208324024E-2</v>
      </c>
      <c r="U38" s="228">
        <f t="shared" si="22"/>
        <v>2.8061671500225573E-2</v>
      </c>
      <c r="V38" s="228">
        <f t="shared" si="22"/>
        <v>9.9523754847336155E-3</v>
      </c>
      <c r="W38" s="228">
        <f t="shared" si="22"/>
        <v>8.3433735519921077E-3</v>
      </c>
      <c r="X38" s="228">
        <f t="shared" si="22"/>
        <v>4.4352857921311911E-2</v>
      </c>
      <c r="Y38" s="228">
        <f t="shared" si="22"/>
        <v>2.822144478013368E-3</v>
      </c>
      <c r="Z38" s="228">
        <f t="shared" si="22"/>
        <v>0</v>
      </c>
      <c r="AA38" s="228">
        <f t="shared" si="22"/>
        <v>5.1575012618422615E-3</v>
      </c>
      <c r="AB38" s="228">
        <f t="shared" si="22"/>
        <v>0</v>
      </c>
      <c r="AC38" s="228">
        <f t="shared" si="22"/>
        <v>0</v>
      </c>
      <c r="AD38" s="228">
        <f t="shared" si="22"/>
        <v>0</v>
      </c>
      <c r="AE38" s="228">
        <f t="shared" si="22"/>
        <v>0</v>
      </c>
      <c r="AF38" s="228">
        <f t="shared" si="22"/>
        <v>0</v>
      </c>
      <c r="AG38" s="228">
        <f t="shared" si="22"/>
        <v>0</v>
      </c>
      <c r="AH38" s="228">
        <f t="shared" si="22"/>
        <v>2.5412158258795971E-2</v>
      </c>
      <c r="AI38" s="228">
        <f t="shared" si="22"/>
        <v>0</v>
      </c>
      <c r="AJ38" s="228">
        <f t="shared" si="22"/>
        <v>0</v>
      </c>
      <c r="AK38" s="228">
        <f t="shared" si="22"/>
        <v>0</v>
      </c>
    </row>
    <row r="39" spans="1:37" ht="14.1" thickBot="1">
      <c r="B39" s="229" t="s">
        <v>166</v>
      </c>
      <c r="C39" s="230"/>
      <c r="D39" s="231"/>
      <c r="E39" s="231"/>
      <c r="F39" s="231"/>
      <c r="G39" s="231"/>
      <c r="H39" s="232">
        <f t="shared" ref="H39:AK39" si="23">SUM(H11:H38)</f>
        <v>0.16859745687812566</v>
      </c>
      <c r="I39" s="233"/>
      <c r="J39" s="234">
        <f t="shared" si="23"/>
        <v>7.0924041238513178</v>
      </c>
      <c r="K39" s="235">
        <f t="shared" si="23"/>
        <v>3.2865373786798022</v>
      </c>
      <c r="L39" s="235">
        <f t="shared" si="23"/>
        <v>2.8476292883128131</v>
      </c>
      <c r="M39" s="235">
        <f t="shared" si="23"/>
        <v>2.3491417277728344</v>
      </c>
      <c r="N39" s="235">
        <f t="shared" si="23"/>
        <v>2.0790541632935211</v>
      </c>
      <c r="O39" s="235">
        <f t="shared" si="23"/>
        <v>1.862524587369903</v>
      </c>
      <c r="P39" s="235">
        <f t="shared" si="23"/>
        <v>1.7176589540343759</v>
      </c>
      <c r="Q39" s="235">
        <f t="shared" si="23"/>
        <v>1.4173181305401241</v>
      </c>
      <c r="R39" s="235">
        <f t="shared" si="23"/>
        <v>1.3028528300375566</v>
      </c>
      <c r="S39" s="235">
        <f t="shared" si="23"/>
        <v>1.1429541719700897</v>
      </c>
      <c r="T39" s="235">
        <f t="shared" si="23"/>
        <v>0.60753147682199404</v>
      </c>
      <c r="U39" s="235">
        <f t="shared" si="23"/>
        <v>0.49486337251410528</v>
      </c>
      <c r="V39" s="235">
        <f t="shared" si="23"/>
        <v>0.39975025952298748</v>
      </c>
      <c r="W39" s="235">
        <f t="shared" si="23"/>
        <v>0.30637822021598826</v>
      </c>
      <c r="X39" s="235">
        <f t="shared" si="23"/>
        <v>0.23823657756318961</v>
      </c>
      <c r="Y39" s="235">
        <f t="shared" si="23"/>
        <v>0.14664875025296156</v>
      </c>
      <c r="Z39" s="235">
        <f t="shared" si="23"/>
        <v>0.13342291587924474</v>
      </c>
      <c r="AA39" s="235">
        <f t="shared" si="23"/>
        <v>0.1230245229809995</v>
      </c>
      <c r="AB39" s="235">
        <f t="shared" si="23"/>
        <v>9.9593458202626203E-2</v>
      </c>
      <c r="AC39" s="235">
        <f t="shared" si="23"/>
        <v>9.2759309684630989E-2</v>
      </c>
      <c r="AD39" s="235">
        <f t="shared" si="23"/>
        <v>8.1029384757001888E-2</v>
      </c>
      <c r="AE39" s="235">
        <f t="shared" si="23"/>
        <v>6.3153913344314555E-2</v>
      </c>
      <c r="AF39" s="235">
        <f t="shared" si="23"/>
        <v>4.9238160549595254E-2</v>
      </c>
      <c r="AG39" s="235">
        <f t="shared" si="23"/>
        <v>4.0882163589227347E-2</v>
      </c>
      <c r="AH39" s="235">
        <f t="shared" si="23"/>
        <v>2.5412158258795971E-2</v>
      </c>
      <c r="AI39" s="235">
        <f t="shared" si="23"/>
        <v>0</v>
      </c>
      <c r="AJ39" s="235">
        <f t="shared" si="23"/>
        <v>0</v>
      </c>
      <c r="AK39" s="235">
        <f t="shared" si="23"/>
        <v>0</v>
      </c>
    </row>
    <row r="40" spans="1:37">
      <c r="H40" s="236"/>
      <c r="I40" s="236"/>
    </row>
    <row r="41" spans="1:37">
      <c r="H41" s="261"/>
      <c r="I41" s="262">
        <f>1-I38</f>
        <v>0</v>
      </c>
      <c r="K41" s="239">
        <f>F33/H38</f>
        <v>3.9658541154974046E-2</v>
      </c>
    </row>
    <row r="42" spans="1:37">
      <c r="H42" s="240">
        <f>H39-H40</f>
        <v>0.16859745687812566</v>
      </c>
      <c r="I42" s="240">
        <f>1-I38</f>
        <v>0</v>
      </c>
    </row>
    <row r="43" spans="1:37">
      <c r="I43" s="154">
        <v>1.3187204698161592E-2</v>
      </c>
    </row>
    <row r="44" spans="1:37">
      <c r="J44" s="154">
        <v>1</v>
      </c>
      <c r="K44" s="154">
        <f t="shared" ref="K44:AD44" si="24">J44+1</f>
        <v>2</v>
      </c>
      <c r="L44" s="154">
        <f t="shared" si="24"/>
        <v>3</v>
      </c>
      <c r="M44" s="154">
        <f t="shared" si="24"/>
        <v>4</v>
      </c>
      <c r="N44" s="154">
        <f t="shared" si="24"/>
        <v>5</v>
      </c>
      <c r="O44" s="154">
        <f t="shared" si="24"/>
        <v>6</v>
      </c>
      <c r="P44" s="154">
        <f t="shared" si="24"/>
        <v>7</v>
      </c>
      <c r="Q44" s="154">
        <f t="shared" si="24"/>
        <v>8</v>
      </c>
      <c r="R44" s="154">
        <f t="shared" si="24"/>
        <v>9</v>
      </c>
      <c r="S44" s="154">
        <f t="shared" si="24"/>
        <v>10</v>
      </c>
      <c r="T44" s="154">
        <f t="shared" si="24"/>
        <v>11</v>
      </c>
      <c r="U44" s="154">
        <f t="shared" si="24"/>
        <v>12</v>
      </c>
      <c r="V44" s="154">
        <f t="shared" si="24"/>
        <v>13</v>
      </c>
      <c r="W44" s="154">
        <f t="shared" si="24"/>
        <v>14</v>
      </c>
      <c r="X44" s="154">
        <f t="shared" si="24"/>
        <v>15</v>
      </c>
      <c r="Y44" s="154">
        <f t="shared" si="24"/>
        <v>16</v>
      </c>
      <c r="Z44" s="154">
        <f t="shared" si="24"/>
        <v>17</v>
      </c>
      <c r="AA44" s="154">
        <f t="shared" si="24"/>
        <v>18</v>
      </c>
      <c r="AB44" s="154">
        <f t="shared" si="24"/>
        <v>19</v>
      </c>
      <c r="AC44" s="154">
        <f t="shared" si="24"/>
        <v>20</v>
      </c>
      <c r="AD44" s="154">
        <f t="shared" si="24"/>
        <v>21</v>
      </c>
      <c r="AK44" s="154">
        <f>AD44+1</f>
        <v>22</v>
      </c>
    </row>
    <row r="45" spans="1:37" ht="14.1" thickBot="1">
      <c r="B45" s="211" t="str">
        <f>B8</f>
        <v>Motor Private</v>
      </c>
      <c r="J45" s="255">
        <f t="shared" ref="J45:Q45" si="25">$H$48/8</f>
        <v>4719223.7108236458</v>
      </c>
      <c r="K45" s="255">
        <f t="shared" si="25"/>
        <v>4719223.7108236458</v>
      </c>
      <c r="L45" s="255">
        <f t="shared" si="25"/>
        <v>4719223.7108236458</v>
      </c>
      <c r="M45" s="255">
        <f t="shared" si="25"/>
        <v>4719223.7108236458</v>
      </c>
      <c r="N45" s="255">
        <f t="shared" si="25"/>
        <v>4719223.7108236458</v>
      </c>
      <c r="O45" s="255">
        <f t="shared" si="25"/>
        <v>4719223.7108236458</v>
      </c>
      <c r="P45" s="255">
        <f t="shared" si="25"/>
        <v>4719223.7108236458</v>
      </c>
      <c r="Q45" s="255">
        <f t="shared" si="25"/>
        <v>4719223.7108236458</v>
      </c>
      <c r="R45" s="255"/>
      <c r="S45" s="255"/>
      <c r="T45" s="255"/>
      <c r="U45" s="255"/>
      <c r="V45" s="255"/>
      <c r="W45" s="255"/>
      <c r="X45" s="255"/>
    </row>
    <row r="46" spans="1:37" ht="14.1" thickBot="1">
      <c r="J46" s="212" t="s">
        <v>157</v>
      </c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</row>
    <row r="47" spans="1:37" ht="14.1" thickBot="1">
      <c r="E47" s="242" t="s">
        <v>158</v>
      </c>
      <c r="F47" s="243" t="s">
        <v>167</v>
      </c>
      <c r="G47" s="244" t="s">
        <v>168</v>
      </c>
      <c r="H47" s="244" t="s">
        <v>169</v>
      </c>
      <c r="I47" s="217" t="s">
        <v>165</v>
      </c>
      <c r="J47" s="245">
        <f t="shared" ref="J47:AD47" si="26">J10</f>
        <v>0.12</v>
      </c>
      <c r="K47" s="245">
        <f t="shared" si="26"/>
        <v>0.38</v>
      </c>
      <c r="L47" s="245">
        <f t="shared" si="26"/>
        <v>0.62</v>
      </c>
      <c r="M47" s="245">
        <f t="shared" si="26"/>
        <v>0.88</v>
      </c>
      <c r="N47" s="245">
        <f t="shared" si="26"/>
        <v>1.1200000000000001</v>
      </c>
      <c r="O47" s="245">
        <f t="shared" si="26"/>
        <v>1.38</v>
      </c>
      <c r="P47" s="245">
        <f t="shared" si="26"/>
        <v>1.62</v>
      </c>
      <c r="Q47" s="245">
        <f t="shared" si="26"/>
        <v>1.88</v>
      </c>
      <c r="R47" s="245">
        <f t="shared" si="26"/>
        <v>2.12</v>
      </c>
      <c r="S47" s="245">
        <f t="shared" si="26"/>
        <v>2.38</v>
      </c>
      <c r="T47" s="245">
        <f t="shared" si="26"/>
        <v>2.62</v>
      </c>
      <c r="U47" s="245">
        <f t="shared" si="26"/>
        <v>2.88</v>
      </c>
      <c r="V47" s="245">
        <f t="shared" si="26"/>
        <v>3.12</v>
      </c>
      <c r="W47" s="245">
        <f t="shared" si="26"/>
        <v>3.38</v>
      </c>
      <c r="X47" s="245">
        <f t="shared" si="26"/>
        <v>3.62</v>
      </c>
      <c r="Y47" s="245">
        <f t="shared" si="26"/>
        <v>3.88</v>
      </c>
      <c r="Z47" s="245">
        <f t="shared" si="26"/>
        <v>4.12</v>
      </c>
      <c r="AA47" s="245">
        <f t="shared" si="26"/>
        <v>4.38</v>
      </c>
      <c r="AB47" s="245">
        <f t="shared" si="26"/>
        <v>4.62</v>
      </c>
      <c r="AC47" s="245">
        <f t="shared" si="26"/>
        <v>4.88</v>
      </c>
      <c r="AD47" s="245">
        <f t="shared" si="26"/>
        <v>5.12</v>
      </c>
      <c r="AE47" s="245">
        <v>5.38</v>
      </c>
      <c r="AF47" s="245">
        <v>5.62</v>
      </c>
      <c r="AG47" s="245">
        <v>5.88</v>
      </c>
      <c r="AH47" s="245">
        <v>6.12</v>
      </c>
      <c r="AI47" s="245">
        <v>6.38</v>
      </c>
      <c r="AJ47" s="245">
        <v>6.62</v>
      </c>
      <c r="AK47" s="245">
        <v>6.88</v>
      </c>
    </row>
    <row r="48" spans="1:37">
      <c r="A48" s="239"/>
      <c r="E48" s="220" t="str">
        <f t="shared" ref="E48:E67" si="27">B11</f>
        <v>2018Q1</v>
      </c>
      <c r="F48" s="221">
        <f>_xlfn.XLOOKUP($B$8,OCR!$D$2:$P$2,OCR!$D4:$P4)</f>
        <v>36493847.500000007</v>
      </c>
      <c r="G48" s="246">
        <f>_xlfn.XLOOKUP($B$8,IBNR!$G$5:$S$5,IBNR!$G7:$S7)</f>
        <v>1259942.1865891572</v>
      </c>
      <c r="H48" s="247">
        <f t="shared" ref="H48:H76" si="28">SUM(F48:G48)</f>
        <v>37753789.686589167</v>
      </c>
      <c r="I48" s="248">
        <f>SUM(J48:AK48)</f>
        <v>37753789.686589167</v>
      </c>
      <c r="J48" s="249">
        <f t="shared" ref="J48:J70" si="29">$H48*J11</f>
        <v>37753789.686589167</v>
      </c>
      <c r="K48" s="249">
        <f t="shared" ref="K48:AK48" si="30">$H48*K11</f>
        <v>0</v>
      </c>
      <c r="L48" s="249">
        <f t="shared" si="30"/>
        <v>0</v>
      </c>
      <c r="M48" s="249">
        <f t="shared" si="30"/>
        <v>0</v>
      </c>
      <c r="N48" s="249">
        <f t="shared" si="30"/>
        <v>0</v>
      </c>
      <c r="O48" s="249">
        <f t="shared" si="30"/>
        <v>0</v>
      </c>
      <c r="P48" s="249">
        <f t="shared" si="30"/>
        <v>0</v>
      </c>
      <c r="Q48" s="249">
        <f t="shared" si="30"/>
        <v>0</v>
      </c>
      <c r="R48" s="249">
        <f t="shared" si="30"/>
        <v>0</v>
      </c>
      <c r="S48" s="249">
        <f t="shared" si="30"/>
        <v>0</v>
      </c>
      <c r="T48" s="249">
        <f t="shared" si="30"/>
        <v>0</v>
      </c>
      <c r="U48" s="249">
        <f t="shared" si="30"/>
        <v>0</v>
      </c>
      <c r="V48" s="249">
        <f t="shared" si="30"/>
        <v>0</v>
      </c>
      <c r="W48" s="249">
        <f t="shared" si="30"/>
        <v>0</v>
      </c>
      <c r="X48" s="249">
        <f t="shared" si="30"/>
        <v>0</v>
      </c>
      <c r="Y48" s="249">
        <f t="shared" si="30"/>
        <v>0</v>
      </c>
      <c r="Z48" s="249">
        <f t="shared" si="30"/>
        <v>0</v>
      </c>
      <c r="AA48" s="249">
        <f t="shared" si="30"/>
        <v>0</v>
      </c>
      <c r="AB48" s="249">
        <f t="shared" si="30"/>
        <v>0</v>
      </c>
      <c r="AC48" s="249">
        <f t="shared" si="30"/>
        <v>0</v>
      </c>
      <c r="AD48" s="249">
        <f t="shared" si="30"/>
        <v>0</v>
      </c>
      <c r="AE48" s="249">
        <f t="shared" si="30"/>
        <v>0</v>
      </c>
      <c r="AF48" s="249">
        <f t="shared" si="30"/>
        <v>0</v>
      </c>
      <c r="AG48" s="249">
        <f t="shared" si="30"/>
        <v>0</v>
      </c>
      <c r="AH48" s="249">
        <f t="shared" si="30"/>
        <v>0</v>
      </c>
      <c r="AI48" s="249">
        <f t="shared" si="30"/>
        <v>0</v>
      </c>
      <c r="AJ48" s="249">
        <f t="shared" si="30"/>
        <v>0</v>
      </c>
      <c r="AK48" s="249">
        <f t="shared" si="30"/>
        <v>0</v>
      </c>
    </row>
    <row r="49" spans="1:37">
      <c r="A49" s="239"/>
      <c r="E49" s="220" t="str">
        <f t="shared" si="27"/>
        <v>2018Q2</v>
      </c>
      <c r="F49" s="221">
        <f>_xlfn.XLOOKUP($B$8,OCR!$D$2:$P$2,OCR!$D5:$P5)</f>
        <v>2046627</v>
      </c>
      <c r="G49" s="246">
        <f>_xlfn.XLOOKUP($B$8,IBNR!$G$5:$S$5,IBNR!$G8:$S8)</f>
        <v>245718.16267095011</v>
      </c>
      <c r="H49" s="247">
        <f t="shared" si="28"/>
        <v>2292345.1626709499</v>
      </c>
      <c r="I49" s="248">
        <f t="shared" ref="I49:I70" si="31">SUM(J49:AK49)</f>
        <v>2292345.1626709499</v>
      </c>
      <c r="J49" s="249">
        <f t="shared" si="29"/>
        <v>2292345.1626709499</v>
      </c>
      <c r="K49" s="249">
        <f t="shared" ref="K49:Z49" si="32">$H49*K12</f>
        <v>0</v>
      </c>
      <c r="L49" s="249">
        <f t="shared" si="32"/>
        <v>0</v>
      </c>
      <c r="M49" s="249">
        <f t="shared" si="32"/>
        <v>0</v>
      </c>
      <c r="N49" s="249">
        <f t="shared" si="32"/>
        <v>0</v>
      </c>
      <c r="O49" s="249">
        <f t="shared" si="32"/>
        <v>0</v>
      </c>
      <c r="P49" s="249">
        <f t="shared" si="32"/>
        <v>0</v>
      </c>
      <c r="Q49" s="249">
        <f t="shared" si="32"/>
        <v>0</v>
      </c>
      <c r="R49" s="249">
        <f t="shared" si="32"/>
        <v>0</v>
      </c>
      <c r="S49" s="249">
        <f t="shared" si="32"/>
        <v>0</v>
      </c>
      <c r="T49" s="249">
        <f t="shared" si="32"/>
        <v>0</v>
      </c>
      <c r="U49" s="249">
        <f t="shared" si="32"/>
        <v>0</v>
      </c>
      <c r="V49" s="249">
        <f t="shared" si="32"/>
        <v>0</v>
      </c>
      <c r="W49" s="249">
        <f t="shared" si="32"/>
        <v>0</v>
      </c>
      <c r="X49" s="249">
        <f t="shared" si="32"/>
        <v>0</v>
      </c>
      <c r="Y49" s="249">
        <f t="shared" si="32"/>
        <v>0</v>
      </c>
      <c r="Z49" s="249">
        <f t="shared" si="32"/>
        <v>0</v>
      </c>
      <c r="AA49" s="249">
        <f t="shared" ref="AA49:AF49" si="33">$H49*AA12</f>
        <v>0</v>
      </c>
      <c r="AB49" s="249">
        <f t="shared" si="33"/>
        <v>0</v>
      </c>
      <c r="AC49" s="249">
        <f t="shared" si="33"/>
        <v>0</v>
      </c>
      <c r="AD49" s="249">
        <f t="shared" si="33"/>
        <v>0</v>
      </c>
      <c r="AE49" s="249">
        <f t="shared" si="33"/>
        <v>0</v>
      </c>
      <c r="AF49" s="249">
        <f t="shared" si="33"/>
        <v>0</v>
      </c>
      <c r="AG49" s="249">
        <f t="shared" ref="AG49:AK58" si="34">$H49*AG12</f>
        <v>0</v>
      </c>
      <c r="AH49" s="249">
        <f t="shared" si="34"/>
        <v>0</v>
      </c>
      <c r="AI49" s="249">
        <f t="shared" si="34"/>
        <v>0</v>
      </c>
      <c r="AJ49" s="249">
        <f t="shared" si="34"/>
        <v>0</v>
      </c>
      <c r="AK49" s="249">
        <f t="shared" si="34"/>
        <v>0</v>
      </c>
    </row>
    <row r="50" spans="1:37">
      <c r="A50" s="239"/>
      <c r="E50" s="220" t="str">
        <f t="shared" si="27"/>
        <v>2018Q3</v>
      </c>
      <c r="F50" s="221">
        <f>_xlfn.XLOOKUP($B$8,OCR!$D$2:$P$2,OCR!$D6:$P6)</f>
        <v>6207851.1000000006</v>
      </c>
      <c r="G50" s="246">
        <f>_xlfn.XLOOKUP($B$8,IBNR!$G$5:$S$5,IBNR!$G9:$S9)</f>
        <v>255542.62437895357</v>
      </c>
      <c r="H50" s="247">
        <f t="shared" si="28"/>
        <v>6463393.7243789537</v>
      </c>
      <c r="I50" s="248">
        <f t="shared" si="31"/>
        <v>6463393.7243789537</v>
      </c>
      <c r="J50" s="249">
        <f t="shared" si="29"/>
        <v>6463393.7243789537</v>
      </c>
      <c r="K50" s="249">
        <f t="shared" ref="K50:Z50" si="35">$H50*K13</f>
        <v>0</v>
      </c>
      <c r="L50" s="249">
        <f t="shared" si="35"/>
        <v>0</v>
      </c>
      <c r="M50" s="249">
        <f t="shared" si="35"/>
        <v>0</v>
      </c>
      <c r="N50" s="249">
        <f t="shared" si="35"/>
        <v>0</v>
      </c>
      <c r="O50" s="249">
        <f t="shared" si="35"/>
        <v>0</v>
      </c>
      <c r="P50" s="249">
        <f t="shared" si="35"/>
        <v>0</v>
      </c>
      <c r="Q50" s="249">
        <f t="shared" si="35"/>
        <v>0</v>
      </c>
      <c r="R50" s="249">
        <f t="shared" si="35"/>
        <v>0</v>
      </c>
      <c r="S50" s="249">
        <f t="shared" si="35"/>
        <v>0</v>
      </c>
      <c r="T50" s="249">
        <f t="shared" si="35"/>
        <v>0</v>
      </c>
      <c r="U50" s="249">
        <f t="shared" si="35"/>
        <v>0</v>
      </c>
      <c r="V50" s="249">
        <f t="shared" si="35"/>
        <v>0</v>
      </c>
      <c r="W50" s="249">
        <f t="shared" si="35"/>
        <v>0</v>
      </c>
      <c r="X50" s="249">
        <f t="shared" si="35"/>
        <v>0</v>
      </c>
      <c r="Y50" s="249">
        <f t="shared" si="35"/>
        <v>0</v>
      </c>
      <c r="Z50" s="249">
        <f t="shared" si="35"/>
        <v>0</v>
      </c>
      <c r="AA50" s="249">
        <f t="shared" ref="AA50:AF50" si="36">$H50*AA13</f>
        <v>0</v>
      </c>
      <c r="AB50" s="249">
        <f t="shared" si="36"/>
        <v>0</v>
      </c>
      <c r="AC50" s="249">
        <f t="shared" si="36"/>
        <v>0</v>
      </c>
      <c r="AD50" s="249">
        <f t="shared" si="36"/>
        <v>0</v>
      </c>
      <c r="AE50" s="249">
        <f t="shared" si="36"/>
        <v>0</v>
      </c>
      <c r="AF50" s="249">
        <f t="shared" si="36"/>
        <v>0</v>
      </c>
      <c r="AG50" s="249">
        <f t="shared" si="34"/>
        <v>0</v>
      </c>
      <c r="AH50" s="249">
        <f t="shared" si="34"/>
        <v>0</v>
      </c>
      <c r="AI50" s="249">
        <f t="shared" si="34"/>
        <v>0</v>
      </c>
      <c r="AJ50" s="249">
        <f t="shared" si="34"/>
        <v>0</v>
      </c>
      <c r="AK50" s="249">
        <f t="shared" si="34"/>
        <v>0</v>
      </c>
    </row>
    <row r="51" spans="1:37">
      <c r="A51" s="239"/>
      <c r="E51" s="220" t="str">
        <f t="shared" si="27"/>
        <v>2018Q4</v>
      </c>
      <c r="F51" s="221">
        <f>_xlfn.XLOOKUP($B$8,OCR!$D$2:$P$2,OCR!$D7:$P7)</f>
        <v>2929203.2000000002</v>
      </c>
      <c r="G51" s="246">
        <f>_xlfn.XLOOKUP($B$8,IBNR!$G$5:$S$5,IBNR!$G10:$S10)</f>
        <v>395362.60733142978</v>
      </c>
      <c r="H51" s="247">
        <f t="shared" si="28"/>
        <v>3324565.8073314298</v>
      </c>
      <c r="I51" s="248">
        <f t="shared" si="31"/>
        <v>3324565.8073314298</v>
      </c>
      <c r="J51" s="249">
        <f t="shared" si="29"/>
        <v>3324565.8073314298</v>
      </c>
      <c r="K51" s="249">
        <f t="shared" ref="K51:Z51" si="37">$H51*K14</f>
        <v>0</v>
      </c>
      <c r="L51" s="249">
        <f t="shared" si="37"/>
        <v>0</v>
      </c>
      <c r="M51" s="249">
        <f t="shared" si="37"/>
        <v>0</v>
      </c>
      <c r="N51" s="249">
        <f t="shared" si="37"/>
        <v>0</v>
      </c>
      <c r="O51" s="249">
        <f t="shared" si="37"/>
        <v>0</v>
      </c>
      <c r="P51" s="249">
        <f t="shared" si="37"/>
        <v>0</v>
      </c>
      <c r="Q51" s="249">
        <f t="shared" si="37"/>
        <v>0</v>
      </c>
      <c r="R51" s="249">
        <f t="shared" si="37"/>
        <v>0</v>
      </c>
      <c r="S51" s="249">
        <f t="shared" si="37"/>
        <v>0</v>
      </c>
      <c r="T51" s="249">
        <f t="shared" si="37"/>
        <v>0</v>
      </c>
      <c r="U51" s="249">
        <f t="shared" si="37"/>
        <v>0</v>
      </c>
      <c r="V51" s="249">
        <f t="shared" si="37"/>
        <v>0</v>
      </c>
      <c r="W51" s="249">
        <f t="shared" si="37"/>
        <v>0</v>
      </c>
      <c r="X51" s="249">
        <f t="shared" si="37"/>
        <v>0</v>
      </c>
      <c r="Y51" s="249">
        <f t="shared" si="37"/>
        <v>0</v>
      </c>
      <c r="Z51" s="249">
        <f t="shared" si="37"/>
        <v>0</v>
      </c>
      <c r="AA51" s="249">
        <f t="shared" ref="AA51:AF51" si="38">$H51*AA14</f>
        <v>0</v>
      </c>
      <c r="AB51" s="249">
        <f t="shared" si="38"/>
        <v>0</v>
      </c>
      <c r="AC51" s="249">
        <f t="shared" si="38"/>
        <v>0</v>
      </c>
      <c r="AD51" s="249">
        <f t="shared" si="38"/>
        <v>0</v>
      </c>
      <c r="AE51" s="249">
        <f t="shared" si="38"/>
        <v>0</v>
      </c>
      <c r="AF51" s="249">
        <f t="shared" si="38"/>
        <v>0</v>
      </c>
      <c r="AG51" s="249">
        <f t="shared" si="34"/>
        <v>0</v>
      </c>
      <c r="AH51" s="249">
        <f t="shared" si="34"/>
        <v>0</v>
      </c>
      <c r="AI51" s="249">
        <f t="shared" si="34"/>
        <v>0</v>
      </c>
      <c r="AJ51" s="249">
        <f t="shared" si="34"/>
        <v>0</v>
      </c>
      <c r="AK51" s="249">
        <f t="shared" si="34"/>
        <v>0</v>
      </c>
    </row>
    <row r="52" spans="1:37">
      <c r="A52" s="239"/>
      <c r="E52" s="220" t="str">
        <f t="shared" si="27"/>
        <v>2019Q1</v>
      </c>
      <c r="F52" s="221">
        <f>_xlfn.XLOOKUP($B$8,OCR!$D$2:$P$2,OCR!$D8:$P8)</f>
        <v>6774208.0999999996</v>
      </c>
      <c r="G52" s="246">
        <f>_xlfn.XLOOKUP($B$8,IBNR!$G$5:$S$5,IBNR!$G11:$S11)</f>
        <v>487827.45503397216</v>
      </c>
      <c r="H52" s="247">
        <f t="shared" si="28"/>
        <v>7262035.5550339716</v>
      </c>
      <c r="I52" s="248">
        <f t="shared" si="31"/>
        <v>7262035.5550339716</v>
      </c>
      <c r="J52" s="249">
        <f t="shared" si="29"/>
        <v>0</v>
      </c>
      <c r="K52" s="249">
        <f t="shared" ref="K52:Z52" si="39">$H52*K15</f>
        <v>7262035.5550339716</v>
      </c>
      <c r="L52" s="249">
        <f t="shared" si="39"/>
        <v>0</v>
      </c>
      <c r="M52" s="249">
        <f t="shared" si="39"/>
        <v>0</v>
      </c>
      <c r="N52" s="249">
        <f t="shared" si="39"/>
        <v>0</v>
      </c>
      <c r="O52" s="249">
        <f t="shared" si="39"/>
        <v>0</v>
      </c>
      <c r="P52" s="249">
        <f t="shared" si="39"/>
        <v>0</v>
      </c>
      <c r="Q52" s="249">
        <f t="shared" si="39"/>
        <v>0</v>
      </c>
      <c r="R52" s="249">
        <f t="shared" si="39"/>
        <v>0</v>
      </c>
      <c r="S52" s="249">
        <f t="shared" si="39"/>
        <v>0</v>
      </c>
      <c r="T52" s="249">
        <f t="shared" si="39"/>
        <v>0</v>
      </c>
      <c r="U52" s="249">
        <f t="shared" si="39"/>
        <v>0</v>
      </c>
      <c r="V52" s="249">
        <f t="shared" si="39"/>
        <v>0</v>
      </c>
      <c r="W52" s="249">
        <f t="shared" si="39"/>
        <v>0</v>
      </c>
      <c r="X52" s="249">
        <f t="shared" si="39"/>
        <v>0</v>
      </c>
      <c r="Y52" s="249">
        <f t="shared" si="39"/>
        <v>0</v>
      </c>
      <c r="Z52" s="249">
        <f t="shared" si="39"/>
        <v>0</v>
      </c>
      <c r="AA52" s="249">
        <f t="shared" ref="AA52:AF52" si="40">$H52*AA15</f>
        <v>0</v>
      </c>
      <c r="AB52" s="249">
        <f t="shared" si="40"/>
        <v>0</v>
      </c>
      <c r="AC52" s="249">
        <f t="shared" si="40"/>
        <v>0</v>
      </c>
      <c r="AD52" s="249">
        <f t="shared" si="40"/>
        <v>0</v>
      </c>
      <c r="AE52" s="249">
        <f t="shared" si="40"/>
        <v>0</v>
      </c>
      <c r="AF52" s="249">
        <f t="shared" si="40"/>
        <v>0</v>
      </c>
      <c r="AG52" s="249">
        <f t="shared" si="34"/>
        <v>0</v>
      </c>
      <c r="AH52" s="249">
        <f t="shared" si="34"/>
        <v>0</v>
      </c>
      <c r="AI52" s="249">
        <f t="shared" si="34"/>
        <v>0</v>
      </c>
      <c r="AJ52" s="249">
        <f t="shared" si="34"/>
        <v>0</v>
      </c>
      <c r="AK52" s="249">
        <f t="shared" si="34"/>
        <v>0</v>
      </c>
    </row>
    <row r="53" spans="1:37">
      <c r="A53" s="239"/>
      <c r="E53" s="220" t="str">
        <f t="shared" si="27"/>
        <v>2019Q2</v>
      </c>
      <c r="F53" s="221">
        <f>_xlfn.XLOOKUP($B$8,OCR!$D$2:$P$2,OCR!$D9:$P9)</f>
        <v>7712479.5</v>
      </c>
      <c r="G53" s="246">
        <f>_xlfn.XLOOKUP($B$8,IBNR!$G$5:$S$5,IBNR!$G12:$S12)</f>
        <v>487827.45503397216</v>
      </c>
      <c r="H53" s="247">
        <f t="shared" si="28"/>
        <v>8200306.9550339719</v>
      </c>
      <c r="I53" s="248">
        <f t="shared" si="31"/>
        <v>8200306.9550339719</v>
      </c>
      <c r="J53" s="249">
        <f t="shared" si="29"/>
        <v>0</v>
      </c>
      <c r="K53" s="249">
        <f t="shared" ref="K53:Z53" si="41">$H53*K16</f>
        <v>0</v>
      </c>
      <c r="L53" s="249">
        <f t="shared" si="41"/>
        <v>8200306.9550339719</v>
      </c>
      <c r="M53" s="249">
        <f t="shared" si="41"/>
        <v>0</v>
      </c>
      <c r="N53" s="249">
        <f t="shared" si="41"/>
        <v>0</v>
      </c>
      <c r="O53" s="249">
        <f t="shared" si="41"/>
        <v>0</v>
      </c>
      <c r="P53" s="249">
        <f t="shared" si="41"/>
        <v>0</v>
      </c>
      <c r="Q53" s="249">
        <f t="shared" si="41"/>
        <v>0</v>
      </c>
      <c r="R53" s="249">
        <f t="shared" si="41"/>
        <v>0</v>
      </c>
      <c r="S53" s="249">
        <f t="shared" si="41"/>
        <v>0</v>
      </c>
      <c r="T53" s="249">
        <f t="shared" si="41"/>
        <v>0</v>
      </c>
      <c r="U53" s="249">
        <f t="shared" si="41"/>
        <v>0</v>
      </c>
      <c r="V53" s="249">
        <f t="shared" si="41"/>
        <v>0</v>
      </c>
      <c r="W53" s="249">
        <f t="shared" si="41"/>
        <v>0</v>
      </c>
      <c r="X53" s="249">
        <f t="shared" si="41"/>
        <v>0</v>
      </c>
      <c r="Y53" s="249">
        <f t="shared" si="41"/>
        <v>0</v>
      </c>
      <c r="Z53" s="249">
        <f t="shared" si="41"/>
        <v>0</v>
      </c>
      <c r="AA53" s="249">
        <f t="shared" ref="AA53:AF53" si="42">$H53*AA16</f>
        <v>0</v>
      </c>
      <c r="AB53" s="249">
        <f t="shared" si="42"/>
        <v>0</v>
      </c>
      <c r="AC53" s="249">
        <f t="shared" si="42"/>
        <v>0</v>
      </c>
      <c r="AD53" s="249">
        <f t="shared" si="42"/>
        <v>0</v>
      </c>
      <c r="AE53" s="249">
        <f t="shared" si="42"/>
        <v>0</v>
      </c>
      <c r="AF53" s="249">
        <f t="shared" si="42"/>
        <v>0</v>
      </c>
      <c r="AG53" s="249">
        <f t="shared" si="34"/>
        <v>0</v>
      </c>
      <c r="AH53" s="249">
        <f t="shared" si="34"/>
        <v>0</v>
      </c>
      <c r="AI53" s="249">
        <f t="shared" si="34"/>
        <v>0</v>
      </c>
      <c r="AJ53" s="249">
        <f t="shared" si="34"/>
        <v>0</v>
      </c>
      <c r="AK53" s="249">
        <f t="shared" si="34"/>
        <v>0</v>
      </c>
    </row>
    <row r="54" spans="1:37">
      <c r="A54" s="239"/>
      <c r="E54" s="220" t="str">
        <f t="shared" si="27"/>
        <v>2019Q3</v>
      </c>
      <c r="F54" s="221">
        <f>_xlfn.XLOOKUP($B$8,OCR!$D$2:$P$2,OCR!$D10:$P10)</f>
        <v>12526026.700000001</v>
      </c>
      <c r="G54" s="246">
        <f>_xlfn.XLOOKUP($B$8,IBNR!$G$5:$S$5,IBNR!$G13:$S13)</f>
        <v>574168.66606344923</v>
      </c>
      <c r="H54" s="247">
        <f t="shared" si="28"/>
        <v>13100195.36606345</v>
      </c>
      <c r="I54" s="248">
        <f t="shared" si="31"/>
        <v>13100195.36606345</v>
      </c>
      <c r="J54" s="249">
        <f t="shared" si="29"/>
        <v>0</v>
      </c>
      <c r="K54" s="249">
        <f t="shared" ref="K54:Z54" si="43">$H54*K17</f>
        <v>0</v>
      </c>
      <c r="L54" s="249">
        <f t="shared" si="43"/>
        <v>0</v>
      </c>
      <c r="M54" s="249">
        <f t="shared" si="43"/>
        <v>13100195.36606345</v>
      </c>
      <c r="N54" s="249">
        <f t="shared" si="43"/>
        <v>0</v>
      </c>
      <c r="O54" s="249">
        <f t="shared" si="43"/>
        <v>0</v>
      </c>
      <c r="P54" s="249">
        <f t="shared" si="43"/>
        <v>0</v>
      </c>
      <c r="Q54" s="249">
        <f t="shared" si="43"/>
        <v>0</v>
      </c>
      <c r="R54" s="249">
        <f t="shared" si="43"/>
        <v>0</v>
      </c>
      <c r="S54" s="249">
        <f t="shared" si="43"/>
        <v>0</v>
      </c>
      <c r="T54" s="249">
        <f t="shared" si="43"/>
        <v>0</v>
      </c>
      <c r="U54" s="249">
        <f t="shared" si="43"/>
        <v>0</v>
      </c>
      <c r="V54" s="249">
        <f t="shared" si="43"/>
        <v>0</v>
      </c>
      <c r="W54" s="249">
        <f t="shared" si="43"/>
        <v>0</v>
      </c>
      <c r="X54" s="249">
        <f t="shared" si="43"/>
        <v>0</v>
      </c>
      <c r="Y54" s="249">
        <f t="shared" si="43"/>
        <v>0</v>
      </c>
      <c r="Z54" s="249">
        <f t="shared" si="43"/>
        <v>0</v>
      </c>
      <c r="AA54" s="249">
        <f t="shared" ref="AA54:AF54" si="44">$H54*AA17</f>
        <v>0</v>
      </c>
      <c r="AB54" s="249">
        <f t="shared" si="44"/>
        <v>0</v>
      </c>
      <c r="AC54" s="249">
        <f t="shared" si="44"/>
        <v>0</v>
      </c>
      <c r="AD54" s="249">
        <f t="shared" si="44"/>
        <v>0</v>
      </c>
      <c r="AE54" s="249">
        <f t="shared" si="44"/>
        <v>0</v>
      </c>
      <c r="AF54" s="249">
        <f t="shared" si="44"/>
        <v>0</v>
      </c>
      <c r="AG54" s="249">
        <f t="shared" si="34"/>
        <v>0</v>
      </c>
      <c r="AH54" s="249">
        <f t="shared" si="34"/>
        <v>0</v>
      </c>
      <c r="AI54" s="249">
        <f t="shared" si="34"/>
        <v>0</v>
      </c>
      <c r="AJ54" s="249">
        <f t="shared" si="34"/>
        <v>0</v>
      </c>
      <c r="AK54" s="249">
        <f t="shared" si="34"/>
        <v>0</v>
      </c>
    </row>
    <row r="55" spans="1:37">
      <c r="A55" s="239"/>
      <c r="E55" s="220" t="str">
        <f t="shared" si="27"/>
        <v>2019Q4</v>
      </c>
      <c r="F55" s="221">
        <f>_xlfn.XLOOKUP($B$8,OCR!$D$2:$P$2,OCR!$D11:$P11)</f>
        <v>9869184.5999999996</v>
      </c>
      <c r="G55" s="246">
        <f>_xlfn.XLOOKUP($B$8,IBNR!$G$5:$S$5,IBNR!$G14:$S14)</f>
        <v>549089.67852187902</v>
      </c>
      <c r="H55" s="247">
        <f t="shared" si="28"/>
        <v>10418274.278521879</v>
      </c>
      <c r="I55" s="248">
        <f t="shared" si="31"/>
        <v>10418274.278521879</v>
      </c>
      <c r="J55" s="249">
        <f t="shared" si="29"/>
        <v>0</v>
      </c>
      <c r="K55" s="249">
        <f t="shared" ref="K55:Z55" si="45">$H55*K18</f>
        <v>0</v>
      </c>
      <c r="L55" s="249">
        <f t="shared" si="45"/>
        <v>0</v>
      </c>
      <c r="M55" s="249">
        <f t="shared" si="45"/>
        <v>0</v>
      </c>
      <c r="N55" s="249">
        <f t="shared" si="45"/>
        <v>10418274.278521879</v>
      </c>
      <c r="O55" s="249">
        <f t="shared" si="45"/>
        <v>0</v>
      </c>
      <c r="P55" s="249">
        <f t="shared" si="45"/>
        <v>0</v>
      </c>
      <c r="Q55" s="249">
        <f t="shared" si="45"/>
        <v>0</v>
      </c>
      <c r="R55" s="249">
        <f t="shared" si="45"/>
        <v>0</v>
      </c>
      <c r="S55" s="249">
        <f t="shared" si="45"/>
        <v>0</v>
      </c>
      <c r="T55" s="249">
        <f t="shared" si="45"/>
        <v>0</v>
      </c>
      <c r="U55" s="249">
        <f t="shared" si="45"/>
        <v>0</v>
      </c>
      <c r="V55" s="249">
        <f t="shared" si="45"/>
        <v>0</v>
      </c>
      <c r="W55" s="249">
        <f t="shared" si="45"/>
        <v>0</v>
      </c>
      <c r="X55" s="249">
        <f t="shared" si="45"/>
        <v>0</v>
      </c>
      <c r="Y55" s="249">
        <f t="shared" si="45"/>
        <v>0</v>
      </c>
      <c r="Z55" s="249">
        <f t="shared" si="45"/>
        <v>0</v>
      </c>
      <c r="AA55" s="249">
        <f t="shared" ref="AA55:AF55" si="46">$H55*AA18</f>
        <v>0</v>
      </c>
      <c r="AB55" s="249">
        <f t="shared" si="46"/>
        <v>0</v>
      </c>
      <c r="AC55" s="249">
        <f t="shared" si="46"/>
        <v>0</v>
      </c>
      <c r="AD55" s="249">
        <f t="shared" si="46"/>
        <v>0</v>
      </c>
      <c r="AE55" s="249">
        <f t="shared" si="46"/>
        <v>0</v>
      </c>
      <c r="AF55" s="249">
        <f t="shared" si="46"/>
        <v>0</v>
      </c>
      <c r="AG55" s="249">
        <f t="shared" si="34"/>
        <v>0</v>
      </c>
      <c r="AH55" s="249">
        <f t="shared" si="34"/>
        <v>0</v>
      </c>
      <c r="AI55" s="249">
        <f t="shared" si="34"/>
        <v>0</v>
      </c>
      <c r="AJ55" s="249">
        <f t="shared" si="34"/>
        <v>0</v>
      </c>
      <c r="AK55" s="249">
        <f t="shared" si="34"/>
        <v>0</v>
      </c>
    </row>
    <row r="56" spans="1:37">
      <c r="A56" s="239"/>
      <c r="E56" s="220" t="str">
        <f t="shared" si="27"/>
        <v>2020Q1</v>
      </c>
      <c r="F56" s="221">
        <f>_xlfn.XLOOKUP($B$8,OCR!$D$2:$P$2,OCR!$D12:$P12)</f>
        <v>11134954.6</v>
      </c>
      <c r="G56" s="246">
        <f>_xlfn.XLOOKUP($B$8,IBNR!$G$5:$S$5,IBNR!$G15:$S15)</f>
        <v>395148.04470206029</v>
      </c>
      <c r="H56" s="247">
        <f t="shared" si="28"/>
        <v>11530102.64470206</v>
      </c>
      <c r="I56" s="248">
        <f t="shared" si="31"/>
        <v>11530102.64470206</v>
      </c>
      <c r="J56" s="249">
        <f t="shared" si="29"/>
        <v>0</v>
      </c>
      <c r="K56" s="249">
        <f t="shared" ref="K56:Z56" si="47">$H56*K19</f>
        <v>0</v>
      </c>
      <c r="L56" s="249">
        <f t="shared" si="47"/>
        <v>0</v>
      </c>
      <c r="M56" s="249">
        <f t="shared" si="47"/>
        <v>0</v>
      </c>
      <c r="N56" s="249">
        <f t="shared" si="47"/>
        <v>0</v>
      </c>
      <c r="O56" s="249">
        <f t="shared" si="47"/>
        <v>11530102.64470206</v>
      </c>
      <c r="P56" s="249">
        <f t="shared" si="47"/>
        <v>0</v>
      </c>
      <c r="Q56" s="249">
        <f t="shared" si="47"/>
        <v>0</v>
      </c>
      <c r="R56" s="249">
        <f t="shared" si="47"/>
        <v>0</v>
      </c>
      <c r="S56" s="249">
        <f t="shared" si="47"/>
        <v>0</v>
      </c>
      <c r="T56" s="249">
        <f t="shared" si="47"/>
        <v>0</v>
      </c>
      <c r="U56" s="249">
        <f t="shared" si="47"/>
        <v>0</v>
      </c>
      <c r="V56" s="249">
        <f t="shared" si="47"/>
        <v>0</v>
      </c>
      <c r="W56" s="249">
        <f t="shared" si="47"/>
        <v>0</v>
      </c>
      <c r="X56" s="249">
        <f t="shared" si="47"/>
        <v>0</v>
      </c>
      <c r="Y56" s="249">
        <f t="shared" si="47"/>
        <v>0</v>
      </c>
      <c r="Z56" s="249">
        <f t="shared" si="47"/>
        <v>0</v>
      </c>
      <c r="AA56" s="249">
        <f t="shared" ref="AA56:AF56" si="48">$H56*AA19</f>
        <v>0</v>
      </c>
      <c r="AB56" s="249">
        <f t="shared" si="48"/>
        <v>0</v>
      </c>
      <c r="AC56" s="249">
        <f t="shared" si="48"/>
        <v>0</v>
      </c>
      <c r="AD56" s="249">
        <f t="shared" si="48"/>
        <v>0</v>
      </c>
      <c r="AE56" s="249">
        <f t="shared" si="48"/>
        <v>0</v>
      </c>
      <c r="AF56" s="249">
        <f t="shared" si="48"/>
        <v>0</v>
      </c>
      <c r="AG56" s="249">
        <f t="shared" si="34"/>
        <v>0</v>
      </c>
      <c r="AH56" s="249">
        <f t="shared" si="34"/>
        <v>0</v>
      </c>
      <c r="AI56" s="249">
        <f t="shared" si="34"/>
        <v>0</v>
      </c>
      <c r="AJ56" s="249">
        <f t="shared" si="34"/>
        <v>0</v>
      </c>
      <c r="AK56" s="249">
        <f t="shared" si="34"/>
        <v>0</v>
      </c>
    </row>
    <row r="57" spans="1:37">
      <c r="A57" s="239"/>
      <c r="E57" s="220" t="str">
        <f t="shared" si="27"/>
        <v>2020Q2</v>
      </c>
      <c r="F57" s="221">
        <f>_xlfn.XLOOKUP($B$8,OCR!$D$2:$P$2,OCR!$D13:$P13)</f>
        <v>6259267.3000000007</v>
      </c>
      <c r="G57" s="246">
        <f>_xlfn.XLOOKUP($B$8,IBNR!$G$5:$S$5,IBNR!$G16:$S16)</f>
        <v>355926.17777349753</v>
      </c>
      <c r="H57" s="247">
        <f t="shared" si="28"/>
        <v>6615193.4777734987</v>
      </c>
      <c r="I57" s="248">
        <f t="shared" si="31"/>
        <v>6615193.4777734987</v>
      </c>
      <c r="J57" s="249">
        <f t="shared" si="29"/>
        <v>0</v>
      </c>
      <c r="K57" s="249">
        <f t="shared" ref="K57:Z57" si="49">$H57*K20</f>
        <v>0</v>
      </c>
      <c r="L57" s="249">
        <f t="shared" si="49"/>
        <v>0</v>
      </c>
      <c r="M57" s="249">
        <f t="shared" si="49"/>
        <v>0</v>
      </c>
      <c r="N57" s="249">
        <f t="shared" si="49"/>
        <v>0</v>
      </c>
      <c r="O57" s="249">
        <f t="shared" si="49"/>
        <v>0</v>
      </c>
      <c r="P57" s="249">
        <f t="shared" si="49"/>
        <v>6615193.4777734987</v>
      </c>
      <c r="Q57" s="249">
        <f t="shared" si="49"/>
        <v>0</v>
      </c>
      <c r="R57" s="249">
        <f t="shared" si="49"/>
        <v>0</v>
      </c>
      <c r="S57" s="249">
        <f t="shared" si="49"/>
        <v>0</v>
      </c>
      <c r="T57" s="249">
        <f t="shared" si="49"/>
        <v>0</v>
      </c>
      <c r="U57" s="249">
        <f t="shared" si="49"/>
        <v>0</v>
      </c>
      <c r="V57" s="249">
        <f t="shared" si="49"/>
        <v>0</v>
      </c>
      <c r="W57" s="249">
        <f t="shared" si="49"/>
        <v>0</v>
      </c>
      <c r="X57" s="249">
        <f t="shared" si="49"/>
        <v>0</v>
      </c>
      <c r="Y57" s="249">
        <f t="shared" si="49"/>
        <v>0</v>
      </c>
      <c r="Z57" s="249">
        <f t="shared" si="49"/>
        <v>0</v>
      </c>
      <c r="AA57" s="249">
        <f t="shared" ref="AA57:AF57" si="50">$H57*AA20</f>
        <v>0</v>
      </c>
      <c r="AB57" s="249">
        <f t="shared" si="50"/>
        <v>0</v>
      </c>
      <c r="AC57" s="249">
        <f t="shared" si="50"/>
        <v>0</v>
      </c>
      <c r="AD57" s="249">
        <f t="shared" si="50"/>
        <v>0</v>
      </c>
      <c r="AE57" s="249">
        <f t="shared" si="50"/>
        <v>0</v>
      </c>
      <c r="AF57" s="249">
        <f t="shared" si="50"/>
        <v>0</v>
      </c>
      <c r="AG57" s="249">
        <f t="shared" si="34"/>
        <v>0</v>
      </c>
      <c r="AH57" s="249">
        <f t="shared" si="34"/>
        <v>0</v>
      </c>
      <c r="AI57" s="249">
        <f t="shared" si="34"/>
        <v>0</v>
      </c>
      <c r="AJ57" s="249">
        <f t="shared" si="34"/>
        <v>0</v>
      </c>
      <c r="AK57" s="249">
        <f t="shared" si="34"/>
        <v>0</v>
      </c>
    </row>
    <row r="58" spans="1:37">
      <c r="A58" s="239"/>
      <c r="E58" s="220" t="str">
        <f t="shared" si="27"/>
        <v>2020Q3</v>
      </c>
      <c r="F58" s="221">
        <f>_xlfn.XLOOKUP($B$8,OCR!$D$2:$P$2,OCR!$D14:$P14)</f>
        <v>9731482.1999999993</v>
      </c>
      <c r="G58" s="246">
        <f>_xlfn.XLOOKUP($B$8,IBNR!$G$5:$S$5,IBNR!$G17:$S17)</f>
        <v>394360.91680463345</v>
      </c>
      <c r="H58" s="247">
        <f t="shared" si="28"/>
        <v>10125843.116804633</v>
      </c>
      <c r="I58" s="248">
        <f t="shared" si="31"/>
        <v>10125843.116804633</v>
      </c>
      <c r="J58" s="249">
        <f t="shared" si="29"/>
        <v>1708362.1300027599</v>
      </c>
      <c r="K58" s="249">
        <f t="shared" ref="K58:Z58" si="51">$H58*K21</f>
        <v>0</v>
      </c>
      <c r="L58" s="249">
        <f t="shared" si="51"/>
        <v>0</v>
      </c>
      <c r="M58" s="249">
        <f t="shared" si="51"/>
        <v>0</v>
      </c>
      <c r="N58" s="249">
        <f t="shared" si="51"/>
        <v>0</v>
      </c>
      <c r="O58" s="249">
        <f t="shared" si="51"/>
        <v>0</v>
      </c>
      <c r="P58" s="249">
        <f t="shared" si="51"/>
        <v>0</v>
      </c>
      <c r="Q58" s="249">
        <f t="shared" si="51"/>
        <v>8417480.9868018739</v>
      </c>
      <c r="R58" s="249">
        <f t="shared" si="51"/>
        <v>0</v>
      </c>
      <c r="S58" s="249">
        <f t="shared" si="51"/>
        <v>0</v>
      </c>
      <c r="T58" s="249">
        <f t="shared" si="51"/>
        <v>0</v>
      </c>
      <c r="U58" s="249">
        <f t="shared" si="51"/>
        <v>0</v>
      </c>
      <c r="V58" s="249">
        <f t="shared" si="51"/>
        <v>0</v>
      </c>
      <c r="W58" s="249">
        <f t="shared" si="51"/>
        <v>0</v>
      </c>
      <c r="X58" s="249">
        <f t="shared" si="51"/>
        <v>0</v>
      </c>
      <c r="Y58" s="249">
        <f t="shared" si="51"/>
        <v>0</v>
      </c>
      <c r="Z58" s="249">
        <f t="shared" si="51"/>
        <v>0</v>
      </c>
      <c r="AA58" s="249">
        <f t="shared" ref="AA58:AF58" si="52">$H58*AA21</f>
        <v>0</v>
      </c>
      <c r="AB58" s="249">
        <f t="shared" si="52"/>
        <v>0</v>
      </c>
      <c r="AC58" s="249">
        <f t="shared" si="52"/>
        <v>0</v>
      </c>
      <c r="AD58" s="249">
        <f t="shared" si="52"/>
        <v>0</v>
      </c>
      <c r="AE58" s="249">
        <f t="shared" si="52"/>
        <v>0</v>
      </c>
      <c r="AF58" s="249">
        <f t="shared" si="52"/>
        <v>0</v>
      </c>
      <c r="AG58" s="249">
        <f t="shared" si="34"/>
        <v>0</v>
      </c>
      <c r="AH58" s="249">
        <f t="shared" si="34"/>
        <v>0</v>
      </c>
      <c r="AI58" s="249">
        <f t="shared" si="34"/>
        <v>0</v>
      </c>
      <c r="AJ58" s="249">
        <f t="shared" si="34"/>
        <v>0</v>
      </c>
      <c r="AK58" s="249">
        <f t="shared" si="34"/>
        <v>0</v>
      </c>
    </row>
    <row r="59" spans="1:37">
      <c r="A59" s="239"/>
      <c r="E59" s="220" t="str">
        <f t="shared" si="27"/>
        <v>2020Q4</v>
      </c>
      <c r="F59" s="221">
        <f>_xlfn.XLOOKUP($B$8,OCR!$D$2:$P$2,OCR!$D15:$P15)</f>
        <v>16286755.100000001</v>
      </c>
      <c r="G59" s="246">
        <f>_xlfn.XLOOKUP($B$8,IBNR!$G$5:$S$5,IBNR!$G18:$S18)</f>
        <v>403710.42696993117</v>
      </c>
      <c r="H59" s="247">
        <f t="shared" si="28"/>
        <v>16690465.526969932</v>
      </c>
      <c r="I59" s="248">
        <f t="shared" si="31"/>
        <v>16690465.526969932</v>
      </c>
      <c r="J59" s="249">
        <f t="shared" si="29"/>
        <v>0</v>
      </c>
      <c r="K59" s="249">
        <f t="shared" ref="K59:Z59" si="53">$H59*K22</f>
        <v>2815899.7635536962</v>
      </c>
      <c r="L59" s="249">
        <f t="shared" si="53"/>
        <v>0</v>
      </c>
      <c r="M59" s="249">
        <f t="shared" si="53"/>
        <v>0</v>
      </c>
      <c r="N59" s="249">
        <f t="shared" si="53"/>
        <v>0</v>
      </c>
      <c r="O59" s="249">
        <f t="shared" si="53"/>
        <v>0</v>
      </c>
      <c r="P59" s="249">
        <f t="shared" si="53"/>
        <v>0</v>
      </c>
      <c r="Q59" s="249">
        <f t="shared" si="53"/>
        <v>0</v>
      </c>
      <c r="R59" s="249">
        <f t="shared" si="53"/>
        <v>13874565.763416236</v>
      </c>
      <c r="S59" s="249">
        <f t="shared" si="53"/>
        <v>0</v>
      </c>
      <c r="T59" s="249">
        <f t="shared" si="53"/>
        <v>0</v>
      </c>
      <c r="U59" s="249">
        <f t="shared" si="53"/>
        <v>0</v>
      </c>
      <c r="V59" s="249">
        <f t="shared" si="53"/>
        <v>0</v>
      </c>
      <c r="W59" s="249">
        <f t="shared" si="53"/>
        <v>0</v>
      </c>
      <c r="X59" s="249">
        <f t="shared" si="53"/>
        <v>0</v>
      </c>
      <c r="Y59" s="249">
        <f t="shared" si="53"/>
        <v>0</v>
      </c>
      <c r="Z59" s="249">
        <f t="shared" si="53"/>
        <v>0</v>
      </c>
      <c r="AA59" s="249">
        <f t="shared" ref="AA59:AF59" si="54">$H59*AA22</f>
        <v>0</v>
      </c>
      <c r="AB59" s="249">
        <f t="shared" si="54"/>
        <v>0</v>
      </c>
      <c r="AC59" s="249">
        <f t="shared" si="54"/>
        <v>0</v>
      </c>
      <c r="AD59" s="249">
        <f t="shared" si="54"/>
        <v>0</v>
      </c>
      <c r="AE59" s="249">
        <f t="shared" si="54"/>
        <v>0</v>
      </c>
      <c r="AF59" s="249">
        <f t="shared" si="54"/>
        <v>0</v>
      </c>
      <c r="AG59" s="249">
        <f t="shared" ref="AG59:AK68" si="55">$H59*AG22</f>
        <v>0</v>
      </c>
      <c r="AH59" s="249">
        <f t="shared" si="55"/>
        <v>0</v>
      </c>
      <c r="AI59" s="249">
        <f t="shared" si="55"/>
        <v>0</v>
      </c>
      <c r="AJ59" s="249">
        <f t="shared" si="55"/>
        <v>0</v>
      </c>
      <c r="AK59" s="249">
        <f t="shared" si="55"/>
        <v>0</v>
      </c>
    </row>
    <row r="60" spans="1:37">
      <c r="A60" s="239"/>
      <c r="E60" s="220" t="str">
        <f t="shared" si="27"/>
        <v>2021Q1</v>
      </c>
      <c r="F60" s="221">
        <f>_xlfn.XLOOKUP($B$8,OCR!$D$2:$P$2,OCR!$D16:$P16)</f>
        <v>5015772.3</v>
      </c>
      <c r="G60" s="246">
        <f>_xlfn.XLOOKUP($B$8,IBNR!$G$5:$S$5,IBNR!$G19:$S19)</f>
        <v>412441.84040379501</v>
      </c>
      <c r="H60" s="247">
        <f t="shared" si="28"/>
        <v>5428214.1404037951</v>
      </c>
      <c r="I60" s="248">
        <f t="shared" si="31"/>
        <v>5428214.1404037951</v>
      </c>
      <c r="J60" s="249">
        <f t="shared" si="29"/>
        <v>458771.39679045969</v>
      </c>
      <c r="K60" s="249">
        <f t="shared" ref="K60:Z60" si="56">$H60*K23</f>
        <v>0</v>
      </c>
      <c r="L60" s="249">
        <f t="shared" si="56"/>
        <v>838409.96670359862</v>
      </c>
      <c r="M60" s="249">
        <f t="shared" si="56"/>
        <v>0</v>
      </c>
      <c r="N60" s="249">
        <f t="shared" si="56"/>
        <v>0</v>
      </c>
      <c r="O60" s="249">
        <f t="shared" si="56"/>
        <v>0</v>
      </c>
      <c r="P60" s="249">
        <f t="shared" si="56"/>
        <v>0</v>
      </c>
      <c r="Q60" s="249">
        <f t="shared" si="56"/>
        <v>0</v>
      </c>
      <c r="R60" s="249">
        <f t="shared" si="56"/>
        <v>0</v>
      </c>
      <c r="S60" s="249">
        <f t="shared" si="56"/>
        <v>4131032.7769097365</v>
      </c>
      <c r="T60" s="249">
        <f t="shared" si="56"/>
        <v>0</v>
      </c>
      <c r="U60" s="249">
        <f t="shared" si="56"/>
        <v>0</v>
      </c>
      <c r="V60" s="249">
        <f t="shared" si="56"/>
        <v>0</v>
      </c>
      <c r="W60" s="249">
        <f t="shared" si="56"/>
        <v>0</v>
      </c>
      <c r="X60" s="249">
        <f t="shared" si="56"/>
        <v>0</v>
      </c>
      <c r="Y60" s="249">
        <f t="shared" si="56"/>
        <v>0</v>
      </c>
      <c r="Z60" s="249">
        <f t="shared" si="56"/>
        <v>0</v>
      </c>
      <c r="AA60" s="249">
        <f t="shared" ref="AA60:AF60" si="57">$H60*AA23</f>
        <v>0</v>
      </c>
      <c r="AB60" s="249">
        <f t="shared" si="57"/>
        <v>0</v>
      </c>
      <c r="AC60" s="249">
        <f t="shared" si="57"/>
        <v>0</v>
      </c>
      <c r="AD60" s="249">
        <f t="shared" si="57"/>
        <v>0</v>
      </c>
      <c r="AE60" s="249">
        <f t="shared" si="57"/>
        <v>0</v>
      </c>
      <c r="AF60" s="249">
        <f t="shared" si="57"/>
        <v>0</v>
      </c>
      <c r="AG60" s="249">
        <f t="shared" si="55"/>
        <v>0</v>
      </c>
      <c r="AH60" s="249">
        <f t="shared" si="55"/>
        <v>0</v>
      </c>
      <c r="AI60" s="249">
        <f t="shared" si="55"/>
        <v>0</v>
      </c>
      <c r="AJ60" s="249">
        <f t="shared" si="55"/>
        <v>0</v>
      </c>
      <c r="AK60" s="249">
        <f t="shared" si="55"/>
        <v>0</v>
      </c>
    </row>
    <row r="61" spans="1:37">
      <c r="A61" s="239"/>
      <c r="E61" s="220" t="str">
        <f t="shared" si="27"/>
        <v>2021Q2</v>
      </c>
      <c r="F61" s="221">
        <f>_xlfn.XLOOKUP($B$8,OCR!$D$2:$P$2,OCR!$D17:$P17)</f>
        <v>10871791.700000001</v>
      </c>
      <c r="G61" s="246">
        <f>_xlfn.XLOOKUP($B$8,IBNR!$G$5:$S$5,IBNR!$G20:$S20)</f>
        <v>647461.39327591134</v>
      </c>
      <c r="H61" s="247">
        <f t="shared" si="28"/>
        <v>11519253.093275912</v>
      </c>
      <c r="I61" s="248">
        <f t="shared" si="31"/>
        <v>11519253.093275912</v>
      </c>
      <c r="J61" s="249">
        <f t="shared" si="29"/>
        <v>6571663.9983806498</v>
      </c>
      <c r="K61" s="249">
        <f t="shared" ref="K61:Z61" si="58">$H61*K24</f>
        <v>418150.8505560722</v>
      </c>
      <c r="L61" s="249">
        <f t="shared" si="58"/>
        <v>0</v>
      </c>
      <c r="M61" s="249">
        <f t="shared" si="58"/>
        <v>764175.45458249992</v>
      </c>
      <c r="N61" s="249">
        <f t="shared" si="58"/>
        <v>0</v>
      </c>
      <c r="O61" s="249">
        <f t="shared" si="58"/>
        <v>0</v>
      </c>
      <c r="P61" s="249">
        <f t="shared" si="58"/>
        <v>0</v>
      </c>
      <c r="Q61" s="249">
        <f t="shared" si="58"/>
        <v>0</v>
      </c>
      <c r="R61" s="249">
        <f t="shared" si="58"/>
        <v>0</v>
      </c>
      <c r="S61" s="249">
        <f t="shared" si="58"/>
        <v>0</v>
      </c>
      <c r="T61" s="249">
        <f t="shared" si="58"/>
        <v>3765262.7897566902</v>
      </c>
      <c r="U61" s="249">
        <f t="shared" si="58"/>
        <v>0</v>
      </c>
      <c r="V61" s="249">
        <f t="shared" si="58"/>
        <v>0</v>
      </c>
      <c r="W61" s="249">
        <f t="shared" si="58"/>
        <v>0</v>
      </c>
      <c r="X61" s="249">
        <f t="shared" si="58"/>
        <v>0</v>
      </c>
      <c r="Y61" s="249">
        <f t="shared" si="58"/>
        <v>0</v>
      </c>
      <c r="Z61" s="249">
        <f t="shared" si="58"/>
        <v>0</v>
      </c>
      <c r="AA61" s="249">
        <f t="shared" ref="AA61:AF61" si="59">$H61*AA24</f>
        <v>0</v>
      </c>
      <c r="AB61" s="249">
        <f t="shared" si="59"/>
        <v>0</v>
      </c>
      <c r="AC61" s="249">
        <f t="shared" si="59"/>
        <v>0</v>
      </c>
      <c r="AD61" s="249">
        <f t="shared" si="59"/>
        <v>0</v>
      </c>
      <c r="AE61" s="249">
        <f t="shared" si="59"/>
        <v>0</v>
      </c>
      <c r="AF61" s="249">
        <f t="shared" si="59"/>
        <v>0</v>
      </c>
      <c r="AG61" s="249">
        <f t="shared" si="55"/>
        <v>0</v>
      </c>
      <c r="AH61" s="249">
        <f t="shared" si="55"/>
        <v>0</v>
      </c>
      <c r="AI61" s="249">
        <f t="shared" si="55"/>
        <v>0</v>
      </c>
      <c r="AJ61" s="249">
        <f t="shared" si="55"/>
        <v>0</v>
      </c>
      <c r="AK61" s="249">
        <f t="shared" si="55"/>
        <v>0</v>
      </c>
    </row>
    <row r="62" spans="1:37">
      <c r="A62" s="239"/>
      <c r="E62" s="220" t="str">
        <f t="shared" si="27"/>
        <v>2021Q3</v>
      </c>
      <c r="F62" s="221">
        <f>_xlfn.XLOOKUP($B$8,OCR!$D$2:$P$2,OCR!$D18:$P18)</f>
        <v>14162183.200000001</v>
      </c>
      <c r="G62" s="246">
        <f>_xlfn.XLOOKUP($B$8,IBNR!$G$5:$S$5,IBNR!$G21:$S21)</f>
        <v>822983.93537829828</v>
      </c>
      <c r="H62" s="247">
        <f t="shared" si="28"/>
        <v>14985167.135378299</v>
      </c>
      <c r="I62" s="248">
        <f t="shared" si="31"/>
        <v>14985167.135378299</v>
      </c>
      <c r="J62" s="249">
        <f t="shared" si="29"/>
        <v>1452313.8606203401</v>
      </c>
      <c r="K62" s="249">
        <f t="shared" ref="K62:Z62" si="60">$H62*K25</f>
        <v>7720410.6847003205</v>
      </c>
      <c r="L62" s="249">
        <f t="shared" si="60"/>
        <v>491244.88032941497</v>
      </c>
      <c r="M62" s="249">
        <f t="shared" si="60"/>
        <v>0</v>
      </c>
      <c r="N62" s="249">
        <f t="shared" si="60"/>
        <v>897755.62871112057</v>
      </c>
      <c r="O62" s="249">
        <f t="shared" si="60"/>
        <v>0</v>
      </c>
      <c r="P62" s="249">
        <f t="shared" si="60"/>
        <v>0</v>
      </c>
      <c r="Q62" s="249">
        <f t="shared" si="60"/>
        <v>0</v>
      </c>
      <c r="R62" s="249">
        <f t="shared" si="60"/>
        <v>0</v>
      </c>
      <c r="S62" s="249">
        <f t="shared" si="60"/>
        <v>0</v>
      </c>
      <c r="T62" s="249">
        <f t="shared" si="60"/>
        <v>0</v>
      </c>
      <c r="U62" s="249">
        <f t="shared" si="60"/>
        <v>4423442.081017103</v>
      </c>
      <c r="V62" s="249">
        <f t="shared" si="60"/>
        <v>0</v>
      </c>
      <c r="W62" s="249">
        <f t="shared" si="60"/>
        <v>0</v>
      </c>
      <c r="X62" s="249">
        <f t="shared" si="60"/>
        <v>0</v>
      </c>
      <c r="Y62" s="249">
        <f t="shared" si="60"/>
        <v>0</v>
      </c>
      <c r="Z62" s="249">
        <f t="shared" si="60"/>
        <v>0</v>
      </c>
      <c r="AA62" s="249">
        <f t="shared" ref="AA62:AF62" si="61">$H62*AA25</f>
        <v>0</v>
      </c>
      <c r="AB62" s="249">
        <f t="shared" si="61"/>
        <v>0</v>
      </c>
      <c r="AC62" s="249">
        <f t="shared" si="61"/>
        <v>0</v>
      </c>
      <c r="AD62" s="249">
        <f t="shared" si="61"/>
        <v>0</v>
      </c>
      <c r="AE62" s="249">
        <f t="shared" si="61"/>
        <v>0</v>
      </c>
      <c r="AF62" s="249">
        <f t="shared" si="61"/>
        <v>0</v>
      </c>
      <c r="AG62" s="249">
        <f t="shared" si="55"/>
        <v>0</v>
      </c>
      <c r="AH62" s="249">
        <f t="shared" si="55"/>
        <v>0</v>
      </c>
      <c r="AI62" s="249">
        <f t="shared" si="55"/>
        <v>0</v>
      </c>
      <c r="AJ62" s="249">
        <f t="shared" si="55"/>
        <v>0</v>
      </c>
      <c r="AK62" s="249">
        <f t="shared" si="55"/>
        <v>0</v>
      </c>
    </row>
    <row r="63" spans="1:37">
      <c r="A63" s="239"/>
      <c r="E63" s="220" t="str">
        <f t="shared" si="27"/>
        <v>2021Q4</v>
      </c>
      <c r="F63" s="221">
        <f>_xlfn.XLOOKUP($B$8,OCR!$D$2:$P$2,OCR!$D19:$P19)</f>
        <v>16383885.099999996</v>
      </c>
      <c r="G63" s="246">
        <f>_xlfn.XLOOKUP($B$8,IBNR!$G$5:$S$5,IBNR!$G22:$S22)</f>
        <v>773300.85747597949</v>
      </c>
      <c r="H63" s="247">
        <f t="shared" si="28"/>
        <v>17157185.957475975</v>
      </c>
      <c r="I63" s="248">
        <f t="shared" si="31"/>
        <v>17157185.957475975</v>
      </c>
      <c r="J63" s="249">
        <f t="shared" si="29"/>
        <v>1777946.9622136871</v>
      </c>
      <c r="K63" s="249">
        <f t="shared" ref="K63:Z63" si="62">$H63*K26</f>
        <v>1490506.0288504013</v>
      </c>
      <c r="L63" s="249">
        <f t="shared" si="62"/>
        <v>7923437.8895424549</v>
      </c>
      <c r="M63" s="249">
        <f t="shared" si="62"/>
        <v>504163.37379038311</v>
      </c>
      <c r="N63" s="249">
        <f t="shared" si="62"/>
        <v>0</v>
      </c>
      <c r="O63" s="249">
        <f t="shared" si="62"/>
        <v>921364.32303741039</v>
      </c>
      <c r="P63" s="249">
        <f t="shared" si="62"/>
        <v>0</v>
      </c>
      <c r="Q63" s="249">
        <f t="shared" si="62"/>
        <v>0</v>
      </c>
      <c r="R63" s="249">
        <f t="shared" si="62"/>
        <v>0</v>
      </c>
      <c r="S63" s="249">
        <f t="shared" si="62"/>
        <v>0</v>
      </c>
      <c r="T63" s="249">
        <f t="shared" si="62"/>
        <v>0</v>
      </c>
      <c r="U63" s="249">
        <f t="shared" si="62"/>
        <v>0</v>
      </c>
      <c r="V63" s="249">
        <f t="shared" si="62"/>
        <v>4539767.3800416384</v>
      </c>
      <c r="W63" s="249">
        <f t="shared" si="62"/>
        <v>0</v>
      </c>
      <c r="X63" s="249">
        <f t="shared" si="62"/>
        <v>0</v>
      </c>
      <c r="Y63" s="249">
        <f t="shared" si="62"/>
        <v>0</v>
      </c>
      <c r="Z63" s="249">
        <f t="shared" si="62"/>
        <v>0</v>
      </c>
      <c r="AA63" s="249">
        <f t="shared" ref="AA63:AF63" si="63">$H63*AA26</f>
        <v>0</v>
      </c>
      <c r="AB63" s="249">
        <f t="shared" si="63"/>
        <v>0</v>
      </c>
      <c r="AC63" s="249">
        <f t="shared" si="63"/>
        <v>0</v>
      </c>
      <c r="AD63" s="249">
        <f t="shared" si="63"/>
        <v>0</v>
      </c>
      <c r="AE63" s="249">
        <f t="shared" si="63"/>
        <v>0</v>
      </c>
      <c r="AF63" s="249">
        <f t="shared" si="63"/>
        <v>0</v>
      </c>
      <c r="AG63" s="249">
        <f t="shared" si="55"/>
        <v>0</v>
      </c>
      <c r="AH63" s="249">
        <f t="shared" si="55"/>
        <v>0</v>
      </c>
      <c r="AI63" s="249">
        <f t="shared" si="55"/>
        <v>0</v>
      </c>
      <c r="AJ63" s="249">
        <f t="shared" si="55"/>
        <v>0</v>
      </c>
      <c r="AK63" s="249">
        <f t="shared" si="55"/>
        <v>0</v>
      </c>
    </row>
    <row r="64" spans="1:37">
      <c r="A64" s="239"/>
      <c r="E64" s="220" t="str">
        <f t="shared" si="27"/>
        <v>2022Q1</v>
      </c>
      <c r="F64" s="221">
        <f>_xlfn.XLOOKUP($B$8,OCR!$D$2:$P$2,OCR!$D20:$P20)</f>
        <v>35938563.100000009</v>
      </c>
      <c r="G64" s="246">
        <f>_xlfn.XLOOKUP($B$8,IBNR!$G$5:$S$5,IBNR!$G23:$S23)</f>
        <v>1307532.1360753656</v>
      </c>
      <c r="H64" s="247">
        <f t="shared" si="28"/>
        <v>37246095.236075372</v>
      </c>
      <c r="I64" s="248">
        <f t="shared" si="31"/>
        <v>37246095.236075372</v>
      </c>
      <c r="J64" s="249">
        <f t="shared" si="29"/>
        <v>8421999.6029778738</v>
      </c>
      <c r="K64" s="249">
        <f t="shared" ref="K64:Z64" si="64">$H64*K27</f>
        <v>2986953.3032071684</v>
      </c>
      <c r="L64" s="249">
        <f t="shared" si="64"/>
        <v>2504052.1460672352</v>
      </c>
      <c r="M64" s="249">
        <f t="shared" si="64"/>
        <v>13311386.379860524</v>
      </c>
      <c r="N64" s="249">
        <f t="shared" si="64"/>
        <v>846995.15042016364</v>
      </c>
      <c r="O64" s="249">
        <f t="shared" si="64"/>
        <v>0</v>
      </c>
      <c r="P64" s="249">
        <f t="shared" si="64"/>
        <v>1547893.3098922577</v>
      </c>
      <c r="Q64" s="249">
        <f t="shared" si="64"/>
        <v>0</v>
      </c>
      <c r="R64" s="249">
        <f t="shared" si="64"/>
        <v>0</v>
      </c>
      <c r="S64" s="249">
        <f t="shared" si="64"/>
        <v>0</v>
      </c>
      <c r="T64" s="249">
        <f t="shared" si="64"/>
        <v>0</v>
      </c>
      <c r="U64" s="249">
        <f t="shared" si="64"/>
        <v>0</v>
      </c>
      <c r="V64" s="249">
        <f t="shared" si="64"/>
        <v>0</v>
      </c>
      <c r="W64" s="249">
        <f t="shared" si="64"/>
        <v>7626815.3436501501</v>
      </c>
      <c r="X64" s="249">
        <f t="shared" si="64"/>
        <v>0</v>
      </c>
      <c r="Y64" s="249">
        <f t="shared" si="64"/>
        <v>0</v>
      </c>
      <c r="Z64" s="249">
        <f t="shared" si="64"/>
        <v>0</v>
      </c>
      <c r="AA64" s="249">
        <f t="shared" ref="AA64:AF64" si="65">$H64*AA27</f>
        <v>0</v>
      </c>
      <c r="AB64" s="249">
        <f t="shared" si="65"/>
        <v>0</v>
      </c>
      <c r="AC64" s="249">
        <f t="shared" si="65"/>
        <v>0</v>
      </c>
      <c r="AD64" s="249">
        <f t="shared" si="65"/>
        <v>0</v>
      </c>
      <c r="AE64" s="249">
        <f t="shared" si="65"/>
        <v>0</v>
      </c>
      <c r="AF64" s="249">
        <f t="shared" si="65"/>
        <v>0</v>
      </c>
      <c r="AG64" s="249">
        <f t="shared" si="55"/>
        <v>0</v>
      </c>
      <c r="AH64" s="249">
        <f t="shared" si="55"/>
        <v>0</v>
      </c>
      <c r="AI64" s="249">
        <f t="shared" si="55"/>
        <v>0</v>
      </c>
      <c r="AJ64" s="249">
        <f t="shared" si="55"/>
        <v>0</v>
      </c>
      <c r="AK64" s="249">
        <f t="shared" si="55"/>
        <v>0</v>
      </c>
    </row>
    <row r="65" spans="1:37">
      <c r="A65" s="239"/>
      <c r="E65" s="220" t="str">
        <f t="shared" si="27"/>
        <v>2022Q2</v>
      </c>
      <c r="F65" s="221">
        <f>_xlfn.XLOOKUP($B$8,OCR!$D$2:$P$2,OCR!$D21:$P21)</f>
        <v>30626391.400000017</v>
      </c>
      <c r="G65" s="246">
        <f>_xlfn.XLOOKUP($B$8,IBNR!$G$5:$S$5,IBNR!$G24:$S24)</f>
        <v>1585309.872665677</v>
      </c>
      <c r="H65" s="247">
        <f t="shared" si="28"/>
        <v>32211701.272665694</v>
      </c>
      <c r="I65" s="248">
        <f t="shared" si="31"/>
        <v>32211701.272665698</v>
      </c>
      <c r="J65" s="249">
        <f t="shared" si="29"/>
        <v>4442692.3640948404</v>
      </c>
      <c r="K65" s="249">
        <f t="shared" ref="K65:Z65" si="66">$H65*K28</f>
        <v>6279063.0942852022</v>
      </c>
      <c r="L65" s="249">
        <f t="shared" si="66"/>
        <v>2226937.6792525458</v>
      </c>
      <c r="M65" s="249">
        <f t="shared" si="66"/>
        <v>1866908.3540418381</v>
      </c>
      <c r="N65" s="249">
        <f t="shared" si="66"/>
        <v>9924369.3768400811</v>
      </c>
      <c r="O65" s="249">
        <f t="shared" si="66"/>
        <v>631481.38693349273</v>
      </c>
      <c r="P65" s="249">
        <f t="shared" si="66"/>
        <v>0</v>
      </c>
      <c r="Q65" s="249">
        <f t="shared" si="66"/>
        <v>1154039.4460003136</v>
      </c>
      <c r="R65" s="249">
        <f t="shared" si="66"/>
        <v>0</v>
      </c>
      <c r="S65" s="249">
        <f t="shared" si="66"/>
        <v>0</v>
      </c>
      <c r="T65" s="249">
        <f t="shared" si="66"/>
        <v>0</v>
      </c>
      <c r="U65" s="249">
        <f t="shared" si="66"/>
        <v>0</v>
      </c>
      <c r="V65" s="249">
        <f t="shared" si="66"/>
        <v>0</v>
      </c>
      <c r="W65" s="249">
        <f t="shared" si="66"/>
        <v>0</v>
      </c>
      <c r="X65" s="249">
        <f t="shared" si="66"/>
        <v>5686209.5712173814</v>
      </c>
      <c r="Y65" s="249">
        <f t="shared" si="66"/>
        <v>0</v>
      </c>
      <c r="Z65" s="249">
        <f t="shared" si="66"/>
        <v>0</v>
      </c>
      <c r="AA65" s="249">
        <f t="shared" ref="AA65:AF65" si="67">$H65*AA28</f>
        <v>0</v>
      </c>
      <c r="AB65" s="249">
        <f t="shared" si="67"/>
        <v>0</v>
      </c>
      <c r="AC65" s="249">
        <f t="shared" si="67"/>
        <v>0</v>
      </c>
      <c r="AD65" s="249">
        <f t="shared" si="67"/>
        <v>0</v>
      </c>
      <c r="AE65" s="249">
        <f t="shared" si="67"/>
        <v>0</v>
      </c>
      <c r="AF65" s="249">
        <f t="shared" si="67"/>
        <v>0</v>
      </c>
      <c r="AG65" s="249">
        <f t="shared" si="55"/>
        <v>0</v>
      </c>
      <c r="AH65" s="249">
        <f t="shared" si="55"/>
        <v>0</v>
      </c>
      <c r="AI65" s="249">
        <f t="shared" si="55"/>
        <v>0</v>
      </c>
      <c r="AJ65" s="249">
        <f t="shared" si="55"/>
        <v>0</v>
      </c>
      <c r="AK65" s="249">
        <f t="shared" si="55"/>
        <v>0</v>
      </c>
    </row>
    <row r="66" spans="1:37">
      <c r="A66" s="239"/>
      <c r="E66" s="220" t="str">
        <f t="shared" si="27"/>
        <v>2022Q3</v>
      </c>
      <c r="F66" s="221">
        <f>_xlfn.XLOOKUP($B$8,OCR!$D$2:$P$2,OCR!$D22:$P22)</f>
        <v>28010716.800000016</v>
      </c>
      <c r="G66" s="246">
        <f>_xlfn.XLOOKUP($B$8,IBNR!$G$5:$S$5,IBNR!$G25:$S25)</f>
        <v>1859993.141337561</v>
      </c>
      <c r="H66" s="247">
        <f t="shared" si="28"/>
        <v>29870709.941337578</v>
      </c>
      <c r="I66" s="248">
        <f t="shared" si="31"/>
        <v>29870709.941337582</v>
      </c>
      <c r="J66" s="249">
        <f t="shared" si="29"/>
        <v>7224201.8724706164</v>
      </c>
      <c r="K66" s="249">
        <f t="shared" ref="K66:Z66" si="68">$H66*K29</f>
        <v>3123444.7264772272</v>
      </c>
      <c r="L66" s="249">
        <f t="shared" si="68"/>
        <v>4414509.2438915083</v>
      </c>
      <c r="M66" s="249">
        <f t="shared" si="68"/>
        <v>1565653.4777581801</v>
      </c>
      <c r="N66" s="249">
        <f t="shared" si="68"/>
        <v>1312534.0616368137</v>
      </c>
      <c r="O66" s="249">
        <f t="shared" si="68"/>
        <v>6977349.9160612812</v>
      </c>
      <c r="P66" s="249">
        <f t="shared" si="68"/>
        <v>443964.39056337904</v>
      </c>
      <c r="Q66" s="249">
        <f t="shared" si="68"/>
        <v>0</v>
      </c>
      <c r="R66" s="249">
        <f t="shared" si="68"/>
        <v>811349.9937308355</v>
      </c>
      <c r="S66" s="249">
        <f t="shared" si="68"/>
        <v>0</v>
      </c>
      <c r="T66" s="249">
        <f t="shared" si="68"/>
        <v>0</v>
      </c>
      <c r="U66" s="249">
        <f t="shared" si="68"/>
        <v>0</v>
      </c>
      <c r="V66" s="249">
        <f t="shared" si="68"/>
        <v>0</v>
      </c>
      <c r="W66" s="249">
        <f t="shared" si="68"/>
        <v>0</v>
      </c>
      <c r="X66" s="249">
        <f t="shared" si="68"/>
        <v>0</v>
      </c>
      <c r="Y66" s="249">
        <f t="shared" si="68"/>
        <v>3997702.2587477365</v>
      </c>
      <c r="Z66" s="249">
        <f t="shared" si="68"/>
        <v>0</v>
      </c>
      <c r="AA66" s="249">
        <f t="shared" ref="AA66:AF66" si="69">$H66*AA29</f>
        <v>0</v>
      </c>
      <c r="AB66" s="249">
        <f t="shared" si="69"/>
        <v>0</v>
      </c>
      <c r="AC66" s="249">
        <f t="shared" si="69"/>
        <v>0</v>
      </c>
      <c r="AD66" s="249">
        <f t="shared" si="69"/>
        <v>0</v>
      </c>
      <c r="AE66" s="249">
        <f t="shared" si="69"/>
        <v>0</v>
      </c>
      <c r="AF66" s="249">
        <f t="shared" si="69"/>
        <v>0</v>
      </c>
      <c r="AG66" s="249">
        <f t="shared" si="55"/>
        <v>0</v>
      </c>
      <c r="AH66" s="249">
        <f t="shared" si="55"/>
        <v>0</v>
      </c>
      <c r="AI66" s="249">
        <f t="shared" si="55"/>
        <v>0</v>
      </c>
      <c r="AJ66" s="249">
        <f t="shared" si="55"/>
        <v>0</v>
      </c>
      <c r="AK66" s="249">
        <f t="shared" si="55"/>
        <v>0</v>
      </c>
    </row>
    <row r="67" spans="1:37">
      <c r="A67" s="239"/>
      <c r="E67" s="220" t="str">
        <f t="shared" si="27"/>
        <v>2022Q4</v>
      </c>
      <c r="F67" s="221">
        <f>_xlfn.XLOOKUP($B$8,OCR!$D$2:$P$2,OCR!$D23:$P23)</f>
        <v>43731466.900000006</v>
      </c>
      <c r="G67" s="246">
        <f>_xlfn.XLOOKUP($B$8,IBNR!$G$5:$S$5,IBNR!$G26:$S26)</f>
        <v>1920452.6189053759</v>
      </c>
      <c r="H67" s="247">
        <f t="shared" si="28"/>
        <v>45651919.518905379</v>
      </c>
      <c r="I67" s="248">
        <f t="shared" si="31"/>
        <v>45651919.518905386</v>
      </c>
      <c r="J67" s="249">
        <f t="shared" si="29"/>
        <v>2970317.6572211012</v>
      </c>
      <c r="K67" s="249">
        <f t="shared" ref="K67:Z67" si="70">$H67*K30</f>
        <v>10322503.505767623</v>
      </c>
      <c r="L67" s="249">
        <f t="shared" si="70"/>
        <v>4463021.6193150412</v>
      </c>
      <c r="M67" s="249">
        <f t="shared" si="70"/>
        <v>6307795.3732111761</v>
      </c>
      <c r="N67" s="249">
        <f t="shared" si="70"/>
        <v>2237127.8929182249</v>
      </c>
      <c r="O67" s="249">
        <f t="shared" si="70"/>
        <v>1875451.1144428893</v>
      </c>
      <c r="P67" s="249">
        <f t="shared" si="70"/>
        <v>9969782.1629226562</v>
      </c>
      <c r="Q67" s="249">
        <f t="shared" si="70"/>
        <v>634370.9739743442</v>
      </c>
      <c r="R67" s="249">
        <f t="shared" si="70"/>
        <v>0</v>
      </c>
      <c r="S67" s="249">
        <f t="shared" si="70"/>
        <v>1159320.1993159214</v>
      </c>
      <c r="T67" s="249">
        <f t="shared" si="70"/>
        <v>0</v>
      </c>
      <c r="U67" s="249">
        <f t="shared" si="70"/>
        <v>0</v>
      </c>
      <c r="V67" s="249">
        <f t="shared" si="70"/>
        <v>0</v>
      </c>
      <c r="W67" s="249">
        <f t="shared" si="70"/>
        <v>0</v>
      </c>
      <c r="X67" s="249">
        <f t="shared" si="70"/>
        <v>0</v>
      </c>
      <c r="Y67" s="249">
        <f t="shared" si="70"/>
        <v>0</v>
      </c>
      <c r="Z67" s="249">
        <f t="shared" si="70"/>
        <v>5712229.0198164033</v>
      </c>
      <c r="AA67" s="249">
        <f t="shared" ref="AA67:AF67" si="71">$H67*AA30</f>
        <v>0</v>
      </c>
      <c r="AB67" s="249">
        <f t="shared" si="71"/>
        <v>0</v>
      </c>
      <c r="AC67" s="249">
        <f t="shared" si="71"/>
        <v>0</v>
      </c>
      <c r="AD67" s="249">
        <f t="shared" si="71"/>
        <v>0</v>
      </c>
      <c r="AE67" s="249">
        <f t="shared" si="71"/>
        <v>0</v>
      </c>
      <c r="AF67" s="249">
        <f t="shared" si="71"/>
        <v>0</v>
      </c>
      <c r="AG67" s="249">
        <f t="shared" si="55"/>
        <v>0</v>
      </c>
      <c r="AH67" s="249">
        <f t="shared" si="55"/>
        <v>0</v>
      </c>
      <c r="AI67" s="249">
        <f t="shared" si="55"/>
        <v>0</v>
      </c>
      <c r="AJ67" s="249">
        <f t="shared" si="55"/>
        <v>0</v>
      </c>
      <c r="AK67" s="249">
        <f t="shared" si="55"/>
        <v>0</v>
      </c>
    </row>
    <row r="68" spans="1:37">
      <c r="A68" s="239"/>
      <c r="E68" s="220" t="s">
        <v>122</v>
      </c>
      <c r="F68" s="221">
        <f>_xlfn.XLOOKUP($B$8,OCR!$D$2:$P$2,OCR!$D24:$P24)</f>
        <v>44939269.100000031</v>
      </c>
      <c r="G68" s="246">
        <f>_xlfn.XLOOKUP($B$8,IBNR!$G$5:$S$5,IBNR!$G27:$S27)</f>
        <v>2466802.9310618406</v>
      </c>
      <c r="H68" s="247">
        <f t="shared" si="28"/>
        <v>47406072.031061873</v>
      </c>
      <c r="I68" s="248">
        <f t="shared" si="31"/>
        <v>47406072.031061873</v>
      </c>
      <c r="J68" s="249">
        <f t="shared" si="29"/>
        <v>2750082.8788783355</v>
      </c>
      <c r="K68" s="249">
        <f t="shared" ref="K68:Z68" si="72">$H68*K31</f>
        <v>2905517.9820965645</v>
      </c>
      <c r="L68" s="249">
        <f t="shared" si="72"/>
        <v>10097310.462182034</v>
      </c>
      <c r="M68" s="249">
        <f t="shared" si="72"/>
        <v>4365657.5039645089</v>
      </c>
      <c r="N68" s="249">
        <f t="shared" si="72"/>
        <v>6170186.1549033457</v>
      </c>
      <c r="O68" s="249">
        <f t="shared" si="72"/>
        <v>2188323.294419907</v>
      </c>
      <c r="P68" s="249">
        <f t="shared" si="72"/>
        <v>1834536.7621908993</v>
      </c>
      <c r="Q68" s="249">
        <f t="shared" si="72"/>
        <v>9752283.9961359426</v>
      </c>
      <c r="R68" s="249">
        <f t="shared" si="72"/>
        <v>620531.70229845494</v>
      </c>
      <c r="S68" s="249">
        <f t="shared" si="72"/>
        <v>0</v>
      </c>
      <c r="T68" s="249">
        <f t="shared" si="72"/>
        <v>1134028.7722867776</v>
      </c>
      <c r="U68" s="249">
        <f t="shared" si="72"/>
        <v>0</v>
      </c>
      <c r="V68" s="249">
        <f t="shared" si="72"/>
        <v>0</v>
      </c>
      <c r="W68" s="249">
        <f t="shared" si="72"/>
        <v>0</v>
      </c>
      <c r="X68" s="249">
        <f t="shared" si="72"/>
        <v>0</v>
      </c>
      <c r="Y68" s="249">
        <f t="shared" si="72"/>
        <v>0</v>
      </c>
      <c r="Z68" s="249">
        <f t="shared" si="72"/>
        <v>0</v>
      </c>
      <c r="AA68" s="249">
        <f t="shared" ref="AA68:AF68" si="73">$H68*AA31</f>
        <v>5587612.5217051022</v>
      </c>
      <c r="AB68" s="249">
        <f t="shared" si="73"/>
        <v>0</v>
      </c>
      <c r="AC68" s="249">
        <f t="shared" si="73"/>
        <v>0</v>
      </c>
      <c r="AD68" s="249">
        <f t="shared" si="73"/>
        <v>0</v>
      </c>
      <c r="AE68" s="249">
        <f t="shared" si="73"/>
        <v>0</v>
      </c>
      <c r="AF68" s="249">
        <f t="shared" si="73"/>
        <v>0</v>
      </c>
      <c r="AG68" s="249">
        <f t="shared" si="55"/>
        <v>0</v>
      </c>
      <c r="AH68" s="249">
        <f t="shared" si="55"/>
        <v>0</v>
      </c>
      <c r="AI68" s="249">
        <f t="shared" si="55"/>
        <v>0</v>
      </c>
      <c r="AJ68" s="249">
        <f t="shared" si="55"/>
        <v>0</v>
      </c>
      <c r="AK68" s="249">
        <f t="shared" si="55"/>
        <v>0</v>
      </c>
    </row>
    <row r="69" spans="1:37">
      <c r="A69" s="239"/>
      <c r="E69" s="220" t="s">
        <v>123</v>
      </c>
      <c r="F69" s="221">
        <f>_xlfn.XLOOKUP($B$8,OCR!$D$2:$P$2,OCR!$D25:$P25)</f>
        <v>64549855.700000018</v>
      </c>
      <c r="G69" s="246">
        <f>_xlfn.XLOOKUP($B$8,IBNR!$G$5:$S$5,IBNR!$G28:$S28)</f>
        <v>2842163.1498335185</v>
      </c>
      <c r="H69" s="247">
        <f t="shared" si="28"/>
        <v>67392018.849833533</v>
      </c>
      <c r="I69" s="248">
        <f t="shared" si="31"/>
        <v>67392018.849833518</v>
      </c>
      <c r="J69" s="249">
        <f t="shared" si="29"/>
        <v>10448150.11864792</v>
      </c>
      <c r="K69" s="249">
        <f t="shared" ref="K69:Z69" si="74">$H69*K32</f>
        <v>3303381.8611278259</v>
      </c>
      <c r="L69" s="249">
        <f t="shared" si="74"/>
        <v>3490089.5071035912</v>
      </c>
      <c r="M69" s="249">
        <f t="shared" si="74"/>
        <v>12128824.364941623</v>
      </c>
      <c r="N69" s="249">
        <f t="shared" si="74"/>
        <v>5243999.7067924542</v>
      </c>
      <c r="O69" s="249">
        <f t="shared" si="74"/>
        <v>7411587.9126534089</v>
      </c>
      <c r="P69" s="249">
        <f t="shared" si="74"/>
        <v>2628599.8624225515</v>
      </c>
      <c r="Q69" s="249">
        <f t="shared" si="74"/>
        <v>2203633.756036228</v>
      </c>
      <c r="R69" s="249">
        <f t="shared" si="74"/>
        <v>11714380.793695306</v>
      </c>
      <c r="S69" s="249">
        <f t="shared" si="74"/>
        <v>745378.68853739894</v>
      </c>
      <c r="T69" s="249">
        <f t="shared" si="74"/>
        <v>0</v>
      </c>
      <c r="U69" s="249">
        <f t="shared" si="74"/>
        <v>1362188.0653637308</v>
      </c>
      <c r="V69" s="249">
        <f t="shared" si="74"/>
        <v>0</v>
      </c>
      <c r="W69" s="249">
        <f t="shared" si="74"/>
        <v>0</v>
      </c>
      <c r="X69" s="249">
        <f t="shared" si="74"/>
        <v>0</v>
      </c>
      <c r="Y69" s="249">
        <f t="shared" si="74"/>
        <v>0</v>
      </c>
      <c r="Z69" s="249">
        <f t="shared" si="74"/>
        <v>0</v>
      </c>
      <c r="AA69" s="249">
        <f t="shared" ref="AA69:AF69" si="75">$H69*AA32</f>
        <v>0</v>
      </c>
      <c r="AB69" s="249">
        <f t="shared" si="75"/>
        <v>6711804.2125114929</v>
      </c>
      <c r="AC69" s="249">
        <f t="shared" si="75"/>
        <v>0</v>
      </c>
      <c r="AD69" s="249">
        <f t="shared" si="75"/>
        <v>0</v>
      </c>
      <c r="AE69" s="249">
        <f t="shared" si="75"/>
        <v>0</v>
      </c>
      <c r="AF69" s="249">
        <f t="shared" si="75"/>
        <v>0</v>
      </c>
      <c r="AG69" s="249">
        <f t="shared" ref="AG69:AK70" si="76">$H69*AG32</f>
        <v>0</v>
      </c>
      <c r="AH69" s="249">
        <f t="shared" si="76"/>
        <v>0</v>
      </c>
      <c r="AI69" s="249">
        <f t="shared" si="76"/>
        <v>0</v>
      </c>
      <c r="AJ69" s="249">
        <f t="shared" si="76"/>
        <v>0</v>
      </c>
      <c r="AK69" s="249">
        <f t="shared" si="76"/>
        <v>0</v>
      </c>
    </row>
    <row r="70" spans="1:37">
      <c r="A70" s="239"/>
      <c r="E70" s="220" t="s">
        <v>124</v>
      </c>
      <c r="F70" s="221">
        <f>_xlfn.XLOOKUP($B$8,OCR!$D$2:$P$2,OCR!$D26:$P26)</f>
        <v>55325509.800000027</v>
      </c>
      <c r="G70" s="246">
        <f>_xlfn.XLOOKUP($B$8,IBNR!$G$5:$S$5,IBNR!$G29:$S29)</f>
        <v>3020533.4486247445</v>
      </c>
      <c r="H70" s="247">
        <f t="shared" si="28"/>
        <v>58346043.248624772</v>
      </c>
      <c r="I70" s="248">
        <f t="shared" si="31"/>
        <v>58346043.248624772</v>
      </c>
      <c r="J70" s="249">
        <f t="shared" si="29"/>
        <v>4003732.094403354</v>
      </c>
      <c r="K70" s="249">
        <f t="shared" ref="K70:Z70" si="77">$H70*K33</f>
        <v>8424983.1719499398</v>
      </c>
      <c r="L70" s="249">
        <f t="shared" si="77"/>
        <v>2663719.0578697552</v>
      </c>
      <c r="M70" s="249">
        <f t="shared" si="77"/>
        <v>2814272.8647692837</v>
      </c>
      <c r="N70" s="249">
        <f t="shared" si="77"/>
        <v>9780213.7229813486</v>
      </c>
      <c r="O70" s="249">
        <f t="shared" si="77"/>
        <v>4228558.0491979178</v>
      </c>
      <c r="P70" s="249">
        <f t="shared" si="77"/>
        <v>5976417.1391531611</v>
      </c>
      <c r="Q70" s="249">
        <f t="shared" si="77"/>
        <v>2119601.0159897855</v>
      </c>
      <c r="R70" s="249">
        <f t="shared" si="77"/>
        <v>1776924.824099733</v>
      </c>
      <c r="S70" s="249">
        <f t="shared" si="77"/>
        <v>9446022.4954604991</v>
      </c>
      <c r="T70" s="249">
        <f t="shared" si="77"/>
        <v>601044.47546647256</v>
      </c>
      <c r="U70" s="249">
        <f t="shared" si="77"/>
        <v>0</v>
      </c>
      <c r="V70" s="249">
        <f t="shared" si="77"/>
        <v>1098415.6427114604</v>
      </c>
      <c r="W70" s="249">
        <f t="shared" si="77"/>
        <v>0</v>
      </c>
      <c r="X70" s="249">
        <f t="shared" si="77"/>
        <v>0</v>
      </c>
      <c r="Y70" s="249">
        <f t="shared" si="77"/>
        <v>0</v>
      </c>
      <c r="Z70" s="249">
        <f t="shared" si="77"/>
        <v>0</v>
      </c>
      <c r="AA70" s="249">
        <f t="shared" ref="AA70:AF70" si="78">$H70*AA33</f>
        <v>0</v>
      </c>
      <c r="AB70" s="249">
        <f t="shared" si="78"/>
        <v>0</v>
      </c>
      <c r="AC70" s="249">
        <f t="shared" si="78"/>
        <v>5412138.6945720585</v>
      </c>
      <c r="AD70" s="249">
        <f t="shared" si="78"/>
        <v>0</v>
      </c>
      <c r="AE70" s="249">
        <f t="shared" si="78"/>
        <v>0</v>
      </c>
      <c r="AF70" s="249">
        <f t="shared" si="78"/>
        <v>0</v>
      </c>
      <c r="AG70" s="249">
        <f t="shared" si="76"/>
        <v>0</v>
      </c>
      <c r="AH70" s="249">
        <f t="shared" si="76"/>
        <v>0</v>
      </c>
      <c r="AI70" s="249">
        <f t="shared" si="76"/>
        <v>0</v>
      </c>
      <c r="AJ70" s="249">
        <f t="shared" si="76"/>
        <v>0</v>
      </c>
      <c r="AK70" s="249">
        <f t="shared" si="76"/>
        <v>0</v>
      </c>
    </row>
    <row r="71" spans="1:37">
      <c r="A71" s="239"/>
      <c r="E71" s="220" t="s">
        <v>125</v>
      </c>
      <c r="F71" s="221">
        <f>_xlfn.XLOOKUP($B$8,OCR!$D$2:$P$2,OCR!$D27:$P27)</f>
        <v>49727035.600000016</v>
      </c>
      <c r="G71" s="246">
        <f>_xlfn.XLOOKUP($B$8,IBNR!$G$5:$S$5,IBNR!$G30:$S30)</f>
        <v>3396846.6765769897</v>
      </c>
      <c r="H71" s="247">
        <f t="shared" ref="H71:H75" si="79">SUM(F71:G71)</f>
        <v>53123882.276577003</v>
      </c>
      <c r="I71" s="248">
        <f t="shared" ref="I71:I75" si="80">SUM(J71:AK71)</f>
        <v>53123882.276577011</v>
      </c>
      <c r="J71" s="249">
        <f t="shared" ref="J71:AK71" si="81">$H71*J34</f>
        <v>6717807.1191672636</v>
      </c>
      <c r="K71" s="249">
        <f t="shared" si="81"/>
        <v>3184406.0391772129</v>
      </c>
      <c r="L71" s="249">
        <f t="shared" si="81"/>
        <v>6700889.734911656</v>
      </c>
      <c r="M71" s="249">
        <f t="shared" si="81"/>
        <v>2118614.046731303</v>
      </c>
      <c r="N71" s="249">
        <f t="shared" si="81"/>
        <v>2238358.435368631</v>
      </c>
      <c r="O71" s="249">
        <f t="shared" si="81"/>
        <v>7778785.1208727891</v>
      </c>
      <c r="P71" s="249">
        <f t="shared" si="81"/>
        <v>3363223.4803372673</v>
      </c>
      <c r="Q71" s="249">
        <f t="shared" si="81"/>
        <v>4753399.6735607302</v>
      </c>
      <c r="R71" s="249">
        <f t="shared" si="81"/>
        <v>1685844.6361581245</v>
      </c>
      <c r="S71" s="249">
        <f t="shared" si="81"/>
        <v>1413293.8986943711</v>
      </c>
      <c r="T71" s="249">
        <f t="shared" si="81"/>
        <v>7512982.9797542468</v>
      </c>
      <c r="U71" s="249">
        <f t="shared" si="81"/>
        <v>478046.38581212558</v>
      </c>
      <c r="V71" s="249">
        <f t="shared" si="81"/>
        <v>0</v>
      </c>
      <c r="W71" s="249">
        <f t="shared" si="81"/>
        <v>873635.22925685288</v>
      </c>
      <c r="X71" s="249">
        <f t="shared" si="81"/>
        <v>0</v>
      </c>
      <c r="Y71" s="249">
        <f t="shared" si="81"/>
        <v>0</v>
      </c>
      <c r="Z71" s="249">
        <f t="shared" si="81"/>
        <v>0</v>
      </c>
      <c r="AA71" s="249">
        <f t="shared" si="81"/>
        <v>0</v>
      </c>
      <c r="AB71" s="249">
        <f t="shared" si="81"/>
        <v>0</v>
      </c>
      <c r="AC71" s="249">
        <f t="shared" si="81"/>
        <v>0</v>
      </c>
      <c r="AD71" s="249">
        <f t="shared" si="81"/>
        <v>4304595.4967744313</v>
      </c>
      <c r="AE71" s="249">
        <f t="shared" si="81"/>
        <v>0</v>
      </c>
      <c r="AF71" s="249">
        <f t="shared" si="81"/>
        <v>0</v>
      </c>
      <c r="AG71" s="249">
        <f t="shared" si="81"/>
        <v>0</v>
      </c>
      <c r="AH71" s="249">
        <f t="shared" si="81"/>
        <v>0</v>
      </c>
      <c r="AI71" s="249">
        <f t="shared" si="81"/>
        <v>0</v>
      </c>
      <c r="AJ71" s="249">
        <f t="shared" si="81"/>
        <v>0</v>
      </c>
      <c r="AK71" s="249">
        <f t="shared" si="81"/>
        <v>0</v>
      </c>
    </row>
    <row r="72" spans="1:37">
      <c r="A72" s="239"/>
      <c r="E72" s="220" t="s">
        <v>126</v>
      </c>
      <c r="F72" s="221">
        <f>_xlfn.XLOOKUP($B$8,OCR!$D$2:$P$2,OCR!$D28:$P28)</f>
        <v>44962777.200000033</v>
      </c>
      <c r="G72" s="246">
        <f>_xlfn.XLOOKUP($B$8,IBNR!$G$5:$S$5,IBNR!$G31:$S31)</f>
        <v>3556945.1631937372</v>
      </c>
      <c r="H72" s="247">
        <f t="shared" si="79"/>
        <v>48519722.363193773</v>
      </c>
      <c r="I72" s="248">
        <f t="shared" si="80"/>
        <v>48519722.363193765</v>
      </c>
      <c r="J72" s="249">
        <f t="shared" ref="J72:AK72" si="82">$H72*J35</f>
        <v>10703683.76430071</v>
      </c>
      <c r="K72" s="249">
        <f t="shared" si="82"/>
        <v>4782046.0860850466</v>
      </c>
      <c r="L72" s="249">
        <f t="shared" si="82"/>
        <v>2266807.6302316682</v>
      </c>
      <c r="M72" s="249">
        <f t="shared" si="82"/>
        <v>4770003.5088375546</v>
      </c>
      <c r="N72" s="249">
        <f t="shared" si="82"/>
        <v>1508127.5526934303</v>
      </c>
      <c r="O72" s="249">
        <f t="shared" si="82"/>
        <v>1593367.1516959041</v>
      </c>
      <c r="P72" s="249">
        <f t="shared" si="82"/>
        <v>5537299.3421665002</v>
      </c>
      <c r="Q72" s="249">
        <f t="shared" si="82"/>
        <v>2394098.1626114044</v>
      </c>
      <c r="R72" s="249">
        <f t="shared" si="82"/>
        <v>3383689.9305567965</v>
      </c>
      <c r="S72" s="249">
        <f t="shared" si="82"/>
        <v>1200062.2526189415</v>
      </c>
      <c r="T72" s="249">
        <f t="shared" si="82"/>
        <v>1006048.0208572983</v>
      </c>
      <c r="U72" s="249">
        <f t="shared" si="82"/>
        <v>5348089.0736873243</v>
      </c>
      <c r="V72" s="249">
        <f t="shared" si="82"/>
        <v>340295.54699738888</v>
      </c>
      <c r="W72" s="249">
        <f t="shared" si="82"/>
        <v>0</v>
      </c>
      <c r="X72" s="249">
        <f t="shared" si="82"/>
        <v>621893.99823846377</v>
      </c>
      <c r="Y72" s="249">
        <f t="shared" si="82"/>
        <v>0</v>
      </c>
      <c r="Z72" s="249">
        <f t="shared" si="82"/>
        <v>0</v>
      </c>
      <c r="AA72" s="249">
        <f t="shared" si="82"/>
        <v>0</v>
      </c>
      <c r="AB72" s="249">
        <f t="shared" si="82"/>
        <v>0</v>
      </c>
      <c r="AC72" s="249">
        <f t="shared" si="82"/>
        <v>0</v>
      </c>
      <c r="AD72" s="249">
        <f t="shared" si="82"/>
        <v>0</v>
      </c>
      <c r="AE72" s="249">
        <f t="shared" si="82"/>
        <v>3064210.3416153407</v>
      </c>
      <c r="AF72" s="249">
        <f t="shared" si="82"/>
        <v>0</v>
      </c>
      <c r="AG72" s="249">
        <f t="shared" si="82"/>
        <v>0</v>
      </c>
      <c r="AH72" s="249">
        <f t="shared" si="82"/>
        <v>0</v>
      </c>
      <c r="AI72" s="249">
        <f t="shared" si="82"/>
        <v>0</v>
      </c>
      <c r="AJ72" s="249">
        <f t="shared" si="82"/>
        <v>0</v>
      </c>
      <c r="AK72" s="249">
        <f t="shared" si="82"/>
        <v>0</v>
      </c>
    </row>
    <row r="73" spans="1:37">
      <c r="A73" s="239"/>
      <c r="E73" s="220" t="s">
        <v>127</v>
      </c>
      <c r="F73" s="221">
        <f>_xlfn.XLOOKUP($B$8,OCR!$D$2:$P$2,OCR!$D29:$P29)</f>
        <v>68750523.600000039</v>
      </c>
      <c r="G73" s="246">
        <f>_xlfn.XLOOKUP($B$8,IBNR!$G$5:$S$5,IBNR!$G32:$S32)</f>
        <v>5228669.8919497197</v>
      </c>
      <c r="H73" s="247">
        <f t="shared" si="79"/>
        <v>73979193.491949752</v>
      </c>
      <c r="I73" s="248">
        <f t="shared" si="80"/>
        <v>73979193.491949767</v>
      </c>
      <c r="J73" s="249">
        <f t="shared" ref="J73:AK73" si="83">$H73*J36</f>
        <v>16301066.934268739</v>
      </c>
      <c r="K73" s="249">
        <f t="shared" si="83"/>
        <v>12724071.711899508</v>
      </c>
      <c r="L73" s="249">
        <f t="shared" si="83"/>
        <v>5684687.5028103692</v>
      </c>
      <c r="M73" s="249">
        <f t="shared" si="83"/>
        <v>2694681.8945031767</v>
      </c>
      <c r="N73" s="249">
        <f t="shared" si="83"/>
        <v>5670371.8130097957</v>
      </c>
      <c r="O73" s="249">
        <f t="shared" si="83"/>
        <v>1792796.1581940849</v>
      </c>
      <c r="P73" s="249">
        <f t="shared" si="83"/>
        <v>1894125.2701413578</v>
      </c>
      <c r="Q73" s="249">
        <f t="shared" si="83"/>
        <v>6582499.5834584618</v>
      </c>
      <c r="R73" s="249">
        <f t="shared" si="83"/>
        <v>2845999.3192245197</v>
      </c>
      <c r="S73" s="249">
        <f t="shared" si="83"/>
        <v>4022382.7866470758</v>
      </c>
      <c r="T73" s="249">
        <f t="shared" si="83"/>
        <v>1426581.5860512459</v>
      </c>
      <c r="U73" s="249">
        <f t="shared" si="83"/>
        <v>1195945.9420594298</v>
      </c>
      <c r="V73" s="249">
        <f t="shared" si="83"/>
        <v>6357574.6811751509</v>
      </c>
      <c r="W73" s="249">
        <f t="shared" si="83"/>
        <v>404528.48183690041</v>
      </c>
      <c r="X73" s="249">
        <f t="shared" si="83"/>
        <v>0</v>
      </c>
      <c r="Y73" s="249">
        <f t="shared" si="83"/>
        <v>739280.42018374149</v>
      </c>
      <c r="Z73" s="249">
        <f t="shared" si="83"/>
        <v>0</v>
      </c>
      <c r="AA73" s="249">
        <f t="shared" si="83"/>
        <v>0</v>
      </c>
      <c r="AB73" s="249">
        <f t="shared" si="83"/>
        <v>0</v>
      </c>
      <c r="AC73" s="249">
        <f t="shared" si="83"/>
        <v>0</v>
      </c>
      <c r="AD73" s="249">
        <f t="shared" si="83"/>
        <v>0</v>
      </c>
      <c r="AE73" s="249">
        <f t="shared" si="83"/>
        <v>0</v>
      </c>
      <c r="AF73" s="249">
        <f t="shared" si="83"/>
        <v>3642599.4064861941</v>
      </c>
      <c r="AG73" s="249">
        <f t="shared" si="83"/>
        <v>0</v>
      </c>
      <c r="AH73" s="249">
        <f t="shared" si="83"/>
        <v>0</v>
      </c>
      <c r="AI73" s="249">
        <f t="shared" si="83"/>
        <v>0</v>
      </c>
      <c r="AJ73" s="249">
        <f t="shared" si="83"/>
        <v>0</v>
      </c>
      <c r="AK73" s="249">
        <f t="shared" si="83"/>
        <v>0</v>
      </c>
    </row>
    <row r="74" spans="1:37">
      <c r="A74" s="239"/>
      <c r="E74" s="220" t="s">
        <v>128</v>
      </c>
      <c r="F74" s="221">
        <f>_xlfn.XLOOKUP($B$8,OCR!$D$2:$P$2,OCR!$D30:$P30)</f>
        <v>73953941.600000009</v>
      </c>
      <c r="G74" s="246">
        <f>_xlfn.XLOOKUP($B$8,IBNR!$G$5:$S$5,IBNR!$G33:$S33)</f>
        <v>5302119.6316432599</v>
      </c>
      <c r="H74" s="247">
        <f t="shared" si="79"/>
        <v>79256061.231643274</v>
      </c>
      <c r="I74" s="248">
        <f t="shared" si="80"/>
        <v>79256061.231643289</v>
      </c>
      <c r="J74" s="249">
        <f t="shared" ref="J74:AK74" si="84">$H74*J37</f>
        <v>13450206.087111594</v>
      </c>
      <c r="K74" s="249">
        <f t="shared" si="84"/>
        <v>14500099.26770198</v>
      </c>
      <c r="L74" s="249">
        <f t="shared" si="84"/>
        <v>11318296.137048418</v>
      </c>
      <c r="M74" s="249">
        <f t="shared" si="84"/>
        <v>5056634.2331452416</v>
      </c>
      <c r="N74" s="249">
        <f t="shared" si="84"/>
        <v>2396969.1752528292</v>
      </c>
      <c r="O74" s="249">
        <f t="shared" si="84"/>
        <v>5043900.1634042244</v>
      </c>
      <c r="P74" s="249">
        <f t="shared" si="84"/>
        <v>1594725.2020614524</v>
      </c>
      <c r="Q74" s="249">
        <f t="shared" si="84"/>
        <v>1684859.3133971198</v>
      </c>
      <c r="R74" s="249">
        <f t="shared" si="84"/>
        <v>5855254.614598413</v>
      </c>
      <c r="S74" s="249">
        <f t="shared" si="84"/>
        <v>2531568.8114754083</v>
      </c>
      <c r="T74" s="249">
        <f t="shared" si="84"/>
        <v>3577983.572134492</v>
      </c>
      <c r="U74" s="249">
        <f t="shared" si="84"/>
        <v>1268970.5952763606</v>
      </c>
      <c r="V74" s="249">
        <f t="shared" si="84"/>
        <v>1063815.9421461832</v>
      </c>
      <c r="W74" s="249">
        <f t="shared" si="84"/>
        <v>5655179.7713972079</v>
      </c>
      <c r="X74" s="249">
        <f t="shared" si="84"/>
        <v>359835.53511560184</v>
      </c>
      <c r="Y74" s="249">
        <f t="shared" si="84"/>
        <v>0</v>
      </c>
      <c r="Z74" s="249">
        <f t="shared" si="84"/>
        <v>657603.54966688948</v>
      </c>
      <c r="AA74" s="249">
        <f t="shared" si="84"/>
        <v>0</v>
      </c>
      <c r="AB74" s="249">
        <f t="shared" si="84"/>
        <v>0</v>
      </c>
      <c r="AC74" s="249">
        <f t="shared" si="84"/>
        <v>0</v>
      </c>
      <c r="AD74" s="249">
        <f t="shared" si="84"/>
        <v>0</v>
      </c>
      <c r="AE74" s="249">
        <f t="shared" si="84"/>
        <v>0</v>
      </c>
      <c r="AF74" s="249">
        <f t="shared" si="84"/>
        <v>0</v>
      </c>
      <c r="AG74" s="249">
        <f t="shared" si="84"/>
        <v>3240159.2607098599</v>
      </c>
      <c r="AH74" s="249">
        <f t="shared" si="84"/>
        <v>0</v>
      </c>
      <c r="AI74" s="249">
        <f t="shared" si="84"/>
        <v>0</v>
      </c>
      <c r="AJ74" s="249">
        <f t="shared" si="84"/>
        <v>0</v>
      </c>
      <c r="AK74" s="249">
        <f t="shared" si="84"/>
        <v>0</v>
      </c>
    </row>
    <row r="75" spans="1:37" ht="14.1" thickBot="1">
      <c r="A75" s="239"/>
      <c r="E75" s="220" t="s">
        <v>129</v>
      </c>
      <c r="F75" s="221">
        <f>_xlfn.XLOOKUP($B$8,OCR!$D$2:$P$2,OCR!$D31:$P31)</f>
        <v>150237525.89999992</v>
      </c>
      <c r="G75" s="246">
        <f>_xlfn.XLOOKUP($B$8,IBNR!$G$5:$S$5,IBNR!$G34:$S34)</f>
        <v>8314477.2801490976</v>
      </c>
      <c r="H75" s="247">
        <f t="shared" si="79"/>
        <v>158552003.18014902</v>
      </c>
      <c r="I75" s="248">
        <f t="shared" si="80"/>
        <v>158552003.18014899</v>
      </c>
      <c r="J75" s="249">
        <f t="shared" ref="J75:AK75" si="85">$H75*J38</f>
        <v>59996832.824028991</v>
      </c>
      <c r="K75" s="249">
        <f t="shared" si="85"/>
        <v>16725375.089810295</v>
      </c>
      <c r="L75" s="249">
        <f t="shared" si="85"/>
        <v>18030920.680404224</v>
      </c>
      <c r="M75" s="249">
        <f t="shared" si="85"/>
        <v>14074338.121189196</v>
      </c>
      <c r="N75" s="249">
        <f t="shared" si="85"/>
        <v>6287941.1433235155</v>
      </c>
      <c r="O75" s="249">
        <f t="shared" si="85"/>
        <v>2980638.9787017819</v>
      </c>
      <c r="P75" s="249">
        <f t="shared" si="85"/>
        <v>6272106.2861132305</v>
      </c>
      <c r="Q75" s="249">
        <f t="shared" si="85"/>
        <v>1983045.9843444037</v>
      </c>
      <c r="R75" s="249">
        <f t="shared" si="85"/>
        <v>2095128.0454453351</v>
      </c>
      <c r="S75" s="249">
        <f t="shared" si="85"/>
        <v>7281028.1895488501</v>
      </c>
      <c r="T75" s="249">
        <f t="shared" si="85"/>
        <v>3148014.0648673284</v>
      </c>
      <c r="U75" s="249">
        <f t="shared" si="85"/>
        <v>4449234.2289440623</v>
      </c>
      <c r="V75" s="249">
        <f t="shared" si="85"/>
        <v>1577969.0695055213</v>
      </c>
      <c r="W75" s="249">
        <f t="shared" si="85"/>
        <v>1322858.5899486239</v>
      </c>
      <c r="X75" s="249">
        <f t="shared" si="85"/>
        <v>7032234.4701885441</v>
      </c>
      <c r="Y75" s="249">
        <f t="shared" si="85"/>
        <v>447456.66025281552</v>
      </c>
      <c r="Z75" s="249">
        <f t="shared" si="85"/>
        <v>0</v>
      </c>
      <c r="AA75" s="249">
        <f t="shared" si="85"/>
        <v>817732.15646923683</v>
      </c>
      <c r="AB75" s="249">
        <f t="shared" si="85"/>
        <v>0</v>
      </c>
      <c r="AC75" s="249">
        <f t="shared" si="85"/>
        <v>0</v>
      </c>
      <c r="AD75" s="249">
        <f t="shared" si="85"/>
        <v>0</v>
      </c>
      <c r="AE75" s="249">
        <f t="shared" si="85"/>
        <v>0</v>
      </c>
      <c r="AF75" s="249">
        <f t="shared" si="85"/>
        <v>0</v>
      </c>
      <c r="AG75" s="249">
        <f t="shared" si="85"/>
        <v>0</v>
      </c>
      <c r="AH75" s="249">
        <f t="shared" si="85"/>
        <v>4029148.5970630692</v>
      </c>
      <c r="AI75" s="249">
        <f t="shared" si="85"/>
        <v>0</v>
      </c>
      <c r="AJ75" s="249">
        <f t="shared" si="85"/>
        <v>0</v>
      </c>
      <c r="AK75" s="249">
        <f t="shared" si="85"/>
        <v>0</v>
      </c>
    </row>
    <row r="76" spans="1:37" ht="14.1" thickBot="1">
      <c r="E76" s="229" t="str">
        <f>B39</f>
        <v>Total</v>
      </c>
      <c r="F76" s="230">
        <f>SUM(F48:F75)</f>
        <v>865159095.9000001</v>
      </c>
      <c r="G76" s="231">
        <f>SUM(G48:G75)</f>
        <v>49262658.370424755</v>
      </c>
      <c r="H76" s="247">
        <f t="shared" si="28"/>
        <v>914421754.27042484</v>
      </c>
      <c r="I76" s="248">
        <f>SUM(J76:AK76)</f>
        <v>914421754.27042496</v>
      </c>
      <c r="J76" s="250">
        <f>SUM(J48:J75)</f>
        <v>209233926.04654974</v>
      </c>
      <c r="K76" s="251">
        <f t="shared" ref="K76:AK76" si="86">SUM(K48:K75)</f>
        <v>108968848.72228007</v>
      </c>
      <c r="L76" s="251">
        <f t="shared" si="86"/>
        <v>91314641.092697501</v>
      </c>
      <c r="M76" s="251">
        <f t="shared" si="86"/>
        <v>85443304.31738992</v>
      </c>
      <c r="N76" s="251">
        <f t="shared" si="86"/>
        <v>64933224.093373641</v>
      </c>
      <c r="O76" s="251">
        <f t="shared" si="86"/>
        <v>54953706.214317158</v>
      </c>
      <c r="P76" s="251">
        <f t="shared" si="86"/>
        <v>47677866.685738206</v>
      </c>
      <c r="Q76" s="251">
        <f t="shared" si="86"/>
        <v>41679312.892310604</v>
      </c>
      <c r="R76" s="251">
        <f t="shared" si="86"/>
        <v>44663669.623223759</v>
      </c>
      <c r="S76" s="251">
        <f t="shared" si="86"/>
        <v>31930090.099208202</v>
      </c>
      <c r="T76" s="251">
        <f t="shared" si="86"/>
        <v>22171946.261174552</v>
      </c>
      <c r="U76" s="251">
        <f t="shared" si="86"/>
        <v>18525916.372160137</v>
      </c>
      <c r="V76" s="251">
        <f t="shared" si="86"/>
        <v>14977838.262577344</v>
      </c>
      <c r="W76" s="251">
        <f t="shared" si="86"/>
        <v>15883017.416089736</v>
      </c>
      <c r="X76" s="251">
        <f t="shared" si="86"/>
        <v>13700173.57475999</v>
      </c>
      <c r="Y76" s="251">
        <f t="shared" si="86"/>
        <v>5184439.3391842935</v>
      </c>
      <c r="Z76" s="251">
        <f t="shared" si="86"/>
        <v>6369832.5694832932</v>
      </c>
      <c r="AA76" s="251">
        <f t="shared" si="86"/>
        <v>6405344.6781743392</v>
      </c>
      <c r="AB76" s="251">
        <f t="shared" si="86"/>
        <v>6711804.2125114929</v>
      </c>
      <c r="AC76" s="251">
        <f t="shared" si="86"/>
        <v>5412138.6945720585</v>
      </c>
      <c r="AD76" s="251">
        <f t="shared" si="86"/>
        <v>4304595.4967744313</v>
      </c>
      <c r="AE76" s="251">
        <f t="shared" si="86"/>
        <v>3064210.3416153407</v>
      </c>
      <c r="AF76" s="251">
        <f t="shared" si="86"/>
        <v>3642599.4064861941</v>
      </c>
      <c r="AG76" s="251">
        <f t="shared" si="86"/>
        <v>3240159.2607098599</v>
      </c>
      <c r="AH76" s="251">
        <f t="shared" si="86"/>
        <v>4029148.5970630692</v>
      </c>
      <c r="AI76" s="251">
        <f t="shared" si="86"/>
        <v>0</v>
      </c>
      <c r="AJ76" s="251">
        <f t="shared" si="86"/>
        <v>0</v>
      </c>
      <c r="AK76" s="251">
        <f t="shared" si="86"/>
        <v>0</v>
      </c>
    </row>
    <row r="77" spans="1:37">
      <c r="I77" s="154" t="b">
        <f>ROUNDDOWN(I76,0)=ROUNDDOWN(H76,0)</f>
        <v>1</v>
      </c>
    </row>
  </sheetData>
  <phoneticPr fontId="14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F0D89B-F463-45F7-8D2B-93EBBC621855}">
          <x14:formula1>
            <xm:f>Summary!$D$6:$D$18</xm:f>
          </x14:formula1>
          <xm:sqref>B8 B45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E4A60-5E63-4403-859E-8E44533006BB}">
  <sheetPr>
    <tabColor rgb="FF0137A6"/>
  </sheetPr>
  <dimension ref="A3:AK77"/>
  <sheetViews>
    <sheetView showGridLines="0" topLeftCell="A47" workbookViewId="0">
      <selection activeCell="J81" sqref="J81"/>
    </sheetView>
  </sheetViews>
  <sheetFormatPr defaultColWidth="9" defaultRowHeight="13.7"/>
  <cols>
    <col min="1" max="1" width="9" style="154"/>
    <col min="2" max="2" width="17" style="154" customWidth="1"/>
    <col min="3" max="3" width="15.28515625" style="154" bestFit="1" customWidth="1"/>
    <col min="4" max="4" width="15.140625" style="154" bestFit="1" customWidth="1"/>
    <col min="5" max="7" width="14.7109375" style="154" customWidth="1"/>
    <col min="8" max="8" width="16" style="154" bestFit="1" customWidth="1"/>
    <col min="9" max="9" width="16" style="154" customWidth="1"/>
    <col min="10" max="37" width="15.28515625" style="154" customWidth="1"/>
    <col min="38" max="16384" width="9" style="154"/>
  </cols>
  <sheetData>
    <row r="3" spans="2:37">
      <c r="J3" s="154">
        <v>2025</v>
      </c>
      <c r="K3" s="154">
        <v>2025</v>
      </c>
      <c r="L3" s="154">
        <v>2025</v>
      </c>
      <c r="M3" s="154">
        <v>2025</v>
      </c>
      <c r="N3" s="154">
        <f>J3+1</f>
        <v>2026</v>
      </c>
      <c r="O3" s="154">
        <f t="shared" ref="O3:Q3" si="0">K3+1</f>
        <v>2026</v>
      </c>
      <c r="P3" s="154">
        <f t="shared" si="0"/>
        <v>2026</v>
      </c>
      <c r="Q3" s="154">
        <f t="shared" si="0"/>
        <v>2026</v>
      </c>
      <c r="R3" s="154">
        <f t="shared" ref="R3:AB3" si="1">N3+1</f>
        <v>2027</v>
      </c>
      <c r="S3" s="154">
        <f t="shared" si="1"/>
        <v>2027</v>
      </c>
      <c r="T3" s="154">
        <f t="shared" si="1"/>
        <v>2027</v>
      </c>
      <c r="U3" s="154">
        <f t="shared" si="1"/>
        <v>2027</v>
      </c>
      <c r="V3" s="154">
        <f t="shared" si="1"/>
        <v>2028</v>
      </c>
      <c r="W3" s="154">
        <f t="shared" si="1"/>
        <v>2028</v>
      </c>
      <c r="X3" s="154">
        <f t="shared" si="1"/>
        <v>2028</v>
      </c>
      <c r="Y3" s="154">
        <f t="shared" si="1"/>
        <v>2028</v>
      </c>
      <c r="Z3" s="154">
        <f t="shared" si="1"/>
        <v>2029</v>
      </c>
      <c r="AA3" s="154">
        <f t="shared" si="1"/>
        <v>2029</v>
      </c>
      <c r="AB3" s="154">
        <f t="shared" si="1"/>
        <v>2029</v>
      </c>
      <c r="AC3" s="154">
        <f t="shared" ref="AC3:AH3" si="2">Y3+1</f>
        <v>2029</v>
      </c>
      <c r="AD3" s="154">
        <f t="shared" si="2"/>
        <v>2030</v>
      </c>
      <c r="AE3" s="154">
        <f t="shared" si="2"/>
        <v>2030</v>
      </c>
      <c r="AF3" s="154">
        <f t="shared" si="2"/>
        <v>2030</v>
      </c>
      <c r="AG3" s="154">
        <f t="shared" si="2"/>
        <v>2030</v>
      </c>
      <c r="AH3" s="154">
        <f t="shared" si="2"/>
        <v>2031</v>
      </c>
      <c r="AI3" s="154">
        <f t="shared" ref="AI3:AK3" si="3">AE3+1</f>
        <v>2031</v>
      </c>
      <c r="AJ3" s="154">
        <f t="shared" si="3"/>
        <v>2031</v>
      </c>
      <c r="AK3" s="154">
        <f t="shared" si="3"/>
        <v>2031</v>
      </c>
    </row>
    <row r="4" spans="2:37">
      <c r="J4" s="154" t="s">
        <v>152</v>
      </c>
      <c r="K4" s="154" t="s">
        <v>153</v>
      </c>
      <c r="L4" s="154" t="s">
        <v>154</v>
      </c>
      <c r="M4" s="154" t="s">
        <v>155</v>
      </c>
      <c r="N4" s="154" t="s">
        <v>152</v>
      </c>
      <c r="O4" s="154" t="s">
        <v>153</v>
      </c>
      <c r="P4" s="154" t="s">
        <v>154</v>
      </c>
      <c r="Q4" s="154" t="s">
        <v>155</v>
      </c>
      <c r="R4" s="154" t="s">
        <v>152</v>
      </c>
      <c r="S4" s="154" t="s">
        <v>153</v>
      </c>
      <c r="T4" s="154" t="s">
        <v>154</v>
      </c>
      <c r="U4" s="154" t="s">
        <v>155</v>
      </c>
      <c r="V4" s="154" t="s">
        <v>152</v>
      </c>
      <c r="W4" s="154" t="s">
        <v>153</v>
      </c>
      <c r="X4" s="154" t="s">
        <v>154</v>
      </c>
      <c r="Y4" s="154" t="s">
        <v>155</v>
      </c>
      <c r="Z4" s="154" t="s">
        <v>152</v>
      </c>
      <c r="AA4" s="154" t="s">
        <v>153</v>
      </c>
      <c r="AB4" s="154" t="s">
        <v>154</v>
      </c>
      <c r="AC4" s="154" t="s">
        <v>155</v>
      </c>
      <c r="AD4" s="154" t="s">
        <v>152</v>
      </c>
      <c r="AE4" s="154" t="s">
        <v>153</v>
      </c>
      <c r="AF4" s="154" t="s">
        <v>154</v>
      </c>
      <c r="AG4" s="154" t="s">
        <v>155</v>
      </c>
      <c r="AH4" s="154" t="s">
        <v>152</v>
      </c>
      <c r="AI4" s="154" t="s">
        <v>153</v>
      </c>
      <c r="AJ4" s="154" t="s">
        <v>154</v>
      </c>
      <c r="AK4" s="154" t="s">
        <v>155</v>
      </c>
    </row>
    <row r="5" spans="2:37">
      <c r="J5" s="154" t="str">
        <f>J4&amp;"-"&amp;J3</f>
        <v>Q1-2025</v>
      </c>
      <c r="K5" s="154" t="str">
        <f t="shared" ref="K5:AK5" si="4">K4&amp;"-"&amp;K3</f>
        <v>Q2-2025</v>
      </c>
      <c r="L5" s="154" t="str">
        <f t="shared" si="4"/>
        <v>Q3-2025</v>
      </c>
      <c r="M5" s="154" t="str">
        <f t="shared" si="4"/>
        <v>Q4-2025</v>
      </c>
      <c r="N5" s="154" t="str">
        <f t="shared" si="4"/>
        <v>Q1-2026</v>
      </c>
      <c r="O5" s="154" t="str">
        <f t="shared" si="4"/>
        <v>Q2-2026</v>
      </c>
      <c r="P5" s="154" t="str">
        <f t="shared" si="4"/>
        <v>Q3-2026</v>
      </c>
      <c r="Q5" s="154" t="str">
        <f t="shared" si="4"/>
        <v>Q4-2026</v>
      </c>
      <c r="R5" s="154" t="str">
        <f t="shared" si="4"/>
        <v>Q1-2027</v>
      </c>
      <c r="S5" s="154" t="str">
        <f t="shared" si="4"/>
        <v>Q2-2027</v>
      </c>
      <c r="T5" s="154" t="str">
        <f t="shared" si="4"/>
        <v>Q3-2027</v>
      </c>
      <c r="U5" s="154" t="str">
        <f t="shared" si="4"/>
        <v>Q4-2027</v>
      </c>
      <c r="V5" s="154" t="str">
        <f t="shared" si="4"/>
        <v>Q1-2028</v>
      </c>
      <c r="W5" s="154" t="str">
        <f t="shared" si="4"/>
        <v>Q2-2028</v>
      </c>
      <c r="X5" s="154" t="str">
        <f t="shared" si="4"/>
        <v>Q3-2028</v>
      </c>
      <c r="Y5" s="154" t="str">
        <f t="shared" si="4"/>
        <v>Q4-2028</v>
      </c>
      <c r="Z5" s="154" t="str">
        <f t="shared" si="4"/>
        <v>Q1-2029</v>
      </c>
      <c r="AA5" s="154" t="str">
        <f t="shared" si="4"/>
        <v>Q2-2029</v>
      </c>
      <c r="AB5" s="154" t="str">
        <f t="shared" si="4"/>
        <v>Q3-2029</v>
      </c>
      <c r="AC5" s="154" t="str">
        <f t="shared" si="4"/>
        <v>Q4-2029</v>
      </c>
      <c r="AD5" s="154" t="str">
        <f t="shared" si="4"/>
        <v>Q1-2030</v>
      </c>
      <c r="AE5" s="154" t="str">
        <f>AE4&amp;"-"&amp;AE3</f>
        <v>Q2-2030</v>
      </c>
      <c r="AF5" s="154" t="str">
        <f t="shared" si="4"/>
        <v>Q3-2030</v>
      </c>
      <c r="AG5" s="154" t="str">
        <f t="shared" si="4"/>
        <v>Q4-2030</v>
      </c>
      <c r="AH5" s="154" t="str">
        <f t="shared" si="4"/>
        <v>Q1-2031</v>
      </c>
      <c r="AI5" s="154" t="str">
        <f t="shared" si="4"/>
        <v>Q2-2031</v>
      </c>
      <c r="AJ5" s="154" t="str">
        <f t="shared" si="4"/>
        <v>Q3-2031</v>
      </c>
      <c r="AK5" s="154" t="str">
        <f t="shared" si="4"/>
        <v>Q4-2031</v>
      </c>
    </row>
    <row r="6" spans="2:37">
      <c r="H6" s="154" t="s">
        <v>156</v>
      </c>
      <c r="J6" s="154">
        <v>3</v>
      </c>
      <c r="K6" s="154">
        <f>J6+3</f>
        <v>6</v>
      </c>
      <c r="L6" s="154">
        <f t="shared" ref="L6:AD6" si="5">K6+3</f>
        <v>9</v>
      </c>
      <c r="M6" s="154">
        <f t="shared" si="5"/>
        <v>12</v>
      </c>
      <c r="N6" s="154">
        <f t="shared" si="5"/>
        <v>15</v>
      </c>
      <c r="O6" s="154">
        <f t="shared" si="5"/>
        <v>18</v>
      </c>
      <c r="P6" s="154">
        <f t="shared" si="5"/>
        <v>21</v>
      </c>
      <c r="Q6" s="154">
        <f t="shared" si="5"/>
        <v>24</v>
      </c>
      <c r="R6" s="154">
        <f t="shared" si="5"/>
        <v>27</v>
      </c>
      <c r="S6" s="154">
        <f t="shared" si="5"/>
        <v>30</v>
      </c>
      <c r="T6" s="154">
        <f t="shared" si="5"/>
        <v>33</v>
      </c>
      <c r="U6" s="154">
        <f t="shared" si="5"/>
        <v>36</v>
      </c>
      <c r="V6" s="154">
        <f t="shared" si="5"/>
        <v>39</v>
      </c>
      <c r="W6" s="154">
        <f t="shared" si="5"/>
        <v>42</v>
      </c>
      <c r="X6" s="154">
        <f t="shared" si="5"/>
        <v>45</v>
      </c>
      <c r="Y6" s="154">
        <f t="shared" si="5"/>
        <v>48</v>
      </c>
      <c r="Z6" s="154">
        <f t="shared" si="5"/>
        <v>51</v>
      </c>
      <c r="AA6" s="154">
        <f t="shared" si="5"/>
        <v>54</v>
      </c>
      <c r="AB6" s="154">
        <f t="shared" si="5"/>
        <v>57</v>
      </c>
      <c r="AC6" s="154">
        <f t="shared" si="5"/>
        <v>60</v>
      </c>
      <c r="AD6" s="154">
        <f t="shared" si="5"/>
        <v>63</v>
      </c>
      <c r="AE6" s="154">
        <f t="shared" ref="AE6" si="6">AD6+3</f>
        <v>66</v>
      </c>
      <c r="AF6" s="154">
        <f>AE6+3</f>
        <v>69</v>
      </c>
      <c r="AG6" s="154">
        <f t="shared" ref="AG6:AK6" si="7">AF6+3</f>
        <v>72</v>
      </c>
      <c r="AH6" s="154">
        <f t="shared" si="7"/>
        <v>75</v>
      </c>
      <c r="AI6" s="154">
        <f t="shared" si="7"/>
        <v>78</v>
      </c>
      <c r="AJ6" s="154">
        <f t="shared" si="7"/>
        <v>81</v>
      </c>
      <c r="AK6" s="154">
        <f t="shared" si="7"/>
        <v>84</v>
      </c>
    </row>
    <row r="7" spans="2:37">
      <c r="K7" s="373">
        <f>K10-J10</f>
        <v>0.26</v>
      </c>
      <c r="L7" s="373">
        <f t="shared" ref="L7:AK7" si="8">L10-K10</f>
        <v>0.24</v>
      </c>
      <c r="M7" s="373">
        <f t="shared" si="8"/>
        <v>0.26</v>
      </c>
      <c r="N7" s="373">
        <f t="shared" si="8"/>
        <v>0.2400000000000001</v>
      </c>
      <c r="O7" s="373">
        <f t="shared" si="8"/>
        <v>0.25999999999999979</v>
      </c>
      <c r="P7" s="373">
        <f t="shared" si="8"/>
        <v>0.24000000000000021</v>
      </c>
      <c r="Q7" s="373">
        <f t="shared" si="8"/>
        <v>0.25999999999999979</v>
      </c>
      <c r="R7" s="373">
        <f t="shared" si="8"/>
        <v>0.24000000000000021</v>
      </c>
      <c r="S7" s="373">
        <f t="shared" si="8"/>
        <v>0.25999999999999979</v>
      </c>
      <c r="T7" s="373">
        <f t="shared" si="8"/>
        <v>0.24000000000000021</v>
      </c>
      <c r="U7" s="373">
        <f t="shared" si="8"/>
        <v>0.25999999999999979</v>
      </c>
      <c r="V7" s="373">
        <f t="shared" si="8"/>
        <v>0.24000000000000021</v>
      </c>
      <c r="W7" s="373">
        <f t="shared" si="8"/>
        <v>0.25999999999999979</v>
      </c>
      <c r="X7" s="373">
        <f t="shared" si="8"/>
        <v>0.24000000000000021</v>
      </c>
      <c r="Y7" s="373">
        <f t="shared" si="8"/>
        <v>0.25999999999999979</v>
      </c>
      <c r="Z7" s="373">
        <f t="shared" si="8"/>
        <v>0.24000000000000021</v>
      </c>
      <c r="AA7" s="373">
        <f t="shared" si="8"/>
        <v>0.25999999999999979</v>
      </c>
      <c r="AB7" s="373">
        <f t="shared" si="8"/>
        <v>0.24000000000000021</v>
      </c>
      <c r="AC7" s="373">
        <f t="shared" si="8"/>
        <v>0.25999999999999979</v>
      </c>
      <c r="AD7" s="373">
        <f t="shared" si="8"/>
        <v>0.24000000000000021</v>
      </c>
      <c r="AE7" s="373">
        <f>AE10-AD10</f>
        <v>0.25999999999999979</v>
      </c>
      <c r="AF7" s="373">
        <f t="shared" si="8"/>
        <v>0.24000000000000021</v>
      </c>
      <c r="AG7" s="373">
        <f t="shared" si="8"/>
        <v>0.25999999999999979</v>
      </c>
      <c r="AH7" s="373">
        <f t="shared" si="8"/>
        <v>0.24000000000000021</v>
      </c>
      <c r="AI7" s="373">
        <f t="shared" si="8"/>
        <v>0.25999999999999979</v>
      </c>
      <c r="AJ7" s="373">
        <f t="shared" si="8"/>
        <v>0.24000000000000021</v>
      </c>
      <c r="AK7" s="373">
        <f t="shared" si="8"/>
        <v>0.25999999999999979</v>
      </c>
    </row>
    <row r="8" spans="2:37" ht="14.1" thickBot="1">
      <c r="B8" s="211" t="s">
        <v>67</v>
      </c>
      <c r="K8" s="373">
        <f>SUM(J10:K10)</f>
        <v>0.5</v>
      </c>
      <c r="L8" s="373">
        <f>SUM(K10:L10)</f>
        <v>1</v>
      </c>
      <c r="M8" s="373">
        <f t="shared" ref="M8:AK8" si="9">SUM(L10:M10)</f>
        <v>1.5</v>
      </c>
      <c r="N8" s="373">
        <f t="shared" si="9"/>
        <v>2</v>
      </c>
      <c r="O8" s="373">
        <f t="shared" si="9"/>
        <v>2.5</v>
      </c>
      <c r="P8" s="373">
        <f t="shared" si="9"/>
        <v>3</v>
      </c>
      <c r="Q8" s="373">
        <f t="shared" si="9"/>
        <v>3.5</v>
      </c>
      <c r="R8" s="373">
        <f t="shared" si="9"/>
        <v>4</v>
      </c>
      <c r="S8" s="373">
        <f t="shared" si="9"/>
        <v>4.5</v>
      </c>
      <c r="T8" s="373">
        <f t="shared" si="9"/>
        <v>5</v>
      </c>
      <c r="U8" s="373">
        <f t="shared" si="9"/>
        <v>5.5</v>
      </c>
      <c r="V8" s="373">
        <f t="shared" si="9"/>
        <v>6</v>
      </c>
      <c r="W8" s="373">
        <f t="shared" si="9"/>
        <v>6.5</v>
      </c>
      <c r="X8" s="373">
        <f t="shared" si="9"/>
        <v>7</v>
      </c>
      <c r="Y8" s="373">
        <f t="shared" si="9"/>
        <v>7.5</v>
      </c>
      <c r="Z8" s="373">
        <f t="shared" si="9"/>
        <v>8</v>
      </c>
      <c r="AA8" s="373">
        <f t="shared" si="9"/>
        <v>8.5</v>
      </c>
      <c r="AB8" s="373">
        <f t="shared" si="9"/>
        <v>9</v>
      </c>
      <c r="AC8" s="373">
        <f t="shared" si="9"/>
        <v>9.5</v>
      </c>
      <c r="AD8" s="373">
        <f t="shared" si="9"/>
        <v>10</v>
      </c>
      <c r="AE8" s="373">
        <f t="shared" si="9"/>
        <v>10.5</v>
      </c>
      <c r="AF8" s="373">
        <f t="shared" si="9"/>
        <v>11</v>
      </c>
      <c r="AG8" s="373">
        <f t="shared" si="9"/>
        <v>11.5</v>
      </c>
      <c r="AH8" s="373">
        <f t="shared" si="9"/>
        <v>12</v>
      </c>
      <c r="AI8" s="373">
        <f t="shared" si="9"/>
        <v>12.5</v>
      </c>
      <c r="AJ8" s="373">
        <f t="shared" si="9"/>
        <v>13</v>
      </c>
      <c r="AK8" s="373">
        <f t="shared" si="9"/>
        <v>13.5</v>
      </c>
    </row>
    <row r="9" spans="2:37" ht="15.75" customHeight="1" thickBot="1">
      <c r="J9" s="212" t="s">
        <v>157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spans="2:37" s="219" customFormat="1" ht="29.65" customHeight="1" thickBot="1">
      <c r="B10" s="214" t="s">
        <v>158</v>
      </c>
      <c r="C10" s="215" t="s">
        <v>159</v>
      </c>
      <c r="D10" s="216" t="s">
        <v>160</v>
      </c>
      <c r="E10" s="216" t="s">
        <v>161</v>
      </c>
      <c r="F10" s="216" t="s">
        <v>162</v>
      </c>
      <c r="G10" s="216" t="s">
        <v>163</v>
      </c>
      <c r="H10" s="216" t="s">
        <v>164</v>
      </c>
      <c r="I10" s="217" t="s">
        <v>165</v>
      </c>
      <c r="J10" s="218">
        <v>0.12</v>
      </c>
      <c r="K10" s="218">
        <v>0.38</v>
      </c>
      <c r="L10" s="218">
        <v>0.62</v>
      </c>
      <c r="M10" s="218">
        <v>0.88</v>
      </c>
      <c r="N10" s="218">
        <v>1.1200000000000001</v>
      </c>
      <c r="O10" s="218">
        <v>1.38</v>
      </c>
      <c r="P10" s="218">
        <v>1.62</v>
      </c>
      <c r="Q10" s="218">
        <v>1.88</v>
      </c>
      <c r="R10" s="218">
        <v>2.12</v>
      </c>
      <c r="S10" s="218">
        <v>2.38</v>
      </c>
      <c r="T10" s="218">
        <v>2.62</v>
      </c>
      <c r="U10" s="218">
        <v>2.88</v>
      </c>
      <c r="V10" s="218">
        <v>3.12</v>
      </c>
      <c r="W10" s="218">
        <v>3.38</v>
      </c>
      <c r="X10" s="218">
        <v>3.62</v>
      </c>
      <c r="Y10" s="218">
        <v>3.88</v>
      </c>
      <c r="Z10" s="218">
        <v>4.12</v>
      </c>
      <c r="AA10" s="218">
        <v>4.38</v>
      </c>
      <c r="AB10" s="218">
        <v>4.62</v>
      </c>
      <c r="AC10" s="218">
        <v>4.88</v>
      </c>
      <c r="AD10" s="218">
        <v>5.12</v>
      </c>
      <c r="AE10" s="218">
        <v>5.38</v>
      </c>
      <c r="AF10" s="218">
        <v>5.62</v>
      </c>
      <c r="AG10" s="218">
        <v>5.88</v>
      </c>
      <c r="AH10" s="218">
        <v>6.12</v>
      </c>
      <c r="AI10" s="218">
        <v>6.38</v>
      </c>
      <c r="AJ10" s="218">
        <v>6.62</v>
      </c>
      <c r="AK10" s="218">
        <v>6.88</v>
      </c>
    </row>
    <row r="11" spans="2:37">
      <c r="B11" s="220" t="str">
        <f>IBNR!F7</f>
        <v>2018Q1</v>
      </c>
      <c r="C11" s="221">
        <f>C12+3</f>
        <v>84</v>
      </c>
      <c r="D11" s="222">
        <f>_xlfn.XLOOKUP($B$8,Paid_DFs!$G$5:$S$5,Paid_DFs!$G7:$S7)</f>
        <v>1</v>
      </c>
      <c r="E11" s="223">
        <f>PRODUCT($D$11:$D11)</f>
        <v>1</v>
      </c>
      <c r="F11" s="224">
        <f t="shared" ref="F11:F38" si="10">G11-G12</f>
        <v>0</v>
      </c>
      <c r="G11" s="225">
        <f>1/E11</f>
        <v>1</v>
      </c>
      <c r="H11" s="226">
        <f>1-G11</f>
        <v>0</v>
      </c>
      <c r="I11" s="227">
        <f t="shared" ref="I11:I38" si="11">SUM(J11:AK11)</f>
        <v>1</v>
      </c>
      <c r="J11" s="228">
        <f t="shared" ref="J11:J38" si="12">IF($H11=0%,100%,IFERROR(VLOOKUP($C11+J$6,$C$11:$AK$38,4,FALSE)/$H11,0))</f>
        <v>1</v>
      </c>
      <c r="K11" s="228">
        <f t="shared" ref="K11:Z11" si="13">IFERROR(VLOOKUP($C11+K$6,$C$11:$AK$38,4,FALSE)/$H11,0)</f>
        <v>0</v>
      </c>
      <c r="L11" s="228">
        <f t="shared" si="13"/>
        <v>0</v>
      </c>
      <c r="M11" s="228">
        <f t="shared" si="13"/>
        <v>0</v>
      </c>
      <c r="N11" s="228">
        <f t="shared" si="13"/>
        <v>0</v>
      </c>
      <c r="O11" s="228">
        <f t="shared" si="13"/>
        <v>0</v>
      </c>
      <c r="P11" s="228">
        <f t="shared" si="13"/>
        <v>0</v>
      </c>
      <c r="Q11" s="228">
        <f t="shared" si="13"/>
        <v>0</v>
      </c>
      <c r="R11" s="228">
        <f t="shared" si="13"/>
        <v>0</v>
      </c>
      <c r="S11" s="228">
        <f t="shared" si="13"/>
        <v>0</v>
      </c>
      <c r="T11" s="228">
        <f t="shared" si="13"/>
        <v>0</v>
      </c>
      <c r="U11" s="228">
        <f t="shared" si="13"/>
        <v>0</v>
      </c>
      <c r="V11" s="228">
        <f t="shared" si="13"/>
        <v>0</v>
      </c>
      <c r="W11" s="228">
        <f t="shared" si="13"/>
        <v>0</v>
      </c>
      <c r="X11" s="228">
        <f t="shared" si="13"/>
        <v>0</v>
      </c>
      <c r="Y11" s="228">
        <f t="shared" si="13"/>
        <v>0</v>
      </c>
      <c r="Z11" s="228">
        <f t="shared" si="13"/>
        <v>0</v>
      </c>
      <c r="AA11" s="228">
        <f t="shared" ref="AA11:AK11" si="14">IFERROR(VLOOKUP($C11+AA$6,$C$11:$AK$38,4,FALSE)/$H11,0)</f>
        <v>0</v>
      </c>
      <c r="AB11" s="228">
        <f t="shared" si="14"/>
        <v>0</v>
      </c>
      <c r="AC11" s="228">
        <f t="shared" si="14"/>
        <v>0</v>
      </c>
      <c r="AD11" s="228">
        <f t="shared" si="14"/>
        <v>0</v>
      </c>
      <c r="AE11" s="228">
        <f t="shared" si="14"/>
        <v>0</v>
      </c>
      <c r="AF11" s="228">
        <f t="shared" si="14"/>
        <v>0</v>
      </c>
      <c r="AG11" s="228">
        <f t="shared" si="14"/>
        <v>0</v>
      </c>
      <c r="AH11" s="228">
        <f t="shared" si="14"/>
        <v>0</v>
      </c>
      <c r="AI11" s="228">
        <f t="shared" si="14"/>
        <v>0</v>
      </c>
      <c r="AJ11" s="228">
        <f t="shared" si="14"/>
        <v>0</v>
      </c>
      <c r="AK11" s="228">
        <f t="shared" si="14"/>
        <v>0</v>
      </c>
    </row>
    <row r="12" spans="2:37">
      <c r="B12" s="220" t="str">
        <f>IBNR!F8</f>
        <v>2018Q2</v>
      </c>
      <c r="C12" s="221">
        <f t="shared" ref="C12:C38" si="15">C13+3</f>
        <v>81</v>
      </c>
      <c r="D12" s="222">
        <f>_xlfn.XLOOKUP($B$8,Paid_DFs!$G$5:$S$5,Paid_DFs!$G8:$S8)</f>
        <v>1</v>
      </c>
      <c r="E12" s="223">
        <f>PRODUCT($D$11:$D12)</f>
        <v>1</v>
      </c>
      <c r="F12" s="224">
        <f t="shared" si="10"/>
        <v>0</v>
      </c>
      <c r="G12" s="225">
        <f t="shared" ref="G12:G38" si="16">1/E12</f>
        <v>1</v>
      </c>
      <c r="H12" s="226">
        <f>1-G12</f>
        <v>0</v>
      </c>
      <c r="I12" s="227">
        <f t="shared" si="11"/>
        <v>1</v>
      </c>
      <c r="J12" s="228">
        <f t="shared" si="12"/>
        <v>1</v>
      </c>
      <c r="K12" s="228">
        <f t="shared" ref="K12:AK21" si="17">IFERROR(VLOOKUP($C12+K$6,$C$11:$AK$38,4,FALSE)/$H12,0)</f>
        <v>0</v>
      </c>
      <c r="L12" s="228">
        <f t="shared" si="17"/>
        <v>0</v>
      </c>
      <c r="M12" s="228">
        <f t="shared" si="17"/>
        <v>0</v>
      </c>
      <c r="N12" s="228">
        <f t="shared" si="17"/>
        <v>0</v>
      </c>
      <c r="O12" s="228">
        <f t="shared" si="17"/>
        <v>0</v>
      </c>
      <c r="P12" s="228">
        <f t="shared" si="17"/>
        <v>0</v>
      </c>
      <c r="Q12" s="228">
        <f t="shared" si="17"/>
        <v>0</v>
      </c>
      <c r="R12" s="228">
        <f t="shared" si="17"/>
        <v>0</v>
      </c>
      <c r="S12" s="228">
        <f t="shared" si="17"/>
        <v>0</v>
      </c>
      <c r="T12" s="228">
        <f t="shared" si="17"/>
        <v>0</v>
      </c>
      <c r="U12" s="228">
        <f t="shared" si="17"/>
        <v>0</v>
      </c>
      <c r="V12" s="228">
        <f t="shared" si="17"/>
        <v>0</v>
      </c>
      <c r="W12" s="228">
        <f t="shared" si="17"/>
        <v>0</v>
      </c>
      <c r="X12" s="228">
        <f t="shared" si="17"/>
        <v>0</v>
      </c>
      <c r="Y12" s="228">
        <f t="shared" si="17"/>
        <v>0</v>
      </c>
      <c r="Z12" s="228">
        <f t="shared" si="17"/>
        <v>0</v>
      </c>
      <c r="AA12" s="228">
        <f t="shared" si="17"/>
        <v>0</v>
      </c>
      <c r="AB12" s="228">
        <f t="shared" si="17"/>
        <v>0</v>
      </c>
      <c r="AC12" s="228">
        <f t="shared" si="17"/>
        <v>0</v>
      </c>
      <c r="AD12" s="228">
        <f t="shared" si="17"/>
        <v>0</v>
      </c>
      <c r="AE12" s="228">
        <f t="shared" si="17"/>
        <v>0</v>
      </c>
      <c r="AF12" s="228">
        <f t="shared" si="17"/>
        <v>0</v>
      </c>
      <c r="AG12" s="228">
        <f t="shared" si="17"/>
        <v>0</v>
      </c>
      <c r="AH12" s="228">
        <f t="shared" si="17"/>
        <v>0</v>
      </c>
      <c r="AI12" s="228">
        <f t="shared" si="17"/>
        <v>0</v>
      </c>
      <c r="AJ12" s="228">
        <f t="shared" si="17"/>
        <v>0</v>
      </c>
      <c r="AK12" s="228">
        <f t="shared" si="17"/>
        <v>0</v>
      </c>
    </row>
    <row r="13" spans="2:37">
      <c r="B13" s="220" t="str">
        <f>IBNR!F9</f>
        <v>2018Q3</v>
      </c>
      <c r="C13" s="221">
        <f t="shared" si="15"/>
        <v>78</v>
      </c>
      <c r="D13" s="222">
        <f>_xlfn.XLOOKUP($B$8,Paid_DFs!$G$5:$S$5,Paid_DFs!$G9:$S9)</f>
        <v>1</v>
      </c>
      <c r="E13" s="223">
        <f>PRODUCT($D$11:$D13)</f>
        <v>1</v>
      </c>
      <c r="F13" s="224">
        <f t="shared" si="10"/>
        <v>0</v>
      </c>
      <c r="G13" s="225">
        <f t="shared" si="16"/>
        <v>1</v>
      </c>
      <c r="H13" s="226">
        <f>1-G13</f>
        <v>0</v>
      </c>
      <c r="I13" s="227">
        <f t="shared" si="11"/>
        <v>1</v>
      </c>
      <c r="J13" s="228">
        <f t="shared" si="12"/>
        <v>1</v>
      </c>
      <c r="K13" s="228">
        <f t="shared" si="17"/>
        <v>0</v>
      </c>
      <c r="L13" s="228">
        <f t="shared" si="17"/>
        <v>0</v>
      </c>
      <c r="M13" s="228">
        <f t="shared" si="17"/>
        <v>0</v>
      </c>
      <c r="N13" s="228">
        <f t="shared" si="17"/>
        <v>0</v>
      </c>
      <c r="O13" s="228">
        <f t="shared" si="17"/>
        <v>0</v>
      </c>
      <c r="P13" s="228">
        <f t="shared" si="17"/>
        <v>0</v>
      </c>
      <c r="Q13" s="228">
        <f t="shared" si="17"/>
        <v>0</v>
      </c>
      <c r="R13" s="228">
        <f t="shared" si="17"/>
        <v>0</v>
      </c>
      <c r="S13" s="228">
        <f t="shared" si="17"/>
        <v>0</v>
      </c>
      <c r="T13" s="228">
        <f t="shared" si="17"/>
        <v>0</v>
      </c>
      <c r="U13" s="228">
        <f t="shared" si="17"/>
        <v>0</v>
      </c>
      <c r="V13" s="228">
        <f t="shared" si="17"/>
        <v>0</v>
      </c>
      <c r="W13" s="228">
        <f t="shared" si="17"/>
        <v>0</v>
      </c>
      <c r="X13" s="228">
        <f t="shared" si="17"/>
        <v>0</v>
      </c>
      <c r="Y13" s="228">
        <f t="shared" si="17"/>
        <v>0</v>
      </c>
      <c r="Z13" s="228">
        <f t="shared" si="17"/>
        <v>0</v>
      </c>
      <c r="AA13" s="228">
        <f t="shared" si="17"/>
        <v>0</v>
      </c>
      <c r="AB13" s="228">
        <f t="shared" si="17"/>
        <v>0</v>
      </c>
      <c r="AC13" s="228">
        <f t="shared" si="17"/>
        <v>0</v>
      </c>
      <c r="AD13" s="228">
        <f t="shared" si="17"/>
        <v>0</v>
      </c>
      <c r="AE13" s="228">
        <f t="shared" si="17"/>
        <v>0</v>
      </c>
      <c r="AF13" s="228">
        <f t="shared" si="17"/>
        <v>0</v>
      </c>
      <c r="AG13" s="228">
        <f t="shared" si="17"/>
        <v>0</v>
      </c>
      <c r="AH13" s="228">
        <f t="shared" si="17"/>
        <v>0</v>
      </c>
      <c r="AI13" s="228">
        <f t="shared" si="17"/>
        <v>0</v>
      </c>
      <c r="AJ13" s="228">
        <f t="shared" si="17"/>
        <v>0</v>
      </c>
      <c r="AK13" s="228">
        <f t="shared" si="17"/>
        <v>0</v>
      </c>
    </row>
    <row r="14" spans="2:37">
      <c r="B14" s="220" t="str">
        <f>IBNR!F10</f>
        <v>2018Q4</v>
      </c>
      <c r="C14" s="221">
        <f t="shared" si="15"/>
        <v>75</v>
      </c>
      <c r="D14" s="222">
        <f>_xlfn.XLOOKUP($B$8,Paid_DFs!$G$5:$S$5,Paid_DFs!$G10:$S10)</f>
        <v>1</v>
      </c>
      <c r="E14" s="223">
        <f>PRODUCT($D$11:$D14)</f>
        <v>1</v>
      </c>
      <c r="F14" s="224">
        <f t="shared" si="10"/>
        <v>0</v>
      </c>
      <c r="G14" s="225">
        <f t="shared" si="16"/>
        <v>1</v>
      </c>
      <c r="H14" s="226">
        <f t="shared" ref="H14:H38" si="18">1-G14</f>
        <v>0</v>
      </c>
      <c r="I14" s="227">
        <f t="shared" si="11"/>
        <v>1</v>
      </c>
      <c r="J14" s="228">
        <f t="shared" si="12"/>
        <v>1</v>
      </c>
      <c r="K14" s="228">
        <f t="shared" si="17"/>
        <v>0</v>
      </c>
      <c r="L14" s="228">
        <f t="shared" si="17"/>
        <v>0</v>
      </c>
      <c r="M14" s="228">
        <f t="shared" si="17"/>
        <v>0</v>
      </c>
      <c r="N14" s="228">
        <f t="shared" si="17"/>
        <v>0</v>
      </c>
      <c r="O14" s="228">
        <f t="shared" si="17"/>
        <v>0</v>
      </c>
      <c r="P14" s="228">
        <f t="shared" si="17"/>
        <v>0</v>
      </c>
      <c r="Q14" s="228">
        <f t="shared" si="17"/>
        <v>0</v>
      </c>
      <c r="R14" s="228">
        <f t="shared" si="17"/>
        <v>0</v>
      </c>
      <c r="S14" s="228">
        <f t="shared" si="17"/>
        <v>0</v>
      </c>
      <c r="T14" s="228">
        <f t="shared" si="17"/>
        <v>0</v>
      </c>
      <c r="U14" s="228">
        <f t="shared" si="17"/>
        <v>0</v>
      </c>
      <c r="V14" s="228">
        <f t="shared" si="17"/>
        <v>0</v>
      </c>
      <c r="W14" s="228">
        <f t="shared" si="17"/>
        <v>0</v>
      </c>
      <c r="X14" s="228">
        <f t="shared" si="17"/>
        <v>0</v>
      </c>
      <c r="Y14" s="228">
        <f t="shared" si="17"/>
        <v>0</v>
      </c>
      <c r="Z14" s="228">
        <f t="shared" si="17"/>
        <v>0</v>
      </c>
      <c r="AA14" s="228">
        <f t="shared" si="17"/>
        <v>0</v>
      </c>
      <c r="AB14" s="228">
        <f t="shared" si="17"/>
        <v>0</v>
      </c>
      <c r="AC14" s="228">
        <f t="shared" si="17"/>
        <v>0</v>
      </c>
      <c r="AD14" s="228">
        <f t="shared" si="17"/>
        <v>0</v>
      </c>
      <c r="AE14" s="228">
        <f t="shared" si="17"/>
        <v>0</v>
      </c>
      <c r="AF14" s="228">
        <f t="shared" si="17"/>
        <v>0</v>
      </c>
      <c r="AG14" s="228">
        <f t="shared" si="17"/>
        <v>0</v>
      </c>
      <c r="AH14" s="228">
        <f t="shared" si="17"/>
        <v>0</v>
      </c>
      <c r="AI14" s="228">
        <f t="shared" si="17"/>
        <v>0</v>
      </c>
      <c r="AJ14" s="228">
        <f t="shared" si="17"/>
        <v>0</v>
      </c>
      <c r="AK14" s="228">
        <f t="shared" si="17"/>
        <v>0</v>
      </c>
    </row>
    <row r="15" spans="2:37">
      <c r="B15" s="220" t="str">
        <f>IBNR!F11</f>
        <v>2019Q1</v>
      </c>
      <c r="C15" s="221">
        <f t="shared" si="15"/>
        <v>72</v>
      </c>
      <c r="D15" s="222">
        <f>_xlfn.XLOOKUP($B$8,Paid_DFs!$G$5:$S$5,Paid_DFs!$G11:$S11)</f>
        <v>1</v>
      </c>
      <c r="E15" s="223">
        <f>PRODUCT($D$11:$D15)</f>
        <v>1</v>
      </c>
      <c r="F15" s="224">
        <f t="shared" si="10"/>
        <v>0</v>
      </c>
      <c r="G15" s="225">
        <f t="shared" si="16"/>
        <v>1</v>
      </c>
      <c r="H15" s="226">
        <f t="shared" si="18"/>
        <v>0</v>
      </c>
      <c r="I15" s="227">
        <f t="shared" si="11"/>
        <v>1</v>
      </c>
      <c r="J15" s="228">
        <f t="shared" si="12"/>
        <v>1</v>
      </c>
      <c r="K15" s="228">
        <f t="shared" si="17"/>
        <v>0</v>
      </c>
      <c r="L15" s="228">
        <f t="shared" si="17"/>
        <v>0</v>
      </c>
      <c r="M15" s="228">
        <f t="shared" si="17"/>
        <v>0</v>
      </c>
      <c r="N15" s="228">
        <f t="shared" si="17"/>
        <v>0</v>
      </c>
      <c r="O15" s="228">
        <f t="shared" si="17"/>
        <v>0</v>
      </c>
      <c r="P15" s="228">
        <f t="shared" si="17"/>
        <v>0</v>
      </c>
      <c r="Q15" s="228">
        <f t="shared" si="17"/>
        <v>0</v>
      </c>
      <c r="R15" s="228">
        <f t="shared" si="17"/>
        <v>0</v>
      </c>
      <c r="S15" s="228">
        <f t="shared" si="17"/>
        <v>0</v>
      </c>
      <c r="T15" s="228">
        <f t="shared" si="17"/>
        <v>0</v>
      </c>
      <c r="U15" s="228">
        <f t="shared" si="17"/>
        <v>0</v>
      </c>
      <c r="V15" s="228">
        <f t="shared" si="17"/>
        <v>0</v>
      </c>
      <c r="W15" s="228">
        <f t="shared" si="17"/>
        <v>0</v>
      </c>
      <c r="X15" s="228">
        <f t="shared" si="17"/>
        <v>0</v>
      </c>
      <c r="Y15" s="228">
        <f t="shared" si="17"/>
        <v>0</v>
      </c>
      <c r="Z15" s="228">
        <f t="shared" si="17"/>
        <v>0</v>
      </c>
      <c r="AA15" s="228">
        <f t="shared" si="17"/>
        <v>0</v>
      </c>
      <c r="AB15" s="228">
        <f t="shared" si="17"/>
        <v>0</v>
      </c>
      <c r="AC15" s="228">
        <f t="shared" si="17"/>
        <v>0</v>
      </c>
      <c r="AD15" s="228">
        <f t="shared" si="17"/>
        <v>0</v>
      </c>
      <c r="AE15" s="228">
        <f t="shared" si="17"/>
        <v>0</v>
      </c>
      <c r="AF15" s="228">
        <f t="shared" si="17"/>
        <v>0</v>
      </c>
      <c r="AG15" s="228">
        <f t="shared" si="17"/>
        <v>0</v>
      </c>
      <c r="AH15" s="228">
        <f t="shared" si="17"/>
        <v>0</v>
      </c>
      <c r="AI15" s="228">
        <f t="shared" si="17"/>
        <v>0</v>
      </c>
      <c r="AJ15" s="228">
        <f t="shared" si="17"/>
        <v>0</v>
      </c>
      <c r="AK15" s="228">
        <f t="shared" si="17"/>
        <v>0</v>
      </c>
    </row>
    <row r="16" spans="2:37">
      <c r="B16" s="220" t="str">
        <f>IBNR!F12</f>
        <v>2019Q2</v>
      </c>
      <c r="C16" s="221">
        <f t="shared" si="15"/>
        <v>69</v>
      </c>
      <c r="D16" s="222">
        <f>_xlfn.XLOOKUP($B$8,Paid_DFs!$G$5:$S$5,Paid_DFs!$G12:$S12)</f>
        <v>1</v>
      </c>
      <c r="E16" s="223">
        <f>PRODUCT($D$11:$D16)</f>
        <v>1</v>
      </c>
      <c r="F16" s="224">
        <f t="shared" si="10"/>
        <v>0</v>
      </c>
      <c r="G16" s="225">
        <f t="shared" si="16"/>
        <v>1</v>
      </c>
      <c r="H16" s="226">
        <f t="shared" si="18"/>
        <v>0</v>
      </c>
      <c r="I16" s="227">
        <f t="shared" si="11"/>
        <v>1</v>
      </c>
      <c r="J16" s="228">
        <f t="shared" si="12"/>
        <v>1</v>
      </c>
      <c r="K16" s="228">
        <f t="shared" si="17"/>
        <v>0</v>
      </c>
      <c r="L16" s="228">
        <f t="shared" si="17"/>
        <v>0</v>
      </c>
      <c r="M16" s="228">
        <f t="shared" si="17"/>
        <v>0</v>
      </c>
      <c r="N16" s="228">
        <f t="shared" si="17"/>
        <v>0</v>
      </c>
      <c r="O16" s="228">
        <f t="shared" si="17"/>
        <v>0</v>
      </c>
      <c r="P16" s="228">
        <f t="shared" si="17"/>
        <v>0</v>
      </c>
      <c r="Q16" s="228">
        <f t="shared" si="17"/>
        <v>0</v>
      </c>
      <c r="R16" s="228">
        <f t="shared" si="17"/>
        <v>0</v>
      </c>
      <c r="S16" s="228">
        <f t="shared" si="17"/>
        <v>0</v>
      </c>
      <c r="T16" s="228">
        <f t="shared" si="17"/>
        <v>0</v>
      </c>
      <c r="U16" s="228">
        <f t="shared" si="17"/>
        <v>0</v>
      </c>
      <c r="V16" s="228">
        <f t="shared" si="17"/>
        <v>0</v>
      </c>
      <c r="W16" s="228">
        <f t="shared" si="17"/>
        <v>0</v>
      </c>
      <c r="X16" s="228">
        <f t="shared" si="17"/>
        <v>0</v>
      </c>
      <c r="Y16" s="228">
        <f t="shared" si="17"/>
        <v>0</v>
      </c>
      <c r="Z16" s="228">
        <f t="shared" si="17"/>
        <v>0</v>
      </c>
      <c r="AA16" s="228">
        <f t="shared" si="17"/>
        <v>0</v>
      </c>
      <c r="AB16" s="228">
        <f t="shared" si="17"/>
        <v>0</v>
      </c>
      <c r="AC16" s="228">
        <f t="shared" si="17"/>
        <v>0</v>
      </c>
      <c r="AD16" s="228">
        <f t="shared" si="17"/>
        <v>0</v>
      </c>
      <c r="AE16" s="228">
        <f t="shared" si="17"/>
        <v>0</v>
      </c>
      <c r="AF16" s="228">
        <f t="shared" si="17"/>
        <v>0</v>
      </c>
      <c r="AG16" s="228">
        <f t="shared" si="17"/>
        <v>0</v>
      </c>
      <c r="AH16" s="228">
        <f t="shared" si="17"/>
        <v>0</v>
      </c>
      <c r="AI16" s="228">
        <f t="shared" si="17"/>
        <v>0</v>
      </c>
      <c r="AJ16" s="228">
        <f t="shared" si="17"/>
        <v>0</v>
      </c>
      <c r="AK16" s="228">
        <f t="shared" si="17"/>
        <v>0</v>
      </c>
    </row>
    <row r="17" spans="2:37">
      <c r="B17" s="220" t="str">
        <f>IBNR!F13</f>
        <v>2019Q3</v>
      </c>
      <c r="C17" s="221">
        <f t="shared" si="15"/>
        <v>66</v>
      </c>
      <c r="D17" s="222">
        <f>_xlfn.XLOOKUP($B$8,Paid_DFs!$G$5:$S$5,Paid_DFs!$G13:$S13)</f>
        <v>1</v>
      </c>
      <c r="E17" s="223">
        <f>PRODUCT($D$11:$D17)</f>
        <v>1</v>
      </c>
      <c r="F17" s="224">
        <f t="shared" si="10"/>
        <v>0</v>
      </c>
      <c r="G17" s="225">
        <f t="shared" si="16"/>
        <v>1</v>
      </c>
      <c r="H17" s="226">
        <f t="shared" si="18"/>
        <v>0</v>
      </c>
      <c r="I17" s="227">
        <f t="shared" si="11"/>
        <v>1</v>
      </c>
      <c r="J17" s="228">
        <f t="shared" si="12"/>
        <v>1</v>
      </c>
      <c r="K17" s="228">
        <f t="shared" si="17"/>
        <v>0</v>
      </c>
      <c r="L17" s="228">
        <f t="shared" si="17"/>
        <v>0</v>
      </c>
      <c r="M17" s="228">
        <f t="shared" si="17"/>
        <v>0</v>
      </c>
      <c r="N17" s="228">
        <f t="shared" si="17"/>
        <v>0</v>
      </c>
      <c r="O17" s="228">
        <f t="shared" si="17"/>
        <v>0</v>
      </c>
      <c r="P17" s="228">
        <f t="shared" si="17"/>
        <v>0</v>
      </c>
      <c r="Q17" s="228">
        <f t="shared" si="17"/>
        <v>0</v>
      </c>
      <c r="R17" s="228">
        <f t="shared" si="17"/>
        <v>0</v>
      </c>
      <c r="S17" s="228">
        <f t="shared" si="17"/>
        <v>0</v>
      </c>
      <c r="T17" s="228">
        <f t="shared" si="17"/>
        <v>0</v>
      </c>
      <c r="U17" s="228">
        <f t="shared" si="17"/>
        <v>0</v>
      </c>
      <c r="V17" s="228">
        <f t="shared" si="17"/>
        <v>0</v>
      </c>
      <c r="W17" s="228">
        <f t="shared" si="17"/>
        <v>0</v>
      </c>
      <c r="X17" s="228">
        <f t="shared" si="17"/>
        <v>0</v>
      </c>
      <c r="Y17" s="228">
        <f t="shared" si="17"/>
        <v>0</v>
      </c>
      <c r="Z17" s="228">
        <f t="shared" si="17"/>
        <v>0</v>
      </c>
      <c r="AA17" s="228">
        <f t="shared" si="17"/>
        <v>0</v>
      </c>
      <c r="AB17" s="228">
        <f t="shared" si="17"/>
        <v>0</v>
      </c>
      <c r="AC17" s="228">
        <f t="shared" si="17"/>
        <v>0</v>
      </c>
      <c r="AD17" s="228">
        <f t="shared" si="17"/>
        <v>0</v>
      </c>
      <c r="AE17" s="228">
        <f t="shared" si="17"/>
        <v>0</v>
      </c>
      <c r="AF17" s="228">
        <f t="shared" si="17"/>
        <v>0</v>
      </c>
      <c r="AG17" s="228">
        <f t="shared" si="17"/>
        <v>0</v>
      </c>
      <c r="AH17" s="228">
        <f t="shared" si="17"/>
        <v>0</v>
      </c>
      <c r="AI17" s="228">
        <f t="shared" si="17"/>
        <v>0</v>
      </c>
      <c r="AJ17" s="228">
        <f t="shared" si="17"/>
        <v>0</v>
      </c>
      <c r="AK17" s="228">
        <f t="shared" si="17"/>
        <v>0</v>
      </c>
    </row>
    <row r="18" spans="2:37">
      <c r="B18" s="220" t="str">
        <f>IBNR!F14</f>
        <v>2019Q4</v>
      </c>
      <c r="C18" s="221">
        <f t="shared" si="15"/>
        <v>63</v>
      </c>
      <c r="D18" s="222">
        <f>_xlfn.XLOOKUP($B$8,Paid_DFs!$G$5:$S$5,Paid_DFs!$G14:$S14)</f>
        <v>1</v>
      </c>
      <c r="E18" s="223">
        <f>PRODUCT($D$11:$D18)</f>
        <v>1</v>
      </c>
      <c r="F18" s="224">
        <f t="shared" si="10"/>
        <v>0</v>
      </c>
      <c r="G18" s="225">
        <f t="shared" si="16"/>
        <v>1</v>
      </c>
      <c r="H18" s="226">
        <f t="shared" si="18"/>
        <v>0</v>
      </c>
      <c r="I18" s="227">
        <f t="shared" si="11"/>
        <v>1</v>
      </c>
      <c r="J18" s="228">
        <f t="shared" si="12"/>
        <v>1</v>
      </c>
      <c r="K18" s="228">
        <f t="shared" si="17"/>
        <v>0</v>
      </c>
      <c r="L18" s="228">
        <f t="shared" si="17"/>
        <v>0</v>
      </c>
      <c r="M18" s="228">
        <f t="shared" si="17"/>
        <v>0</v>
      </c>
      <c r="N18" s="228">
        <f t="shared" si="17"/>
        <v>0</v>
      </c>
      <c r="O18" s="228">
        <f t="shared" si="17"/>
        <v>0</v>
      </c>
      <c r="P18" s="228">
        <f t="shared" si="17"/>
        <v>0</v>
      </c>
      <c r="Q18" s="228">
        <f t="shared" si="17"/>
        <v>0</v>
      </c>
      <c r="R18" s="228">
        <f t="shared" si="17"/>
        <v>0</v>
      </c>
      <c r="S18" s="228">
        <f t="shared" si="17"/>
        <v>0</v>
      </c>
      <c r="T18" s="228">
        <f t="shared" si="17"/>
        <v>0</v>
      </c>
      <c r="U18" s="228">
        <f t="shared" si="17"/>
        <v>0</v>
      </c>
      <c r="V18" s="228">
        <f t="shared" si="17"/>
        <v>0</v>
      </c>
      <c r="W18" s="228">
        <f t="shared" si="17"/>
        <v>0</v>
      </c>
      <c r="X18" s="228">
        <f t="shared" si="17"/>
        <v>0</v>
      </c>
      <c r="Y18" s="228">
        <f t="shared" si="17"/>
        <v>0</v>
      </c>
      <c r="Z18" s="228">
        <f t="shared" si="17"/>
        <v>0</v>
      </c>
      <c r="AA18" s="228">
        <f t="shared" si="17"/>
        <v>0</v>
      </c>
      <c r="AB18" s="228">
        <f t="shared" si="17"/>
        <v>0</v>
      </c>
      <c r="AC18" s="228">
        <f t="shared" si="17"/>
        <v>0</v>
      </c>
      <c r="AD18" s="228">
        <f t="shared" si="17"/>
        <v>0</v>
      </c>
      <c r="AE18" s="228">
        <f t="shared" si="17"/>
        <v>0</v>
      </c>
      <c r="AF18" s="228">
        <f t="shared" si="17"/>
        <v>0</v>
      </c>
      <c r="AG18" s="228">
        <f t="shared" si="17"/>
        <v>0</v>
      </c>
      <c r="AH18" s="228">
        <f t="shared" si="17"/>
        <v>0</v>
      </c>
      <c r="AI18" s="228">
        <f t="shared" si="17"/>
        <v>0</v>
      </c>
      <c r="AJ18" s="228">
        <f t="shared" si="17"/>
        <v>0</v>
      </c>
      <c r="AK18" s="228">
        <f t="shared" si="17"/>
        <v>0</v>
      </c>
    </row>
    <row r="19" spans="2:37">
      <c r="B19" s="220" t="str">
        <f>IBNR!F15</f>
        <v>2020Q1</v>
      </c>
      <c r="C19" s="221">
        <f t="shared" si="15"/>
        <v>60</v>
      </c>
      <c r="D19" s="222">
        <f>_xlfn.XLOOKUP($B$8,Paid_DFs!$G$5:$S$5,Paid_DFs!$G15:$S15)</f>
        <v>1</v>
      </c>
      <c r="E19" s="223">
        <f>PRODUCT($D$11:$D19)</f>
        <v>1</v>
      </c>
      <c r="F19" s="224">
        <f t="shared" si="10"/>
        <v>0</v>
      </c>
      <c r="G19" s="225">
        <f t="shared" si="16"/>
        <v>1</v>
      </c>
      <c r="H19" s="226">
        <f t="shared" si="18"/>
        <v>0</v>
      </c>
      <c r="I19" s="227">
        <f t="shared" si="11"/>
        <v>1</v>
      </c>
      <c r="J19" s="228">
        <f t="shared" si="12"/>
        <v>1</v>
      </c>
      <c r="K19" s="228">
        <f t="shared" si="17"/>
        <v>0</v>
      </c>
      <c r="L19" s="228">
        <f t="shared" si="17"/>
        <v>0</v>
      </c>
      <c r="M19" s="228">
        <f t="shared" si="17"/>
        <v>0</v>
      </c>
      <c r="N19" s="228">
        <f t="shared" si="17"/>
        <v>0</v>
      </c>
      <c r="O19" s="228">
        <f t="shared" si="17"/>
        <v>0</v>
      </c>
      <c r="P19" s="228">
        <f t="shared" si="17"/>
        <v>0</v>
      </c>
      <c r="Q19" s="228">
        <f t="shared" si="17"/>
        <v>0</v>
      </c>
      <c r="R19" s="228">
        <f t="shared" si="17"/>
        <v>0</v>
      </c>
      <c r="S19" s="228">
        <f t="shared" si="17"/>
        <v>0</v>
      </c>
      <c r="T19" s="228">
        <f t="shared" si="17"/>
        <v>0</v>
      </c>
      <c r="U19" s="228">
        <f t="shared" si="17"/>
        <v>0</v>
      </c>
      <c r="V19" s="228">
        <f t="shared" si="17"/>
        <v>0</v>
      </c>
      <c r="W19" s="228">
        <f t="shared" si="17"/>
        <v>0</v>
      </c>
      <c r="X19" s="228">
        <f t="shared" si="17"/>
        <v>0</v>
      </c>
      <c r="Y19" s="228">
        <f t="shared" si="17"/>
        <v>0</v>
      </c>
      <c r="Z19" s="228">
        <f t="shared" si="17"/>
        <v>0</v>
      </c>
      <c r="AA19" s="228">
        <f t="shared" si="17"/>
        <v>0</v>
      </c>
      <c r="AB19" s="228">
        <f t="shared" si="17"/>
        <v>0</v>
      </c>
      <c r="AC19" s="228">
        <f t="shared" si="17"/>
        <v>0</v>
      </c>
      <c r="AD19" s="228">
        <f t="shared" si="17"/>
        <v>0</v>
      </c>
      <c r="AE19" s="228">
        <f t="shared" si="17"/>
        <v>0</v>
      </c>
      <c r="AF19" s="228">
        <f t="shared" si="17"/>
        <v>0</v>
      </c>
      <c r="AG19" s="228">
        <f t="shared" si="17"/>
        <v>0</v>
      </c>
      <c r="AH19" s="228">
        <f t="shared" si="17"/>
        <v>0</v>
      </c>
      <c r="AI19" s="228">
        <f t="shared" si="17"/>
        <v>0</v>
      </c>
      <c r="AJ19" s="228">
        <f t="shared" si="17"/>
        <v>0</v>
      </c>
      <c r="AK19" s="228">
        <f t="shared" si="17"/>
        <v>0</v>
      </c>
    </row>
    <row r="20" spans="2:37">
      <c r="B20" s="220" t="str">
        <f>IBNR!F16</f>
        <v>2020Q2</v>
      </c>
      <c r="C20" s="221">
        <f t="shared" si="15"/>
        <v>57</v>
      </c>
      <c r="D20" s="222">
        <f>_xlfn.XLOOKUP($B$8,Paid_DFs!$G$5:$S$5,Paid_DFs!$G16:$S16)</f>
        <v>1</v>
      </c>
      <c r="E20" s="223">
        <f>PRODUCT($D$11:$D20)</f>
        <v>1</v>
      </c>
      <c r="F20" s="224">
        <f t="shared" si="10"/>
        <v>0</v>
      </c>
      <c r="G20" s="225">
        <f t="shared" si="16"/>
        <v>1</v>
      </c>
      <c r="H20" s="226">
        <f t="shared" si="18"/>
        <v>0</v>
      </c>
      <c r="I20" s="227">
        <f t="shared" si="11"/>
        <v>1</v>
      </c>
      <c r="J20" s="228">
        <f t="shared" si="12"/>
        <v>1</v>
      </c>
      <c r="K20" s="228">
        <f t="shared" si="17"/>
        <v>0</v>
      </c>
      <c r="L20" s="228">
        <f t="shared" si="17"/>
        <v>0</v>
      </c>
      <c r="M20" s="228">
        <f t="shared" si="17"/>
        <v>0</v>
      </c>
      <c r="N20" s="228">
        <f t="shared" si="17"/>
        <v>0</v>
      </c>
      <c r="O20" s="228">
        <f t="shared" si="17"/>
        <v>0</v>
      </c>
      <c r="P20" s="228">
        <f t="shared" si="17"/>
        <v>0</v>
      </c>
      <c r="Q20" s="228">
        <f t="shared" si="17"/>
        <v>0</v>
      </c>
      <c r="R20" s="228">
        <f t="shared" si="17"/>
        <v>0</v>
      </c>
      <c r="S20" s="228">
        <f t="shared" si="17"/>
        <v>0</v>
      </c>
      <c r="T20" s="228">
        <f t="shared" si="17"/>
        <v>0</v>
      </c>
      <c r="U20" s="228">
        <f t="shared" si="17"/>
        <v>0</v>
      </c>
      <c r="V20" s="228">
        <f t="shared" si="17"/>
        <v>0</v>
      </c>
      <c r="W20" s="228">
        <f t="shared" si="17"/>
        <v>0</v>
      </c>
      <c r="X20" s="228">
        <f t="shared" si="17"/>
        <v>0</v>
      </c>
      <c r="Y20" s="228">
        <f t="shared" si="17"/>
        <v>0</v>
      </c>
      <c r="Z20" s="228">
        <f t="shared" si="17"/>
        <v>0</v>
      </c>
      <c r="AA20" s="228">
        <f t="shared" si="17"/>
        <v>0</v>
      </c>
      <c r="AB20" s="228">
        <f t="shared" si="17"/>
        <v>0</v>
      </c>
      <c r="AC20" s="228">
        <f t="shared" si="17"/>
        <v>0</v>
      </c>
      <c r="AD20" s="228">
        <f t="shared" si="17"/>
        <v>0</v>
      </c>
      <c r="AE20" s="228">
        <f t="shared" si="17"/>
        <v>0</v>
      </c>
      <c r="AF20" s="228">
        <f t="shared" si="17"/>
        <v>0</v>
      </c>
      <c r="AG20" s="228">
        <f t="shared" si="17"/>
        <v>0</v>
      </c>
      <c r="AH20" s="228">
        <f t="shared" si="17"/>
        <v>0</v>
      </c>
      <c r="AI20" s="228">
        <f t="shared" si="17"/>
        <v>0</v>
      </c>
      <c r="AJ20" s="228">
        <f t="shared" si="17"/>
        <v>0</v>
      </c>
      <c r="AK20" s="228">
        <f t="shared" si="17"/>
        <v>0</v>
      </c>
    </row>
    <row r="21" spans="2:37">
      <c r="B21" s="220" t="str">
        <f>IBNR!F17</f>
        <v>2020Q3</v>
      </c>
      <c r="C21" s="221">
        <f t="shared" si="15"/>
        <v>54</v>
      </c>
      <c r="D21" s="222">
        <f>_xlfn.XLOOKUP($B$8,Paid_DFs!$G$5:$S$5,Paid_DFs!$G17:$S17)</f>
        <v>1</v>
      </c>
      <c r="E21" s="223">
        <f>PRODUCT($D$11:$D21)</f>
        <v>1</v>
      </c>
      <c r="F21" s="224">
        <f t="shared" si="10"/>
        <v>5.1849778819734738E-4</v>
      </c>
      <c r="G21" s="225">
        <f t="shared" si="16"/>
        <v>1</v>
      </c>
      <c r="H21" s="226">
        <f t="shared" si="18"/>
        <v>0</v>
      </c>
      <c r="I21" s="227">
        <f t="shared" si="11"/>
        <v>1</v>
      </c>
      <c r="J21" s="228">
        <f t="shared" si="12"/>
        <v>1</v>
      </c>
      <c r="K21" s="228">
        <f t="shared" si="17"/>
        <v>0</v>
      </c>
      <c r="L21" s="228">
        <f t="shared" si="17"/>
        <v>0</v>
      </c>
      <c r="M21" s="228">
        <f t="shared" si="17"/>
        <v>0</v>
      </c>
      <c r="N21" s="228">
        <f t="shared" si="17"/>
        <v>0</v>
      </c>
      <c r="O21" s="228">
        <f t="shared" si="17"/>
        <v>0</v>
      </c>
      <c r="P21" s="228">
        <f t="shared" si="17"/>
        <v>0</v>
      </c>
      <c r="Q21" s="228">
        <f t="shared" si="17"/>
        <v>0</v>
      </c>
      <c r="R21" s="228">
        <f t="shared" si="17"/>
        <v>0</v>
      </c>
      <c r="S21" s="228">
        <f t="shared" si="17"/>
        <v>0</v>
      </c>
      <c r="T21" s="228">
        <f t="shared" si="17"/>
        <v>0</v>
      </c>
      <c r="U21" s="228">
        <f t="shared" si="17"/>
        <v>0</v>
      </c>
      <c r="V21" s="228">
        <f t="shared" si="17"/>
        <v>0</v>
      </c>
      <c r="W21" s="228">
        <f t="shared" ref="W21:AK21" si="19">IFERROR(VLOOKUP($C21+W$6,$C$11:$AK$38,4,FALSE)/$H21,0)</f>
        <v>0</v>
      </c>
      <c r="X21" s="228">
        <f t="shared" si="19"/>
        <v>0</v>
      </c>
      <c r="Y21" s="228">
        <f t="shared" si="19"/>
        <v>0</v>
      </c>
      <c r="Z21" s="228">
        <f t="shared" si="19"/>
        <v>0</v>
      </c>
      <c r="AA21" s="228">
        <f t="shared" si="19"/>
        <v>0</v>
      </c>
      <c r="AB21" s="228">
        <f t="shared" si="19"/>
        <v>0</v>
      </c>
      <c r="AC21" s="228">
        <f t="shared" si="19"/>
        <v>0</v>
      </c>
      <c r="AD21" s="228">
        <f t="shared" si="19"/>
        <v>0</v>
      </c>
      <c r="AE21" s="228">
        <f t="shared" si="19"/>
        <v>0</v>
      </c>
      <c r="AF21" s="228">
        <f t="shared" si="19"/>
        <v>0</v>
      </c>
      <c r="AG21" s="228">
        <f t="shared" si="19"/>
        <v>0</v>
      </c>
      <c r="AH21" s="228">
        <f t="shared" si="19"/>
        <v>0</v>
      </c>
      <c r="AI21" s="228">
        <f t="shared" si="19"/>
        <v>0</v>
      </c>
      <c r="AJ21" s="228">
        <f t="shared" si="19"/>
        <v>0</v>
      </c>
      <c r="AK21" s="228">
        <f t="shared" si="19"/>
        <v>0</v>
      </c>
    </row>
    <row r="22" spans="2:37">
      <c r="B22" s="220" t="str">
        <f>IBNR!F18</f>
        <v>2020Q4</v>
      </c>
      <c r="C22" s="221">
        <f t="shared" si="15"/>
        <v>51</v>
      </c>
      <c r="D22" s="222">
        <f>_xlfn.XLOOKUP($B$8,Paid_DFs!$G$5:$S$5,Paid_DFs!$G18:$S18)</f>
        <v>1.000518766767619</v>
      </c>
      <c r="E22" s="223">
        <f>PRODUCT($D$11:$D22)</f>
        <v>1.000518766767619</v>
      </c>
      <c r="F22" s="224">
        <f t="shared" si="10"/>
        <v>0</v>
      </c>
      <c r="G22" s="225">
        <f t="shared" si="16"/>
        <v>0.99948150221180265</v>
      </c>
      <c r="H22" s="226">
        <f t="shared" si="18"/>
        <v>5.1849778819734738E-4</v>
      </c>
      <c r="I22" s="227">
        <f t="shared" si="11"/>
        <v>1</v>
      </c>
      <c r="J22" s="228">
        <f t="shared" si="12"/>
        <v>1</v>
      </c>
      <c r="K22" s="228">
        <f t="shared" ref="K22:AK31" si="20">IFERROR(VLOOKUP($C22+K$6,$C$11:$AK$38,4,FALSE)/$H22,0)</f>
        <v>0</v>
      </c>
      <c r="L22" s="228">
        <f t="shared" si="20"/>
        <v>0</v>
      </c>
      <c r="M22" s="228">
        <f t="shared" si="20"/>
        <v>0</v>
      </c>
      <c r="N22" s="228">
        <f t="shared" si="20"/>
        <v>0</v>
      </c>
      <c r="O22" s="228">
        <f t="shared" si="20"/>
        <v>0</v>
      </c>
      <c r="P22" s="228">
        <f t="shared" si="20"/>
        <v>0</v>
      </c>
      <c r="Q22" s="228">
        <f t="shared" si="20"/>
        <v>0</v>
      </c>
      <c r="R22" s="228">
        <f t="shared" si="20"/>
        <v>0</v>
      </c>
      <c r="S22" s="228">
        <f t="shared" si="20"/>
        <v>0</v>
      </c>
      <c r="T22" s="228">
        <f t="shared" si="20"/>
        <v>0</v>
      </c>
      <c r="U22" s="228">
        <f t="shared" si="20"/>
        <v>0</v>
      </c>
      <c r="V22" s="228">
        <f t="shared" si="20"/>
        <v>0</v>
      </c>
      <c r="W22" s="228">
        <f t="shared" si="20"/>
        <v>0</v>
      </c>
      <c r="X22" s="228">
        <f t="shared" si="20"/>
        <v>0</v>
      </c>
      <c r="Y22" s="228">
        <f t="shared" si="20"/>
        <v>0</v>
      </c>
      <c r="Z22" s="228">
        <f t="shared" si="20"/>
        <v>0</v>
      </c>
      <c r="AA22" s="228">
        <f t="shared" si="20"/>
        <v>0</v>
      </c>
      <c r="AB22" s="228">
        <f t="shared" si="20"/>
        <v>0</v>
      </c>
      <c r="AC22" s="228">
        <f t="shared" si="20"/>
        <v>0</v>
      </c>
      <c r="AD22" s="228">
        <f t="shared" si="20"/>
        <v>0</v>
      </c>
      <c r="AE22" s="228">
        <f t="shared" si="20"/>
        <v>0</v>
      </c>
      <c r="AF22" s="228">
        <f t="shared" si="20"/>
        <v>0</v>
      </c>
      <c r="AG22" s="228">
        <f t="shared" si="20"/>
        <v>0</v>
      </c>
      <c r="AH22" s="228">
        <f t="shared" si="20"/>
        <v>0</v>
      </c>
      <c r="AI22" s="228">
        <f t="shared" si="20"/>
        <v>0</v>
      </c>
      <c r="AJ22" s="228">
        <f t="shared" si="20"/>
        <v>0</v>
      </c>
      <c r="AK22" s="228">
        <f t="shared" si="20"/>
        <v>0</v>
      </c>
    </row>
    <row r="23" spans="2:37">
      <c r="B23" s="220" t="str">
        <f>IBNR!F19</f>
        <v>2021Q1</v>
      </c>
      <c r="C23" s="221">
        <f t="shared" si="15"/>
        <v>48</v>
      </c>
      <c r="D23" s="222">
        <f>_xlfn.XLOOKUP($B$8,Paid_DFs!$G$5:$S$5,Paid_DFs!$G19:$S19)</f>
        <v>1</v>
      </c>
      <c r="E23" s="223">
        <f>PRODUCT($D$11:$D23)</f>
        <v>1.000518766767619</v>
      </c>
      <c r="F23" s="224">
        <f t="shared" si="10"/>
        <v>0</v>
      </c>
      <c r="G23" s="225">
        <f t="shared" si="16"/>
        <v>0.99948150221180265</v>
      </c>
      <c r="H23" s="226">
        <f t="shared" si="18"/>
        <v>5.1849778819734738E-4</v>
      </c>
      <c r="I23" s="227">
        <f t="shared" si="11"/>
        <v>1</v>
      </c>
      <c r="J23" s="228">
        <f t="shared" si="12"/>
        <v>0</v>
      </c>
      <c r="K23" s="228">
        <f t="shared" si="20"/>
        <v>1</v>
      </c>
      <c r="L23" s="228">
        <f t="shared" si="20"/>
        <v>0</v>
      </c>
      <c r="M23" s="228">
        <f t="shared" si="20"/>
        <v>0</v>
      </c>
      <c r="N23" s="228">
        <f t="shared" si="20"/>
        <v>0</v>
      </c>
      <c r="O23" s="228">
        <f t="shared" si="20"/>
        <v>0</v>
      </c>
      <c r="P23" s="228">
        <f t="shared" si="20"/>
        <v>0</v>
      </c>
      <c r="Q23" s="228">
        <f t="shared" si="20"/>
        <v>0</v>
      </c>
      <c r="R23" s="228">
        <f t="shared" si="20"/>
        <v>0</v>
      </c>
      <c r="S23" s="228">
        <f t="shared" si="20"/>
        <v>0</v>
      </c>
      <c r="T23" s="228">
        <f t="shared" si="20"/>
        <v>0</v>
      </c>
      <c r="U23" s="228">
        <f t="shared" si="20"/>
        <v>0</v>
      </c>
      <c r="V23" s="228">
        <f t="shared" si="20"/>
        <v>0</v>
      </c>
      <c r="W23" s="228">
        <f t="shared" si="20"/>
        <v>0</v>
      </c>
      <c r="X23" s="228">
        <f t="shared" si="20"/>
        <v>0</v>
      </c>
      <c r="Y23" s="228">
        <f t="shared" si="20"/>
        <v>0</v>
      </c>
      <c r="Z23" s="228">
        <f t="shared" si="20"/>
        <v>0</v>
      </c>
      <c r="AA23" s="228">
        <f t="shared" si="20"/>
        <v>0</v>
      </c>
      <c r="AB23" s="228">
        <f t="shared" si="20"/>
        <v>0</v>
      </c>
      <c r="AC23" s="228">
        <f t="shared" si="20"/>
        <v>0</v>
      </c>
      <c r="AD23" s="228">
        <f t="shared" si="20"/>
        <v>0</v>
      </c>
      <c r="AE23" s="228">
        <f t="shared" si="20"/>
        <v>0</v>
      </c>
      <c r="AF23" s="228">
        <f t="shared" si="20"/>
        <v>0</v>
      </c>
      <c r="AG23" s="228">
        <f t="shared" si="20"/>
        <v>0</v>
      </c>
      <c r="AH23" s="228">
        <f t="shared" si="20"/>
        <v>0</v>
      </c>
      <c r="AI23" s="228">
        <f t="shared" si="20"/>
        <v>0</v>
      </c>
      <c r="AJ23" s="228">
        <f t="shared" si="20"/>
        <v>0</v>
      </c>
      <c r="AK23" s="228">
        <f t="shared" si="20"/>
        <v>0</v>
      </c>
    </row>
    <row r="24" spans="2:37">
      <c r="B24" s="220" t="str">
        <f>IBNR!F20</f>
        <v>2021Q2</v>
      </c>
      <c r="C24" s="221">
        <f t="shared" si="15"/>
        <v>45</v>
      </c>
      <c r="D24" s="222">
        <f>_xlfn.XLOOKUP($B$8,Paid_DFs!$G$5:$S$5,Paid_DFs!$G20:$S20)</f>
        <v>1</v>
      </c>
      <c r="E24" s="223">
        <f>PRODUCT($D$11:$D24)</f>
        <v>1.000518766767619</v>
      </c>
      <c r="F24" s="224">
        <f t="shared" si="10"/>
        <v>0</v>
      </c>
      <c r="G24" s="225">
        <f t="shared" si="16"/>
        <v>0.99948150221180265</v>
      </c>
      <c r="H24" s="226">
        <f t="shared" si="18"/>
        <v>5.1849778819734738E-4</v>
      </c>
      <c r="I24" s="227">
        <f t="shared" si="11"/>
        <v>1</v>
      </c>
      <c r="J24" s="228">
        <f t="shared" si="12"/>
        <v>0</v>
      </c>
      <c r="K24" s="228">
        <f t="shared" si="20"/>
        <v>0</v>
      </c>
      <c r="L24" s="228">
        <f t="shared" si="20"/>
        <v>1</v>
      </c>
      <c r="M24" s="228">
        <f t="shared" si="20"/>
        <v>0</v>
      </c>
      <c r="N24" s="228">
        <f t="shared" si="20"/>
        <v>0</v>
      </c>
      <c r="O24" s="228">
        <f t="shared" si="20"/>
        <v>0</v>
      </c>
      <c r="P24" s="228">
        <f t="shared" si="20"/>
        <v>0</v>
      </c>
      <c r="Q24" s="228">
        <f t="shared" si="20"/>
        <v>0</v>
      </c>
      <c r="R24" s="228">
        <f t="shared" si="20"/>
        <v>0</v>
      </c>
      <c r="S24" s="228">
        <f t="shared" si="20"/>
        <v>0</v>
      </c>
      <c r="T24" s="228">
        <f t="shared" si="20"/>
        <v>0</v>
      </c>
      <c r="U24" s="228">
        <f t="shared" si="20"/>
        <v>0</v>
      </c>
      <c r="V24" s="228">
        <f t="shared" si="20"/>
        <v>0</v>
      </c>
      <c r="W24" s="228">
        <f t="shared" si="20"/>
        <v>0</v>
      </c>
      <c r="X24" s="228">
        <f t="shared" si="20"/>
        <v>0</v>
      </c>
      <c r="Y24" s="228">
        <f t="shared" si="20"/>
        <v>0</v>
      </c>
      <c r="Z24" s="228">
        <f t="shared" si="20"/>
        <v>0</v>
      </c>
      <c r="AA24" s="228">
        <f t="shared" si="20"/>
        <v>0</v>
      </c>
      <c r="AB24" s="228">
        <f t="shared" si="20"/>
        <v>0</v>
      </c>
      <c r="AC24" s="228">
        <f t="shared" si="20"/>
        <v>0</v>
      </c>
      <c r="AD24" s="228">
        <f t="shared" si="20"/>
        <v>0</v>
      </c>
      <c r="AE24" s="228">
        <f t="shared" si="20"/>
        <v>0</v>
      </c>
      <c r="AF24" s="228">
        <f t="shared" si="20"/>
        <v>0</v>
      </c>
      <c r="AG24" s="228">
        <f t="shared" si="20"/>
        <v>0</v>
      </c>
      <c r="AH24" s="228">
        <f t="shared" si="20"/>
        <v>0</v>
      </c>
      <c r="AI24" s="228">
        <f t="shared" si="20"/>
        <v>0</v>
      </c>
      <c r="AJ24" s="228">
        <f t="shared" si="20"/>
        <v>0</v>
      </c>
      <c r="AK24" s="228">
        <f t="shared" si="20"/>
        <v>0</v>
      </c>
    </row>
    <row r="25" spans="2:37">
      <c r="B25" s="220" t="str">
        <f>IBNR!F21</f>
        <v>2021Q3</v>
      </c>
      <c r="C25" s="221">
        <f t="shared" si="15"/>
        <v>42</v>
      </c>
      <c r="D25" s="222">
        <f>_xlfn.XLOOKUP($B$8,Paid_DFs!$G$5:$S$5,Paid_DFs!$G21:$S21)</f>
        <v>1</v>
      </c>
      <c r="E25" s="223">
        <f>PRODUCT($D$11:$D25)</f>
        <v>1.000518766767619</v>
      </c>
      <c r="F25" s="224">
        <f t="shared" si="10"/>
        <v>0</v>
      </c>
      <c r="G25" s="225">
        <f t="shared" si="16"/>
        <v>0.99948150221180265</v>
      </c>
      <c r="H25" s="226">
        <f t="shared" si="18"/>
        <v>5.1849778819734738E-4</v>
      </c>
      <c r="I25" s="227">
        <f t="shared" si="11"/>
        <v>1</v>
      </c>
      <c r="J25" s="228">
        <f t="shared" si="12"/>
        <v>0</v>
      </c>
      <c r="K25" s="228">
        <f t="shared" si="20"/>
        <v>0</v>
      </c>
      <c r="L25" s="228">
        <f t="shared" si="20"/>
        <v>0</v>
      </c>
      <c r="M25" s="228">
        <f t="shared" si="20"/>
        <v>1</v>
      </c>
      <c r="N25" s="228">
        <f t="shared" si="20"/>
        <v>0</v>
      </c>
      <c r="O25" s="228">
        <f t="shared" si="20"/>
        <v>0</v>
      </c>
      <c r="P25" s="228">
        <f t="shared" si="20"/>
        <v>0</v>
      </c>
      <c r="Q25" s="228">
        <f t="shared" si="20"/>
        <v>0</v>
      </c>
      <c r="R25" s="228">
        <f t="shared" si="20"/>
        <v>0</v>
      </c>
      <c r="S25" s="228">
        <f t="shared" si="20"/>
        <v>0</v>
      </c>
      <c r="T25" s="228">
        <f t="shared" si="20"/>
        <v>0</v>
      </c>
      <c r="U25" s="228">
        <f t="shared" si="20"/>
        <v>0</v>
      </c>
      <c r="V25" s="228">
        <f t="shared" si="20"/>
        <v>0</v>
      </c>
      <c r="W25" s="228">
        <f t="shared" si="20"/>
        <v>0</v>
      </c>
      <c r="X25" s="228">
        <f t="shared" si="20"/>
        <v>0</v>
      </c>
      <c r="Y25" s="228">
        <f t="shared" si="20"/>
        <v>0</v>
      </c>
      <c r="Z25" s="228">
        <f t="shared" si="20"/>
        <v>0</v>
      </c>
      <c r="AA25" s="228">
        <f t="shared" si="20"/>
        <v>0</v>
      </c>
      <c r="AB25" s="228">
        <f t="shared" si="20"/>
        <v>0</v>
      </c>
      <c r="AC25" s="228">
        <f t="shared" si="20"/>
        <v>0</v>
      </c>
      <c r="AD25" s="228">
        <f t="shared" si="20"/>
        <v>0</v>
      </c>
      <c r="AE25" s="228">
        <f t="shared" si="20"/>
        <v>0</v>
      </c>
      <c r="AF25" s="228">
        <f t="shared" si="20"/>
        <v>0</v>
      </c>
      <c r="AG25" s="228">
        <f t="shared" si="20"/>
        <v>0</v>
      </c>
      <c r="AH25" s="228">
        <f t="shared" si="20"/>
        <v>0</v>
      </c>
      <c r="AI25" s="228">
        <f t="shared" si="20"/>
        <v>0</v>
      </c>
      <c r="AJ25" s="228">
        <f t="shared" si="20"/>
        <v>0</v>
      </c>
      <c r="AK25" s="228">
        <f t="shared" si="20"/>
        <v>0</v>
      </c>
    </row>
    <row r="26" spans="2:37">
      <c r="B26" s="220" t="str">
        <f>IBNR!F22</f>
        <v>2021Q4</v>
      </c>
      <c r="C26" s="221">
        <f t="shared" si="15"/>
        <v>39</v>
      </c>
      <c r="D26" s="222">
        <f>_xlfn.XLOOKUP($B$8,Paid_DFs!$G$5:$S$5,Paid_DFs!$G22:$S22)</f>
        <v>1</v>
      </c>
      <c r="E26" s="223">
        <f>PRODUCT($D$11:$D26)</f>
        <v>1.000518766767619</v>
      </c>
      <c r="F26" s="224">
        <f t="shared" si="10"/>
        <v>0</v>
      </c>
      <c r="G26" s="225">
        <f t="shared" si="16"/>
        <v>0.99948150221180265</v>
      </c>
      <c r="H26" s="226">
        <f t="shared" si="18"/>
        <v>5.1849778819734738E-4</v>
      </c>
      <c r="I26" s="227">
        <f t="shared" si="11"/>
        <v>1</v>
      </c>
      <c r="J26" s="228">
        <f t="shared" si="12"/>
        <v>0</v>
      </c>
      <c r="K26" s="228">
        <f t="shared" si="20"/>
        <v>0</v>
      </c>
      <c r="L26" s="228">
        <f t="shared" si="20"/>
        <v>0</v>
      </c>
      <c r="M26" s="228">
        <f t="shared" si="20"/>
        <v>0</v>
      </c>
      <c r="N26" s="228">
        <f t="shared" si="20"/>
        <v>1</v>
      </c>
      <c r="O26" s="228">
        <f t="shared" si="20"/>
        <v>0</v>
      </c>
      <c r="P26" s="228">
        <f t="shared" si="20"/>
        <v>0</v>
      </c>
      <c r="Q26" s="228">
        <f t="shared" si="20"/>
        <v>0</v>
      </c>
      <c r="R26" s="228">
        <f t="shared" si="20"/>
        <v>0</v>
      </c>
      <c r="S26" s="228">
        <f t="shared" si="20"/>
        <v>0</v>
      </c>
      <c r="T26" s="228">
        <f t="shared" si="20"/>
        <v>0</v>
      </c>
      <c r="U26" s="228">
        <f t="shared" si="20"/>
        <v>0</v>
      </c>
      <c r="V26" s="228">
        <f t="shared" si="20"/>
        <v>0</v>
      </c>
      <c r="W26" s="228">
        <f t="shared" si="20"/>
        <v>0</v>
      </c>
      <c r="X26" s="228">
        <f t="shared" si="20"/>
        <v>0</v>
      </c>
      <c r="Y26" s="228">
        <f t="shared" si="20"/>
        <v>0</v>
      </c>
      <c r="Z26" s="228">
        <f t="shared" si="20"/>
        <v>0</v>
      </c>
      <c r="AA26" s="228">
        <f t="shared" si="20"/>
        <v>0</v>
      </c>
      <c r="AB26" s="228">
        <f t="shared" si="20"/>
        <v>0</v>
      </c>
      <c r="AC26" s="228">
        <f t="shared" si="20"/>
        <v>0</v>
      </c>
      <c r="AD26" s="228">
        <f t="shared" si="20"/>
        <v>0</v>
      </c>
      <c r="AE26" s="228">
        <f t="shared" si="20"/>
        <v>0</v>
      </c>
      <c r="AF26" s="228">
        <f t="shared" si="20"/>
        <v>0</v>
      </c>
      <c r="AG26" s="228">
        <f t="shared" si="20"/>
        <v>0</v>
      </c>
      <c r="AH26" s="228">
        <f t="shared" si="20"/>
        <v>0</v>
      </c>
      <c r="AI26" s="228">
        <f t="shared" si="20"/>
        <v>0</v>
      </c>
      <c r="AJ26" s="228">
        <f t="shared" si="20"/>
        <v>0</v>
      </c>
      <c r="AK26" s="228">
        <f t="shared" si="20"/>
        <v>0</v>
      </c>
    </row>
    <row r="27" spans="2:37">
      <c r="B27" s="220" t="str">
        <f>IBNR!F23</f>
        <v>2022Q1</v>
      </c>
      <c r="C27" s="221">
        <f t="shared" si="15"/>
        <v>36</v>
      </c>
      <c r="D27" s="222">
        <f>_xlfn.XLOOKUP($B$8,Paid_DFs!$G$5:$S$5,Paid_DFs!$G23:$S23)</f>
        <v>1</v>
      </c>
      <c r="E27" s="223">
        <f>PRODUCT($D$11:$D27)</f>
        <v>1.000518766767619</v>
      </c>
      <c r="F27" s="224">
        <f t="shared" si="10"/>
        <v>0</v>
      </c>
      <c r="G27" s="225">
        <f t="shared" si="16"/>
        <v>0.99948150221180265</v>
      </c>
      <c r="H27" s="226">
        <f t="shared" si="18"/>
        <v>5.1849778819734738E-4</v>
      </c>
      <c r="I27" s="227">
        <f t="shared" si="11"/>
        <v>1</v>
      </c>
      <c r="J27" s="228">
        <f t="shared" si="12"/>
        <v>0</v>
      </c>
      <c r="K27" s="228">
        <f t="shared" si="20"/>
        <v>0</v>
      </c>
      <c r="L27" s="228">
        <f t="shared" si="20"/>
        <v>0</v>
      </c>
      <c r="M27" s="228">
        <f t="shared" si="20"/>
        <v>0</v>
      </c>
      <c r="N27" s="228">
        <f t="shared" si="20"/>
        <v>0</v>
      </c>
      <c r="O27" s="228">
        <f t="shared" si="20"/>
        <v>1</v>
      </c>
      <c r="P27" s="228">
        <f t="shared" si="20"/>
        <v>0</v>
      </c>
      <c r="Q27" s="228">
        <f t="shared" si="20"/>
        <v>0</v>
      </c>
      <c r="R27" s="228">
        <f t="shared" si="20"/>
        <v>0</v>
      </c>
      <c r="S27" s="228">
        <f t="shared" si="20"/>
        <v>0</v>
      </c>
      <c r="T27" s="228">
        <f t="shared" si="20"/>
        <v>0</v>
      </c>
      <c r="U27" s="228">
        <f t="shared" si="20"/>
        <v>0</v>
      </c>
      <c r="V27" s="228">
        <f t="shared" si="20"/>
        <v>0</v>
      </c>
      <c r="W27" s="228">
        <f t="shared" si="20"/>
        <v>0</v>
      </c>
      <c r="X27" s="228">
        <f t="shared" si="20"/>
        <v>0</v>
      </c>
      <c r="Y27" s="228">
        <f t="shared" si="20"/>
        <v>0</v>
      </c>
      <c r="Z27" s="228">
        <f t="shared" si="20"/>
        <v>0</v>
      </c>
      <c r="AA27" s="228">
        <f t="shared" si="20"/>
        <v>0</v>
      </c>
      <c r="AB27" s="228">
        <f t="shared" si="20"/>
        <v>0</v>
      </c>
      <c r="AC27" s="228">
        <f t="shared" si="20"/>
        <v>0</v>
      </c>
      <c r="AD27" s="228">
        <f t="shared" si="20"/>
        <v>0</v>
      </c>
      <c r="AE27" s="228">
        <f t="shared" si="20"/>
        <v>0</v>
      </c>
      <c r="AF27" s="228">
        <f t="shared" si="20"/>
        <v>0</v>
      </c>
      <c r="AG27" s="228">
        <f t="shared" si="20"/>
        <v>0</v>
      </c>
      <c r="AH27" s="228">
        <f t="shared" si="20"/>
        <v>0</v>
      </c>
      <c r="AI27" s="228">
        <f t="shared" si="20"/>
        <v>0</v>
      </c>
      <c r="AJ27" s="228">
        <f t="shared" si="20"/>
        <v>0</v>
      </c>
      <c r="AK27" s="228">
        <f t="shared" si="20"/>
        <v>0</v>
      </c>
    </row>
    <row r="28" spans="2:37">
      <c r="B28" s="220" t="str">
        <f>IBNR!F24</f>
        <v>2022Q2</v>
      </c>
      <c r="C28" s="221">
        <f t="shared" si="15"/>
        <v>33</v>
      </c>
      <c r="D28" s="222">
        <f>_xlfn.XLOOKUP($B$8,Paid_DFs!$G$5:$S$5,Paid_DFs!$G24:$S24)</f>
        <v>1</v>
      </c>
      <c r="E28" s="223">
        <f>PRODUCT($D$11:$D28)</f>
        <v>1.000518766767619</v>
      </c>
      <c r="F28" s="224">
        <f t="shared" si="10"/>
        <v>0</v>
      </c>
      <c r="G28" s="225">
        <f t="shared" si="16"/>
        <v>0.99948150221180265</v>
      </c>
      <c r="H28" s="226">
        <f t="shared" si="18"/>
        <v>5.1849778819734738E-4</v>
      </c>
      <c r="I28" s="227">
        <f t="shared" si="11"/>
        <v>1</v>
      </c>
      <c r="J28" s="228">
        <f t="shared" si="12"/>
        <v>0</v>
      </c>
      <c r="K28" s="228">
        <f t="shared" si="20"/>
        <v>0</v>
      </c>
      <c r="L28" s="228">
        <f t="shared" si="20"/>
        <v>0</v>
      </c>
      <c r="M28" s="228">
        <f t="shared" si="20"/>
        <v>0</v>
      </c>
      <c r="N28" s="228">
        <f t="shared" si="20"/>
        <v>0</v>
      </c>
      <c r="O28" s="228">
        <f t="shared" si="20"/>
        <v>0</v>
      </c>
      <c r="P28" s="228">
        <f t="shared" si="20"/>
        <v>1</v>
      </c>
      <c r="Q28" s="228">
        <f t="shared" si="20"/>
        <v>0</v>
      </c>
      <c r="R28" s="228">
        <f t="shared" si="20"/>
        <v>0</v>
      </c>
      <c r="S28" s="228">
        <f t="shared" si="20"/>
        <v>0</v>
      </c>
      <c r="T28" s="228">
        <f t="shared" si="20"/>
        <v>0</v>
      </c>
      <c r="U28" s="228">
        <f t="shared" si="20"/>
        <v>0</v>
      </c>
      <c r="V28" s="228">
        <f t="shared" si="20"/>
        <v>0</v>
      </c>
      <c r="W28" s="228">
        <f t="shared" si="20"/>
        <v>0</v>
      </c>
      <c r="X28" s="228">
        <f t="shared" si="20"/>
        <v>0</v>
      </c>
      <c r="Y28" s="228">
        <f t="shared" si="20"/>
        <v>0</v>
      </c>
      <c r="Z28" s="228">
        <f t="shared" si="20"/>
        <v>0</v>
      </c>
      <c r="AA28" s="228">
        <f t="shared" si="20"/>
        <v>0</v>
      </c>
      <c r="AB28" s="228">
        <f t="shared" si="20"/>
        <v>0</v>
      </c>
      <c r="AC28" s="228">
        <f t="shared" si="20"/>
        <v>0</v>
      </c>
      <c r="AD28" s="228">
        <f t="shared" si="20"/>
        <v>0</v>
      </c>
      <c r="AE28" s="228">
        <f t="shared" si="20"/>
        <v>0</v>
      </c>
      <c r="AF28" s="228">
        <f t="shared" si="20"/>
        <v>0</v>
      </c>
      <c r="AG28" s="228">
        <f t="shared" si="20"/>
        <v>0</v>
      </c>
      <c r="AH28" s="228">
        <f t="shared" si="20"/>
        <v>0</v>
      </c>
      <c r="AI28" s="228">
        <f t="shared" si="20"/>
        <v>0</v>
      </c>
      <c r="AJ28" s="228">
        <f t="shared" si="20"/>
        <v>0</v>
      </c>
      <c r="AK28" s="228">
        <f t="shared" si="20"/>
        <v>0</v>
      </c>
    </row>
    <row r="29" spans="2:37">
      <c r="B29" s="220" t="str">
        <f>IBNR!F25</f>
        <v>2022Q3</v>
      </c>
      <c r="C29" s="221">
        <f t="shared" si="15"/>
        <v>30</v>
      </c>
      <c r="D29" s="222">
        <f>_xlfn.XLOOKUP($B$8,Paid_DFs!$G$5:$S$5,Paid_DFs!$G25:$S25)</f>
        <v>1</v>
      </c>
      <c r="E29" s="223">
        <f>PRODUCT($D$11:$D29)</f>
        <v>1.000518766767619</v>
      </c>
      <c r="F29" s="224">
        <f t="shared" si="10"/>
        <v>3.4664917401699968E-3</v>
      </c>
      <c r="G29" s="225">
        <f t="shared" si="16"/>
        <v>0.99948150221180265</v>
      </c>
      <c r="H29" s="226">
        <f t="shared" si="18"/>
        <v>5.1849778819734738E-4</v>
      </c>
      <c r="I29" s="227">
        <f t="shared" si="11"/>
        <v>1</v>
      </c>
      <c r="J29" s="228">
        <f t="shared" si="12"/>
        <v>0</v>
      </c>
      <c r="K29" s="228">
        <f t="shared" si="20"/>
        <v>0</v>
      </c>
      <c r="L29" s="228">
        <f t="shared" si="20"/>
        <v>0</v>
      </c>
      <c r="M29" s="228">
        <f t="shared" si="20"/>
        <v>0</v>
      </c>
      <c r="N29" s="228">
        <f t="shared" si="20"/>
        <v>0</v>
      </c>
      <c r="O29" s="228">
        <f t="shared" si="20"/>
        <v>0</v>
      </c>
      <c r="P29" s="228">
        <f t="shared" si="20"/>
        <v>0</v>
      </c>
      <c r="Q29" s="228">
        <f t="shared" si="20"/>
        <v>1</v>
      </c>
      <c r="R29" s="228">
        <f t="shared" si="20"/>
        <v>0</v>
      </c>
      <c r="S29" s="228">
        <f t="shared" si="20"/>
        <v>0</v>
      </c>
      <c r="T29" s="228">
        <f t="shared" si="20"/>
        <v>0</v>
      </c>
      <c r="U29" s="228">
        <f t="shared" si="20"/>
        <v>0</v>
      </c>
      <c r="V29" s="228">
        <f t="shared" si="20"/>
        <v>0</v>
      </c>
      <c r="W29" s="228">
        <f t="shared" si="20"/>
        <v>0</v>
      </c>
      <c r="X29" s="228">
        <f t="shared" si="20"/>
        <v>0</v>
      </c>
      <c r="Y29" s="228">
        <f t="shared" si="20"/>
        <v>0</v>
      </c>
      <c r="Z29" s="228">
        <f t="shared" si="20"/>
        <v>0</v>
      </c>
      <c r="AA29" s="228">
        <f t="shared" si="20"/>
        <v>0</v>
      </c>
      <c r="AB29" s="228">
        <f t="shared" si="20"/>
        <v>0</v>
      </c>
      <c r="AC29" s="228">
        <f t="shared" si="20"/>
        <v>0</v>
      </c>
      <c r="AD29" s="228">
        <f t="shared" si="20"/>
        <v>0</v>
      </c>
      <c r="AE29" s="228">
        <f t="shared" si="20"/>
        <v>0</v>
      </c>
      <c r="AF29" s="228">
        <f t="shared" si="20"/>
        <v>0</v>
      </c>
      <c r="AG29" s="228">
        <f t="shared" si="20"/>
        <v>0</v>
      </c>
      <c r="AH29" s="228">
        <f t="shared" si="20"/>
        <v>0</v>
      </c>
      <c r="AI29" s="228">
        <f t="shared" si="20"/>
        <v>0</v>
      </c>
      <c r="AJ29" s="228">
        <f t="shared" si="20"/>
        <v>0</v>
      </c>
      <c r="AK29" s="228">
        <f t="shared" si="20"/>
        <v>0</v>
      </c>
    </row>
    <row r="30" spans="2:37">
      <c r="B30" s="220" t="str">
        <f>IBNR!F26</f>
        <v>2022Q4</v>
      </c>
      <c r="C30" s="221">
        <f t="shared" si="15"/>
        <v>27</v>
      </c>
      <c r="D30" s="222">
        <f>_xlfn.XLOOKUP($B$8,Paid_DFs!$G$5:$S$5,Paid_DFs!$G26:$S26)</f>
        <v>1.003480360942079</v>
      </c>
      <c r="E30" s="223">
        <f>PRODUCT($D$11:$D30)</f>
        <v>1.0040009332052942</v>
      </c>
      <c r="F30" s="224">
        <f t="shared" si="10"/>
        <v>0</v>
      </c>
      <c r="G30" s="225">
        <f t="shared" si="16"/>
        <v>0.99601501047163266</v>
      </c>
      <c r="H30" s="226">
        <f t="shared" si="18"/>
        <v>3.9849895283673442E-3</v>
      </c>
      <c r="I30" s="227">
        <f t="shared" si="11"/>
        <v>1</v>
      </c>
      <c r="J30" s="228">
        <f t="shared" si="12"/>
        <v>0.86988728966377571</v>
      </c>
      <c r="K30" s="228">
        <f t="shared" si="20"/>
        <v>0</v>
      </c>
      <c r="L30" s="228">
        <f t="shared" si="20"/>
        <v>0</v>
      </c>
      <c r="M30" s="228">
        <f t="shared" si="20"/>
        <v>0</v>
      </c>
      <c r="N30" s="228">
        <f t="shared" si="20"/>
        <v>0</v>
      </c>
      <c r="O30" s="228">
        <f t="shared" si="20"/>
        <v>0</v>
      </c>
      <c r="P30" s="228">
        <f t="shared" si="20"/>
        <v>0</v>
      </c>
      <c r="Q30" s="228">
        <f t="shared" si="20"/>
        <v>0</v>
      </c>
      <c r="R30" s="228">
        <f t="shared" si="20"/>
        <v>0.13011271033622432</v>
      </c>
      <c r="S30" s="228">
        <f t="shared" si="20"/>
        <v>0</v>
      </c>
      <c r="T30" s="228">
        <f t="shared" si="20"/>
        <v>0</v>
      </c>
      <c r="U30" s="228">
        <f t="shared" si="20"/>
        <v>0</v>
      </c>
      <c r="V30" s="228">
        <f t="shared" si="20"/>
        <v>0</v>
      </c>
      <c r="W30" s="228">
        <f t="shared" si="20"/>
        <v>0</v>
      </c>
      <c r="X30" s="228">
        <f t="shared" si="20"/>
        <v>0</v>
      </c>
      <c r="Y30" s="228">
        <f t="shared" si="20"/>
        <v>0</v>
      </c>
      <c r="Z30" s="228">
        <f t="shared" si="20"/>
        <v>0</v>
      </c>
      <c r="AA30" s="228">
        <f t="shared" si="20"/>
        <v>0</v>
      </c>
      <c r="AB30" s="228">
        <f t="shared" si="20"/>
        <v>0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 t="shared" si="20"/>
        <v>0</v>
      </c>
      <c r="AI30" s="228">
        <f t="shared" si="20"/>
        <v>0</v>
      </c>
      <c r="AJ30" s="228">
        <f t="shared" si="20"/>
        <v>0</v>
      </c>
      <c r="AK30" s="228">
        <f t="shared" si="20"/>
        <v>0</v>
      </c>
    </row>
    <row r="31" spans="2:37">
      <c r="B31" s="220" t="s">
        <v>122</v>
      </c>
      <c r="C31" s="221">
        <f t="shared" si="15"/>
        <v>24</v>
      </c>
      <c r="D31" s="222">
        <f>_xlfn.XLOOKUP($B$8,Paid_DFs!$G$5:$S$5,Paid_DFs!$G27:$S27)</f>
        <v>1</v>
      </c>
      <c r="E31" s="223">
        <f>PRODUCT($D$11:$D31)</f>
        <v>1.0040009332052942</v>
      </c>
      <c r="F31" s="224">
        <f t="shared" si="10"/>
        <v>0</v>
      </c>
      <c r="G31" s="225">
        <f t="shared" si="16"/>
        <v>0.99601501047163266</v>
      </c>
      <c r="H31" s="226">
        <f t="shared" si="18"/>
        <v>3.9849895283673442E-3</v>
      </c>
      <c r="I31" s="227">
        <f t="shared" si="11"/>
        <v>1</v>
      </c>
      <c r="J31" s="228">
        <f t="shared" si="12"/>
        <v>0</v>
      </c>
      <c r="K31" s="228">
        <f t="shared" si="20"/>
        <v>0.86988728966377571</v>
      </c>
      <c r="L31" s="228">
        <f t="shared" si="20"/>
        <v>0</v>
      </c>
      <c r="M31" s="228">
        <f t="shared" si="20"/>
        <v>0</v>
      </c>
      <c r="N31" s="228">
        <f t="shared" si="20"/>
        <v>0</v>
      </c>
      <c r="O31" s="228">
        <f t="shared" si="20"/>
        <v>0</v>
      </c>
      <c r="P31" s="228">
        <f t="shared" si="20"/>
        <v>0</v>
      </c>
      <c r="Q31" s="228">
        <f t="shared" si="20"/>
        <v>0</v>
      </c>
      <c r="R31" s="228">
        <f t="shared" si="20"/>
        <v>0</v>
      </c>
      <c r="S31" s="228">
        <f t="shared" si="20"/>
        <v>0.13011271033622432</v>
      </c>
      <c r="T31" s="228">
        <f t="shared" si="20"/>
        <v>0</v>
      </c>
      <c r="U31" s="228">
        <f t="shared" si="20"/>
        <v>0</v>
      </c>
      <c r="V31" s="228">
        <f t="shared" si="20"/>
        <v>0</v>
      </c>
      <c r="W31" s="228">
        <f t="shared" ref="W31:AK31" si="21">IFERROR(VLOOKUP($C31+W$6,$C$11:$AK$38,4,FALSE)/$H31,0)</f>
        <v>0</v>
      </c>
      <c r="X31" s="228">
        <f t="shared" si="21"/>
        <v>0</v>
      </c>
      <c r="Y31" s="228">
        <f t="shared" si="21"/>
        <v>0</v>
      </c>
      <c r="Z31" s="228">
        <f t="shared" si="21"/>
        <v>0</v>
      </c>
      <c r="AA31" s="228">
        <f t="shared" si="21"/>
        <v>0</v>
      </c>
      <c r="AB31" s="228">
        <f t="shared" si="21"/>
        <v>0</v>
      </c>
      <c r="AC31" s="228">
        <f t="shared" si="21"/>
        <v>0</v>
      </c>
      <c r="AD31" s="228">
        <f t="shared" si="21"/>
        <v>0</v>
      </c>
      <c r="AE31" s="228">
        <f t="shared" si="21"/>
        <v>0</v>
      </c>
      <c r="AF31" s="228">
        <f t="shared" si="21"/>
        <v>0</v>
      </c>
      <c r="AG31" s="228">
        <f t="shared" si="21"/>
        <v>0</v>
      </c>
      <c r="AH31" s="228">
        <f t="shared" si="21"/>
        <v>0</v>
      </c>
      <c r="AI31" s="228">
        <f t="shared" si="21"/>
        <v>0</v>
      </c>
      <c r="AJ31" s="228">
        <f t="shared" si="21"/>
        <v>0</v>
      </c>
      <c r="AK31" s="228">
        <f t="shared" si="21"/>
        <v>0</v>
      </c>
    </row>
    <row r="32" spans="2:37">
      <c r="B32" s="220" t="s">
        <v>123</v>
      </c>
      <c r="C32" s="221">
        <f t="shared" si="15"/>
        <v>21</v>
      </c>
      <c r="D32" s="222">
        <f>_xlfn.XLOOKUP($B$8,Paid_DFs!$G$5:$S$5,Paid_DFs!$G28:$S28)</f>
        <v>1</v>
      </c>
      <c r="E32" s="223">
        <f>PRODUCT($D$11:$D32)</f>
        <v>1.0040009332052942</v>
      </c>
      <c r="F32" s="224">
        <f t="shared" si="10"/>
        <v>0</v>
      </c>
      <c r="G32" s="225">
        <f t="shared" si="16"/>
        <v>0.99601501047163266</v>
      </c>
      <c r="H32" s="226">
        <f t="shared" si="18"/>
        <v>3.9849895283673442E-3</v>
      </c>
      <c r="I32" s="227">
        <f t="shared" si="11"/>
        <v>1</v>
      </c>
      <c r="J32" s="228">
        <f t="shared" si="12"/>
        <v>0</v>
      </c>
      <c r="K32" s="228">
        <f t="shared" ref="K32:AK38" si="22">IFERROR(VLOOKUP($C32+K$6,$C$11:$AK$38,4,FALSE)/$H32,0)</f>
        <v>0</v>
      </c>
      <c r="L32" s="228">
        <f t="shared" si="22"/>
        <v>0.86988728966377571</v>
      </c>
      <c r="M32" s="228">
        <f t="shared" si="22"/>
        <v>0</v>
      </c>
      <c r="N32" s="228">
        <f t="shared" si="22"/>
        <v>0</v>
      </c>
      <c r="O32" s="228">
        <f t="shared" si="22"/>
        <v>0</v>
      </c>
      <c r="P32" s="228">
        <f t="shared" si="22"/>
        <v>0</v>
      </c>
      <c r="Q32" s="228">
        <f t="shared" si="22"/>
        <v>0</v>
      </c>
      <c r="R32" s="228">
        <f t="shared" si="22"/>
        <v>0</v>
      </c>
      <c r="S32" s="228">
        <f t="shared" si="22"/>
        <v>0</v>
      </c>
      <c r="T32" s="228">
        <f t="shared" si="22"/>
        <v>0.13011271033622432</v>
      </c>
      <c r="U32" s="228">
        <f t="shared" si="22"/>
        <v>0</v>
      </c>
      <c r="V32" s="228">
        <f t="shared" si="22"/>
        <v>0</v>
      </c>
      <c r="W32" s="228">
        <f t="shared" si="22"/>
        <v>0</v>
      </c>
      <c r="X32" s="228">
        <f t="shared" si="22"/>
        <v>0</v>
      </c>
      <c r="Y32" s="228">
        <f t="shared" si="22"/>
        <v>0</v>
      </c>
      <c r="Z32" s="228">
        <f t="shared" si="22"/>
        <v>0</v>
      </c>
      <c r="AA32" s="228">
        <f t="shared" si="22"/>
        <v>0</v>
      </c>
      <c r="AB32" s="228">
        <f t="shared" si="22"/>
        <v>0</v>
      </c>
      <c r="AC32" s="228">
        <f t="shared" si="22"/>
        <v>0</v>
      </c>
      <c r="AD32" s="228">
        <f t="shared" si="22"/>
        <v>0</v>
      </c>
      <c r="AE32" s="228">
        <f t="shared" si="22"/>
        <v>0</v>
      </c>
      <c r="AF32" s="228">
        <f t="shared" si="22"/>
        <v>0</v>
      </c>
      <c r="AG32" s="228">
        <f t="shared" si="22"/>
        <v>0</v>
      </c>
      <c r="AH32" s="228">
        <f t="shared" si="22"/>
        <v>0</v>
      </c>
      <c r="AI32" s="228">
        <f t="shared" si="22"/>
        <v>0</v>
      </c>
      <c r="AJ32" s="228">
        <f t="shared" si="22"/>
        <v>0</v>
      </c>
      <c r="AK32" s="228">
        <f t="shared" si="22"/>
        <v>0</v>
      </c>
    </row>
    <row r="33" spans="1:37">
      <c r="B33" s="220" t="s">
        <v>124</v>
      </c>
      <c r="C33" s="221">
        <f t="shared" si="15"/>
        <v>18</v>
      </c>
      <c r="D33" s="222">
        <f>_xlfn.XLOOKUP($B$8,Paid_DFs!$G$5:$S$5,Paid_DFs!$G29:$S29)</f>
        <v>1</v>
      </c>
      <c r="E33" s="223">
        <f>PRODUCT($D$11:$D33)</f>
        <v>1.0040009332052942</v>
      </c>
      <c r="F33" s="224">
        <f t="shared" si="10"/>
        <v>0</v>
      </c>
      <c r="G33" s="225">
        <f t="shared" si="16"/>
        <v>0.99601501047163266</v>
      </c>
      <c r="H33" s="226">
        <f t="shared" si="18"/>
        <v>3.9849895283673442E-3</v>
      </c>
      <c r="I33" s="227">
        <f t="shared" si="11"/>
        <v>1</v>
      </c>
      <c r="J33" s="228">
        <f t="shared" si="12"/>
        <v>0</v>
      </c>
      <c r="K33" s="228">
        <f t="shared" si="22"/>
        <v>0</v>
      </c>
      <c r="L33" s="228">
        <f t="shared" si="22"/>
        <v>0</v>
      </c>
      <c r="M33" s="228">
        <f t="shared" si="22"/>
        <v>0.86988728966377571</v>
      </c>
      <c r="N33" s="228">
        <f t="shared" si="22"/>
        <v>0</v>
      </c>
      <c r="O33" s="228">
        <f t="shared" si="22"/>
        <v>0</v>
      </c>
      <c r="P33" s="228">
        <f t="shared" si="22"/>
        <v>0</v>
      </c>
      <c r="Q33" s="228">
        <f t="shared" si="22"/>
        <v>0</v>
      </c>
      <c r="R33" s="228">
        <f t="shared" si="22"/>
        <v>0</v>
      </c>
      <c r="S33" s="228">
        <f t="shared" si="22"/>
        <v>0</v>
      </c>
      <c r="T33" s="228">
        <f t="shared" si="22"/>
        <v>0</v>
      </c>
      <c r="U33" s="228">
        <f t="shared" si="22"/>
        <v>0.13011271033622432</v>
      </c>
      <c r="V33" s="228">
        <f t="shared" si="22"/>
        <v>0</v>
      </c>
      <c r="W33" s="228">
        <f t="shared" si="22"/>
        <v>0</v>
      </c>
      <c r="X33" s="228">
        <f t="shared" si="22"/>
        <v>0</v>
      </c>
      <c r="Y33" s="228">
        <f t="shared" si="22"/>
        <v>0</v>
      </c>
      <c r="Z33" s="228">
        <f t="shared" si="22"/>
        <v>0</v>
      </c>
      <c r="AA33" s="228">
        <f t="shared" si="22"/>
        <v>0</v>
      </c>
      <c r="AB33" s="228">
        <f t="shared" si="22"/>
        <v>0</v>
      </c>
      <c r="AC33" s="228">
        <f t="shared" si="22"/>
        <v>0</v>
      </c>
      <c r="AD33" s="228">
        <f t="shared" si="22"/>
        <v>0</v>
      </c>
      <c r="AE33" s="228">
        <f t="shared" si="22"/>
        <v>0</v>
      </c>
      <c r="AF33" s="228">
        <f t="shared" si="22"/>
        <v>0</v>
      </c>
      <c r="AG33" s="228">
        <f t="shared" si="22"/>
        <v>0</v>
      </c>
      <c r="AH33" s="228">
        <f t="shared" si="22"/>
        <v>0</v>
      </c>
      <c r="AI33" s="228">
        <f t="shared" si="22"/>
        <v>0</v>
      </c>
      <c r="AJ33" s="228">
        <f t="shared" si="22"/>
        <v>0</v>
      </c>
      <c r="AK33" s="228">
        <f t="shared" si="22"/>
        <v>0</v>
      </c>
    </row>
    <row r="34" spans="1:37">
      <c r="B34" s="220" t="s">
        <v>125</v>
      </c>
      <c r="C34" s="221">
        <f t="shared" si="15"/>
        <v>15</v>
      </c>
      <c r="D34" s="222">
        <f>_xlfn.XLOOKUP($B$8,Paid_DFs!$G$5:$S$5,Paid_DFs!$G30:$S30)</f>
        <v>1</v>
      </c>
      <c r="E34" s="223">
        <f>PRODUCT($D$11:$D34)</f>
        <v>1.0040009332052942</v>
      </c>
      <c r="F34" s="224">
        <f t="shared" si="10"/>
        <v>9.8199952536495161E-3</v>
      </c>
      <c r="G34" s="225">
        <f t="shared" si="16"/>
        <v>0.99601501047163266</v>
      </c>
      <c r="H34" s="226">
        <f t="shared" si="18"/>
        <v>3.9849895283673442E-3</v>
      </c>
      <c r="I34" s="227">
        <f t="shared" si="11"/>
        <v>1</v>
      </c>
      <c r="J34" s="228">
        <f t="shared" si="12"/>
        <v>0</v>
      </c>
      <c r="K34" s="228">
        <f t="shared" si="22"/>
        <v>0</v>
      </c>
      <c r="L34" s="228">
        <f t="shared" si="22"/>
        <v>0</v>
      </c>
      <c r="M34" s="228">
        <f t="shared" si="22"/>
        <v>0</v>
      </c>
      <c r="N34" s="228">
        <f t="shared" si="22"/>
        <v>0.86988728966377571</v>
      </c>
      <c r="O34" s="228">
        <f t="shared" si="22"/>
        <v>0</v>
      </c>
      <c r="P34" s="228">
        <f t="shared" si="22"/>
        <v>0</v>
      </c>
      <c r="Q34" s="228">
        <f t="shared" si="22"/>
        <v>0</v>
      </c>
      <c r="R34" s="228">
        <f t="shared" si="22"/>
        <v>0</v>
      </c>
      <c r="S34" s="228">
        <f t="shared" si="22"/>
        <v>0</v>
      </c>
      <c r="T34" s="228">
        <f t="shared" si="22"/>
        <v>0</v>
      </c>
      <c r="U34" s="228">
        <f t="shared" si="22"/>
        <v>0</v>
      </c>
      <c r="V34" s="228">
        <f t="shared" si="22"/>
        <v>0.13011271033622432</v>
      </c>
      <c r="W34" s="228">
        <f t="shared" si="22"/>
        <v>0</v>
      </c>
      <c r="X34" s="228">
        <f t="shared" si="22"/>
        <v>0</v>
      </c>
      <c r="Y34" s="228">
        <f t="shared" si="22"/>
        <v>0</v>
      </c>
      <c r="Z34" s="228">
        <f t="shared" si="22"/>
        <v>0</v>
      </c>
      <c r="AA34" s="228">
        <f t="shared" si="22"/>
        <v>0</v>
      </c>
      <c r="AB34" s="228">
        <f t="shared" si="22"/>
        <v>0</v>
      </c>
      <c r="AC34" s="228">
        <f t="shared" si="22"/>
        <v>0</v>
      </c>
      <c r="AD34" s="228">
        <f t="shared" si="22"/>
        <v>0</v>
      </c>
      <c r="AE34" s="228">
        <f t="shared" si="22"/>
        <v>0</v>
      </c>
      <c r="AF34" s="228">
        <f t="shared" si="22"/>
        <v>0</v>
      </c>
      <c r="AG34" s="228">
        <f t="shared" si="22"/>
        <v>0</v>
      </c>
      <c r="AH34" s="228">
        <f t="shared" si="22"/>
        <v>0</v>
      </c>
      <c r="AI34" s="228">
        <f t="shared" si="22"/>
        <v>0</v>
      </c>
      <c r="AJ34" s="228">
        <f t="shared" si="22"/>
        <v>0</v>
      </c>
      <c r="AK34" s="228">
        <f t="shared" si="22"/>
        <v>0</v>
      </c>
    </row>
    <row r="35" spans="1:37">
      <c r="B35" s="220" t="s">
        <v>126</v>
      </c>
      <c r="C35" s="221">
        <f t="shared" si="15"/>
        <v>12</v>
      </c>
      <c r="D35" s="222">
        <f>_xlfn.XLOOKUP($B$8,Paid_DFs!$G$5:$S$5,Paid_DFs!$G31:$S31)</f>
        <v>1.0099574578071446</v>
      </c>
      <c r="E35" s="223">
        <f>PRODUCT($D$11:$D35)</f>
        <v>1.0139982301360198</v>
      </c>
      <c r="F35" s="224">
        <f t="shared" si="10"/>
        <v>7.9713518738989131E-2</v>
      </c>
      <c r="G35" s="225">
        <f>1/E35</f>
        <v>0.98619501521798314</v>
      </c>
      <c r="H35" s="226">
        <f t="shared" si="18"/>
        <v>1.380498478201686E-2</v>
      </c>
      <c r="I35" s="227">
        <f t="shared" si="11"/>
        <v>1</v>
      </c>
      <c r="J35" s="228">
        <f t="shared" si="12"/>
        <v>0.71133691262315535</v>
      </c>
      <c r="K35" s="228">
        <f t="shared" si="22"/>
        <v>0</v>
      </c>
      <c r="L35" s="228">
        <f t="shared" si="22"/>
        <v>0</v>
      </c>
      <c r="M35" s="228">
        <f t="shared" si="22"/>
        <v>0</v>
      </c>
      <c r="N35" s="228">
        <f t="shared" si="22"/>
        <v>0</v>
      </c>
      <c r="O35" s="228">
        <f t="shared" si="22"/>
        <v>0.2511043507042211</v>
      </c>
      <c r="P35" s="228">
        <f t="shared" si="22"/>
        <v>0</v>
      </c>
      <c r="Q35" s="228">
        <f t="shared" si="22"/>
        <v>0</v>
      </c>
      <c r="R35" s="228">
        <f t="shared" si="22"/>
        <v>0</v>
      </c>
      <c r="S35" s="228">
        <f t="shared" si="22"/>
        <v>0</v>
      </c>
      <c r="T35" s="228">
        <f t="shared" si="22"/>
        <v>0</v>
      </c>
      <c r="U35" s="228">
        <f t="shared" si="22"/>
        <v>0</v>
      </c>
      <c r="V35" s="228">
        <f t="shared" si="22"/>
        <v>0</v>
      </c>
      <c r="W35" s="228">
        <f t="shared" si="22"/>
        <v>3.7558736672623598E-2</v>
      </c>
      <c r="X35" s="228">
        <f t="shared" si="22"/>
        <v>0</v>
      </c>
      <c r="Y35" s="228">
        <f t="shared" si="22"/>
        <v>0</v>
      </c>
      <c r="Z35" s="228">
        <f t="shared" si="22"/>
        <v>0</v>
      </c>
      <c r="AA35" s="228">
        <f t="shared" si="22"/>
        <v>0</v>
      </c>
      <c r="AB35" s="228">
        <f t="shared" si="22"/>
        <v>0</v>
      </c>
      <c r="AC35" s="228">
        <f t="shared" si="22"/>
        <v>0</v>
      </c>
      <c r="AD35" s="228">
        <f t="shared" si="22"/>
        <v>0</v>
      </c>
      <c r="AE35" s="228">
        <f t="shared" si="22"/>
        <v>0</v>
      </c>
      <c r="AF35" s="228">
        <f t="shared" si="22"/>
        <v>0</v>
      </c>
      <c r="AG35" s="228">
        <f t="shared" si="22"/>
        <v>0</v>
      </c>
      <c r="AH35" s="228">
        <f t="shared" si="22"/>
        <v>0</v>
      </c>
      <c r="AI35" s="228">
        <f t="shared" si="22"/>
        <v>0</v>
      </c>
      <c r="AJ35" s="228">
        <f t="shared" si="22"/>
        <v>0</v>
      </c>
      <c r="AK35" s="228">
        <f t="shared" si="22"/>
        <v>0</v>
      </c>
    </row>
    <row r="36" spans="1:37">
      <c r="B36" s="220" t="s">
        <v>127</v>
      </c>
      <c r="C36" s="221">
        <f t="shared" si="15"/>
        <v>9</v>
      </c>
      <c r="D36" s="222">
        <f>_xlfn.XLOOKUP($B$8,Paid_DFs!$G$5:$S$5,Paid_DFs!$G32:$S32)</f>
        <v>1.0879372817300925</v>
      </c>
      <c r="E36" s="223">
        <f>PRODUCT($D$11:$D36)</f>
        <v>1.1031664781733062</v>
      </c>
      <c r="F36" s="224">
        <f t="shared" si="10"/>
        <v>1.3397397398957733E-2</v>
      </c>
      <c r="G36" s="225">
        <f t="shared" si="16"/>
        <v>0.90648149647899401</v>
      </c>
      <c r="H36" s="226">
        <f t="shared" si="18"/>
        <v>9.3518503521005991E-2</v>
      </c>
      <c r="I36" s="227">
        <f t="shared" si="11"/>
        <v>1</v>
      </c>
      <c r="J36" s="228">
        <f t="shared" si="12"/>
        <v>0.85238231727140501</v>
      </c>
      <c r="K36" s="228">
        <f t="shared" si="22"/>
        <v>0.10500590668074328</v>
      </c>
      <c r="L36" s="228">
        <f t="shared" si="22"/>
        <v>0</v>
      </c>
      <c r="M36" s="228">
        <f t="shared" si="22"/>
        <v>0</v>
      </c>
      <c r="N36" s="228">
        <f t="shared" si="22"/>
        <v>0</v>
      </c>
      <c r="O36" s="228">
        <f t="shared" si="22"/>
        <v>0</v>
      </c>
      <c r="P36" s="228">
        <f t="shared" si="22"/>
        <v>3.7067442374025567E-2</v>
      </c>
      <c r="Q36" s="228">
        <f t="shared" si="22"/>
        <v>0</v>
      </c>
      <c r="R36" s="228">
        <f t="shared" si="22"/>
        <v>0</v>
      </c>
      <c r="S36" s="228">
        <f t="shared" si="22"/>
        <v>0</v>
      </c>
      <c r="T36" s="228">
        <f t="shared" si="22"/>
        <v>0</v>
      </c>
      <c r="U36" s="228">
        <f t="shared" si="22"/>
        <v>0</v>
      </c>
      <c r="V36" s="228">
        <f t="shared" si="22"/>
        <v>0</v>
      </c>
      <c r="W36" s="228">
        <f t="shared" si="22"/>
        <v>0</v>
      </c>
      <c r="X36" s="228">
        <f t="shared" si="22"/>
        <v>5.5443336738261982E-3</v>
      </c>
      <c r="Y36" s="228">
        <f t="shared" si="22"/>
        <v>0</v>
      </c>
      <c r="Z36" s="228">
        <f t="shared" si="22"/>
        <v>0</v>
      </c>
      <c r="AA36" s="228">
        <f t="shared" si="22"/>
        <v>0</v>
      </c>
      <c r="AB36" s="228">
        <f t="shared" si="22"/>
        <v>0</v>
      </c>
      <c r="AC36" s="228">
        <f t="shared" si="22"/>
        <v>0</v>
      </c>
      <c r="AD36" s="228">
        <f t="shared" si="22"/>
        <v>0</v>
      </c>
      <c r="AE36" s="228">
        <f t="shared" si="22"/>
        <v>0</v>
      </c>
      <c r="AF36" s="228">
        <f t="shared" si="22"/>
        <v>0</v>
      </c>
      <c r="AG36" s="228">
        <f t="shared" si="22"/>
        <v>0</v>
      </c>
      <c r="AH36" s="228">
        <f t="shared" si="22"/>
        <v>0</v>
      </c>
      <c r="AI36" s="228">
        <f t="shared" si="22"/>
        <v>0</v>
      </c>
      <c r="AJ36" s="228">
        <f t="shared" si="22"/>
        <v>0</v>
      </c>
      <c r="AK36" s="228">
        <f t="shared" si="22"/>
        <v>0</v>
      </c>
    </row>
    <row r="37" spans="1:37">
      <c r="B37" s="220" t="s">
        <v>128</v>
      </c>
      <c r="C37" s="221">
        <f t="shared" si="15"/>
        <v>6</v>
      </c>
      <c r="D37" s="222">
        <f>_xlfn.XLOOKUP($B$8,Paid_DFs!$G$5:$S$5,Paid_DFs!$G33:$S33)</f>
        <v>1.0150012718989827</v>
      </c>
      <c r="E37" s="223">
        <f>PRODUCT($D$11:$D37)</f>
        <v>1.1197153784622271</v>
      </c>
      <c r="F37" s="224">
        <f t="shared" si="10"/>
        <v>0.11416732750445824</v>
      </c>
      <c r="G37" s="225">
        <f t="shared" si="16"/>
        <v>0.89308409908003628</v>
      </c>
      <c r="H37" s="226">
        <f t="shared" si="18"/>
        <v>0.10691590091996372</v>
      </c>
      <c r="I37" s="227">
        <f t="shared" si="11"/>
        <v>1</v>
      </c>
      <c r="J37" s="228">
        <f t="shared" si="12"/>
        <v>0.12530781000467744</v>
      </c>
      <c r="K37" s="228">
        <f t="shared" si="22"/>
        <v>0.7455721558074131</v>
      </c>
      <c r="L37" s="228">
        <f t="shared" si="22"/>
        <v>9.1847846477023806E-2</v>
      </c>
      <c r="M37" s="228">
        <f t="shared" si="22"/>
        <v>0</v>
      </c>
      <c r="N37" s="228">
        <f t="shared" si="22"/>
        <v>0</v>
      </c>
      <c r="O37" s="228">
        <f t="shared" si="22"/>
        <v>0</v>
      </c>
      <c r="P37" s="228">
        <f t="shared" si="22"/>
        <v>0</v>
      </c>
      <c r="Q37" s="228">
        <f t="shared" si="22"/>
        <v>3.2422602347661846E-2</v>
      </c>
      <c r="R37" s="228">
        <f t="shared" si="22"/>
        <v>0</v>
      </c>
      <c r="S37" s="228">
        <f t="shared" si="22"/>
        <v>0</v>
      </c>
      <c r="T37" s="228">
        <f t="shared" si="22"/>
        <v>0</v>
      </c>
      <c r="U37" s="228">
        <f t="shared" si="22"/>
        <v>0</v>
      </c>
      <c r="V37" s="228">
        <f t="shared" si="22"/>
        <v>0</v>
      </c>
      <c r="W37" s="228">
        <f t="shared" si="22"/>
        <v>0</v>
      </c>
      <c r="X37" s="228">
        <f t="shared" si="22"/>
        <v>0</v>
      </c>
      <c r="Y37" s="228">
        <f t="shared" si="22"/>
        <v>4.8495853632238494E-3</v>
      </c>
      <c r="Z37" s="228">
        <f t="shared" si="22"/>
        <v>0</v>
      </c>
      <c r="AA37" s="228">
        <f t="shared" si="22"/>
        <v>0</v>
      </c>
      <c r="AB37" s="228">
        <f t="shared" si="22"/>
        <v>0</v>
      </c>
      <c r="AC37" s="228">
        <f t="shared" si="22"/>
        <v>0</v>
      </c>
      <c r="AD37" s="228">
        <f t="shared" si="22"/>
        <v>0</v>
      </c>
      <c r="AE37" s="228">
        <f t="shared" si="22"/>
        <v>0</v>
      </c>
      <c r="AF37" s="228">
        <f t="shared" si="22"/>
        <v>0</v>
      </c>
      <c r="AG37" s="228">
        <f t="shared" si="22"/>
        <v>0</v>
      </c>
      <c r="AH37" s="228">
        <f t="shared" si="22"/>
        <v>0</v>
      </c>
      <c r="AI37" s="228">
        <f t="shared" si="22"/>
        <v>0</v>
      </c>
      <c r="AJ37" s="228">
        <f t="shared" si="22"/>
        <v>0</v>
      </c>
      <c r="AK37" s="228">
        <f t="shared" si="22"/>
        <v>0</v>
      </c>
    </row>
    <row r="38" spans="1:37" ht="14.1" thickBot="1">
      <c r="B38" s="220" t="s">
        <v>129</v>
      </c>
      <c r="C38" s="221">
        <f t="shared" si="15"/>
        <v>3</v>
      </c>
      <c r="D38" s="222">
        <f>_xlfn.XLOOKUP($B$8,Paid_DFs!$G$5:$S$5,Paid_DFs!$G34:$S34)</f>
        <v>1.1465719209942324</v>
      </c>
      <c r="E38" s="223">
        <f>PRODUCT($D$11:$D38)</f>
        <v>1.2838342124502198</v>
      </c>
      <c r="F38" s="224">
        <f t="shared" si="10"/>
        <v>0.77891677157557804</v>
      </c>
      <c r="G38" s="225">
        <f t="shared" si="16"/>
        <v>0.77891677157557804</v>
      </c>
      <c r="H38" s="226">
        <f t="shared" si="18"/>
        <v>0.22108322842442196</v>
      </c>
      <c r="I38" s="227">
        <f t="shared" si="11"/>
        <v>1</v>
      </c>
      <c r="J38" s="228">
        <f t="shared" si="12"/>
        <v>0.51639976635987439</v>
      </c>
      <c r="K38" s="228">
        <f t="shared" si="22"/>
        <v>6.0598886195194483E-2</v>
      </c>
      <c r="L38" s="228">
        <f t="shared" si="22"/>
        <v>0.36055886874403709</v>
      </c>
      <c r="M38" s="228">
        <f t="shared" si="22"/>
        <v>4.4417640015631102E-2</v>
      </c>
      <c r="N38" s="228">
        <f t="shared" si="22"/>
        <v>0</v>
      </c>
      <c r="O38" s="228">
        <f t="shared" si="22"/>
        <v>0</v>
      </c>
      <c r="P38" s="228">
        <f t="shared" si="22"/>
        <v>0</v>
      </c>
      <c r="Q38" s="228">
        <f t="shared" si="22"/>
        <v>0</v>
      </c>
      <c r="R38" s="228">
        <f t="shared" si="22"/>
        <v>1.5679578070550152E-2</v>
      </c>
      <c r="S38" s="228">
        <f t="shared" si="22"/>
        <v>0</v>
      </c>
      <c r="T38" s="228">
        <f t="shared" si="22"/>
        <v>0</v>
      </c>
      <c r="U38" s="228">
        <f t="shared" si="22"/>
        <v>0</v>
      </c>
      <c r="V38" s="228">
        <f t="shared" si="22"/>
        <v>0</v>
      </c>
      <c r="W38" s="228">
        <f t="shared" si="22"/>
        <v>0</v>
      </c>
      <c r="X38" s="228">
        <f t="shared" si="22"/>
        <v>0</v>
      </c>
      <c r="Y38" s="228">
        <f t="shared" si="22"/>
        <v>0</v>
      </c>
      <c r="Z38" s="228">
        <f t="shared" si="22"/>
        <v>2.3452606147127872E-3</v>
      </c>
      <c r="AA38" s="228">
        <f t="shared" si="22"/>
        <v>0</v>
      </c>
      <c r="AB38" s="228">
        <f t="shared" si="22"/>
        <v>0</v>
      </c>
      <c r="AC38" s="228">
        <f t="shared" si="22"/>
        <v>0</v>
      </c>
      <c r="AD38" s="228">
        <f t="shared" si="22"/>
        <v>0</v>
      </c>
      <c r="AE38" s="228">
        <f t="shared" si="22"/>
        <v>0</v>
      </c>
      <c r="AF38" s="228">
        <f t="shared" si="22"/>
        <v>0</v>
      </c>
      <c r="AG38" s="228">
        <f t="shared" si="22"/>
        <v>0</v>
      </c>
      <c r="AH38" s="228">
        <f t="shared" si="22"/>
        <v>0</v>
      </c>
      <c r="AI38" s="228">
        <f t="shared" si="22"/>
        <v>0</v>
      </c>
      <c r="AJ38" s="228">
        <f t="shared" si="22"/>
        <v>0</v>
      </c>
      <c r="AK38" s="228">
        <f t="shared" si="22"/>
        <v>0</v>
      </c>
    </row>
    <row r="39" spans="1:37" ht="14.1" thickBot="1">
      <c r="B39" s="229" t="s">
        <v>166</v>
      </c>
      <c r="C39" s="230"/>
      <c r="D39" s="231"/>
      <c r="E39" s="231"/>
      <c r="F39" s="231"/>
      <c r="G39" s="231"/>
      <c r="H39" s="232">
        <f t="shared" ref="H39:AK39" si="23">SUM(H11:H38)</f>
        <v>0.45939554759482404</v>
      </c>
      <c r="I39" s="233"/>
      <c r="J39" s="234">
        <f t="shared" si="23"/>
        <v>15.075314095922888</v>
      </c>
      <c r="K39" s="235">
        <f t="shared" si="23"/>
        <v>2.7810642383471267</v>
      </c>
      <c r="L39" s="235">
        <f t="shared" si="23"/>
        <v>2.3222940048848368</v>
      </c>
      <c r="M39" s="235">
        <f t="shared" si="23"/>
        <v>1.9143049296794068</v>
      </c>
      <c r="N39" s="235">
        <f t="shared" si="23"/>
        <v>1.8698872896637757</v>
      </c>
      <c r="O39" s="235">
        <f t="shared" si="23"/>
        <v>1.251104350704221</v>
      </c>
      <c r="P39" s="235">
        <f t="shared" si="23"/>
        <v>1.0370674423740256</v>
      </c>
      <c r="Q39" s="235">
        <f t="shared" si="23"/>
        <v>1.0324226023476619</v>
      </c>
      <c r="R39" s="235">
        <f t="shared" si="23"/>
        <v>0.14579228840677447</v>
      </c>
      <c r="S39" s="235">
        <f t="shared" si="23"/>
        <v>0.13011271033622432</v>
      </c>
      <c r="T39" s="235">
        <f t="shared" si="23"/>
        <v>0.13011271033622432</v>
      </c>
      <c r="U39" s="235">
        <f t="shared" si="23"/>
        <v>0.13011271033622432</v>
      </c>
      <c r="V39" s="235">
        <f t="shared" si="23"/>
        <v>0.13011271033622432</v>
      </c>
      <c r="W39" s="235">
        <f t="shared" si="23"/>
        <v>3.7558736672623598E-2</v>
      </c>
      <c r="X39" s="235">
        <f t="shared" si="23"/>
        <v>5.5443336738261982E-3</v>
      </c>
      <c r="Y39" s="235">
        <f t="shared" si="23"/>
        <v>4.8495853632238494E-3</v>
      </c>
      <c r="Z39" s="235">
        <f t="shared" si="23"/>
        <v>2.3452606147127872E-3</v>
      </c>
      <c r="AA39" s="235">
        <f t="shared" si="23"/>
        <v>0</v>
      </c>
      <c r="AB39" s="235">
        <f t="shared" si="23"/>
        <v>0</v>
      </c>
      <c r="AC39" s="235">
        <f t="shared" si="23"/>
        <v>0</v>
      </c>
      <c r="AD39" s="235">
        <f t="shared" si="23"/>
        <v>0</v>
      </c>
      <c r="AE39" s="235">
        <f t="shared" si="23"/>
        <v>0</v>
      </c>
      <c r="AF39" s="235">
        <f t="shared" si="23"/>
        <v>0</v>
      </c>
      <c r="AG39" s="235">
        <f t="shared" si="23"/>
        <v>0</v>
      </c>
      <c r="AH39" s="235">
        <f t="shared" si="23"/>
        <v>0</v>
      </c>
      <c r="AI39" s="235">
        <f t="shared" si="23"/>
        <v>0</v>
      </c>
      <c r="AJ39" s="235">
        <f t="shared" si="23"/>
        <v>0</v>
      </c>
      <c r="AK39" s="235">
        <f t="shared" si="23"/>
        <v>0</v>
      </c>
    </row>
    <row r="40" spans="1:37">
      <c r="H40" s="236"/>
      <c r="I40" s="236"/>
    </row>
    <row r="41" spans="1:37">
      <c r="H41" s="237"/>
      <c r="I41" s="238">
        <f>1-I38</f>
        <v>0</v>
      </c>
      <c r="K41" s="239">
        <f>F33/H38</f>
        <v>0</v>
      </c>
    </row>
    <row r="42" spans="1:37">
      <c r="H42" s="240">
        <f>H39-H40</f>
        <v>0.45939554759482404</v>
      </c>
      <c r="I42" s="240">
        <f>1-I38</f>
        <v>0</v>
      </c>
    </row>
    <row r="43" spans="1:37">
      <c r="I43" s="154">
        <v>6.5997552575458585E-4</v>
      </c>
    </row>
    <row r="44" spans="1:37">
      <c r="J44" s="154">
        <v>1</v>
      </c>
      <c r="K44" s="154">
        <f t="shared" ref="K44:AD44" si="24">J44+1</f>
        <v>2</v>
      </c>
      <c r="L44" s="154">
        <f t="shared" si="24"/>
        <v>3</v>
      </c>
      <c r="M44" s="154">
        <f t="shared" si="24"/>
        <v>4</v>
      </c>
      <c r="N44" s="154">
        <f t="shared" si="24"/>
        <v>5</v>
      </c>
      <c r="O44" s="154">
        <f t="shared" si="24"/>
        <v>6</v>
      </c>
      <c r="P44" s="154">
        <f t="shared" si="24"/>
        <v>7</v>
      </c>
      <c r="Q44" s="154">
        <f t="shared" si="24"/>
        <v>8</v>
      </c>
      <c r="R44" s="154">
        <f t="shared" si="24"/>
        <v>9</v>
      </c>
      <c r="S44" s="154">
        <f t="shared" si="24"/>
        <v>10</v>
      </c>
      <c r="T44" s="154">
        <f t="shared" si="24"/>
        <v>11</v>
      </c>
      <c r="U44" s="154">
        <f t="shared" si="24"/>
        <v>12</v>
      </c>
      <c r="V44" s="154">
        <f t="shared" si="24"/>
        <v>13</v>
      </c>
      <c r="W44" s="154">
        <f t="shared" si="24"/>
        <v>14</v>
      </c>
      <c r="X44" s="154">
        <f t="shared" si="24"/>
        <v>15</v>
      </c>
      <c r="Y44" s="154">
        <f t="shared" si="24"/>
        <v>16</v>
      </c>
      <c r="Z44" s="154">
        <f t="shared" si="24"/>
        <v>17</v>
      </c>
      <c r="AA44" s="154">
        <f t="shared" si="24"/>
        <v>18</v>
      </c>
      <c r="AB44" s="154">
        <f t="shared" si="24"/>
        <v>19</v>
      </c>
      <c r="AC44" s="154">
        <f t="shared" si="24"/>
        <v>20</v>
      </c>
      <c r="AD44" s="154">
        <f t="shared" si="24"/>
        <v>21</v>
      </c>
      <c r="AK44" s="154">
        <f>AD44+1</f>
        <v>22</v>
      </c>
    </row>
    <row r="45" spans="1:37" ht="14.1" thickBot="1">
      <c r="B45" s="211" t="str">
        <f>B8</f>
        <v>Personal Accident</v>
      </c>
    </row>
    <row r="46" spans="1:37" ht="14.1" thickBot="1">
      <c r="J46" s="212" t="s">
        <v>157</v>
      </c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</row>
    <row r="47" spans="1:37" ht="14.1" thickBot="1">
      <c r="E47" s="242" t="s">
        <v>158</v>
      </c>
      <c r="F47" s="243" t="s">
        <v>167</v>
      </c>
      <c r="G47" s="244" t="s">
        <v>168</v>
      </c>
      <c r="H47" s="244" t="s">
        <v>169</v>
      </c>
      <c r="I47" s="217" t="s">
        <v>165</v>
      </c>
      <c r="J47" s="245">
        <f t="shared" ref="J47:AD47" si="25">J10</f>
        <v>0.12</v>
      </c>
      <c r="K47" s="245">
        <f t="shared" si="25"/>
        <v>0.38</v>
      </c>
      <c r="L47" s="245">
        <f t="shared" si="25"/>
        <v>0.62</v>
      </c>
      <c r="M47" s="245">
        <f t="shared" si="25"/>
        <v>0.88</v>
      </c>
      <c r="N47" s="245">
        <f t="shared" si="25"/>
        <v>1.1200000000000001</v>
      </c>
      <c r="O47" s="245">
        <f t="shared" si="25"/>
        <v>1.38</v>
      </c>
      <c r="P47" s="245">
        <f t="shared" si="25"/>
        <v>1.62</v>
      </c>
      <c r="Q47" s="245">
        <f t="shared" si="25"/>
        <v>1.88</v>
      </c>
      <c r="R47" s="245">
        <f t="shared" si="25"/>
        <v>2.12</v>
      </c>
      <c r="S47" s="245">
        <f t="shared" si="25"/>
        <v>2.38</v>
      </c>
      <c r="T47" s="245">
        <f t="shared" si="25"/>
        <v>2.62</v>
      </c>
      <c r="U47" s="245">
        <f t="shared" si="25"/>
        <v>2.88</v>
      </c>
      <c r="V47" s="245">
        <f t="shared" si="25"/>
        <v>3.12</v>
      </c>
      <c r="W47" s="245">
        <f t="shared" si="25"/>
        <v>3.38</v>
      </c>
      <c r="X47" s="245">
        <f t="shared" si="25"/>
        <v>3.62</v>
      </c>
      <c r="Y47" s="245">
        <f t="shared" si="25"/>
        <v>3.88</v>
      </c>
      <c r="Z47" s="245">
        <f t="shared" si="25"/>
        <v>4.12</v>
      </c>
      <c r="AA47" s="245">
        <f t="shared" si="25"/>
        <v>4.38</v>
      </c>
      <c r="AB47" s="245">
        <f t="shared" si="25"/>
        <v>4.62</v>
      </c>
      <c r="AC47" s="245">
        <f t="shared" si="25"/>
        <v>4.88</v>
      </c>
      <c r="AD47" s="245">
        <f t="shared" si="25"/>
        <v>5.12</v>
      </c>
      <c r="AE47" s="245">
        <v>5.38</v>
      </c>
      <c r="AF47" s="245">
        <v>5.62</v>
      </c>
      <c r="AG47" s="245">
        <v>5.88</v>
      </c>
      <c r="AH47" s="245">
        <v>6.12</v>
      </c>
      <c r="AI47" s="245">
        <v>6.38</v>
      </c>
      <c r="AJ47" s="245">
        <v>6.62</v>
      </c>
      <c r="AK47" s="245">
        <v>6.88</v>
      </c>
    </row>
    <row r="48" spans="1:37">
      <c r="A48" s="239"/>
      <c r="E48" s="220" t="str">
        <f t="shared" ref="E48:E67" si="26">B11</f>
        <v>2018Q1</v>
      </c>
      <c r="F48" s="221">
        <f>_xlfn.XLOOKUP($B$8,OCR!$D$2:$P$2,OCR!$D4:$P4)</f>
        <v>31812</v>
      </c>
      <c r="G48" s="246">
        <f>_xlfn.XLOOKUP($B$8,IBNR!$G$5:$S$5,IBNR!$G7:$S7)</f>
        <v>0</v>
      </c>
      <c r="H48" s="247">
        <f t="shared" ref="H48:H76" si="27">SUM(F48:G48)</f>
        <v>31812</v>
      </c>
      <c r="I48" s="248">
        <f>SUM(J48:AK48)</f>
        <v>31812</v>
      </c>
      <c r="J48" s="249">
        <f t="shared" ref="J48:Z48" si="28">$H48*J11</f>
        <v>31812</v>
      </c>
      <c r="K48" s="249">
        <f t="shared" si="28"/>
        <v>0</v>
      </c>
      <c r="L48" s="249">
        <f t="shared" si="28"/>
        <v>0</v>
      </c>
      <c r="M48" s="249">
        <f t="shared" si="28"/>
        <v>0</v>
      </c>
      <c r="N48" s="249">
        <f t="shared" si="28"/>
        <v>0</v>
      </c>
      <c r="O48" s="249">
        <f t="shared" si="28"/>
        <v>0</v>
      </c>
      <c r="P48" s="249">
        <f t="shared" si="28"/>
        <v>0</v>
      </c>
      <c r="Q48" s="249">
        <f t="shared" si="28"/>
        <v>0</v>
      </c>
      <c r="R48" s="249">
        <f t="shared" si="28"/>
        <v>0</v>
      </c>
      <c r="S48" s="249">
        <f t="shared" si="28"/>
        <v>0</v>
      </c>
      <c r="T48" s="249">
        <f t="shared" si="28"/>
        <v>0</v>
      </c>
      <c r="U48" s="249">
        <f t="shared" si="28"/>
        <v>0</v>
      </c>
      <c r="V48" s="249">
        <f t="shared" si="28"/>
        <v>0</v>
      </c>
      <c r="W48" s="249">
        <f t="shared" si="28"/>
        <v>0</v>
      </c>
      <c r="X48" s="249">
        <f t="shared" si="28"/>
        <v>0</v>
      </c>
      <c r="Y48" s="249">
        <f t="shared" si="28"/>
        <v>0</v>
      </c>
      <c r="Z48" s="249">
        <f t="shared" si="28"/>
        <v>0</v>
      </c>
      <c r="AA48" s="249">
        <f t="shared" ref="AA48:AF48" si="29">$H48*AA11</f>
        <v>0</v>
      </c>
      <c r="AB48" s="249">
        <f t="shared" si="29"/>
        <v>0</v>
      </c>
      <c r="AC48" s="249">
        <f t="shared" si="29"/>
        <v>0</v>
      </c>
      <c r="AD48" s="249">
        <f t="shared" si="29"/>
        <v>0</v>
      </c>
      <c r="AE48" s="249">
        <f t="shared" si="29"/>
        <v>0</v>
      </c>
      <c r="AF48" s="249">
        <f t="shared" si="29"/>
        <v>0</v>
      </c>
      <c r="AG48" s="249">
        <f t="shared" ref="AG48:AK57" si="30">$H48*AG11</f>
        <v>0</v>
      </c>
      <c r="AH48" s="249">
        <f t="shared" si="30"/>
        <v>0</v>
      </c>
      <c r="AI48" s="249">
        <f t="shared" si="30"/>
        <v>0</v>
      </c>
      <c r="AJ48" s="249">
        <f t="shared" si="30"/>
        <v>0</v>
      </c>
      <c r="AK48" s="249">
        <f t="shared" si="30"/>
        <v>0</v>
      </c>
    </row>
    <row r="49" spans="1:37">
      <c r="A49" s="239"/>
      <c r="E49" s="220" t="str">
        <f t="shared" si="26"/>
        <v>2018Q2</v>
      </c>
      <c r="F49" s="221">
        <f>_xlfn.XLOOKUP($B$8,OCR!$D$2:$P$2,OCR!$D5:$P5)</f>
        <v>0</v>
      </c>
      <c r="G49" s="246">
        <f>_xlfn.XLOOKUP($B$8,IBNR!$G$5:$S$5,IBNR!$G8:$S8)</f>
        <v>0</v>
      </c>
      <c r="H49" s="247">
        <f t="shared" si="27"/>
        <v>0</v>
      </c>
      <c r="I49" s="248">
        <f t="shared" ref="I49:I70" si="31">SUM(J49:AK49)</f>
        <v>0</v>
      </c>
      <c r="J49" s="249">
        <f t="shared" ref="J49:Z49" si="32">$H49*J12</f>
        <v>0</v>
      </c>
      <c r="K49" s="249">
        <f t="shared" si="32"/>
        <v>0</v>
      </c>
      <c r="L49" s="249">
        <f t="shared" si="32"/>
        <v>0</v>
      </c>
      <c r="M49" s="249">
        <f t="shared" si="32"/>
        <v>0</v>
      </c>
      <c r="N49" s="249">
        <f t="shared" si="32"/>
        <v>0</v>
      </c>
      <c r="O49" s="249">
        <f t="shared" si="32"/>
        <v>0</v>
      </c>
      <c r="P49" s="249">
        <f t="shared" si="32"/>
        <v>0</v>
      </c>
      <c r="Q49" s="249">
        <f t="shared" si="32"/>
        <v>0</v>
      </c>
      <c r="R49" s="249">
        <f t="shared" si="32"/>
        <v>0</v>
      </c>
      <c r="S49" s="249">
        <f t="shared" si="32"/>
        <v>0</v>
      </c>
      <c r="T49" s="249">
        <f t="shared" si="32"/>
        <v>0</v>
      </c>
      <c r="U49" s="249">
        <f t="shared" si="32"/>
        <v>0</v>
      </c>
      <c r="V49" s="249">
        <f t="shared" si="32"/>
        <v>0</v>
      </c>
      <c r="W49" s="249">
        <f t="shared" si="32"/>
        <v>0</v>
      </c>
      <c r="X49" s="249">
        <f t="shared" si="32"/>
        <v>0</v>
      </c>
      <c r="Y49" s="249">
        <f t="shared" si="32"/>
        <v>0</v>
      </c>
      <c r="Z49" s="249">
        <f t="shared" si="32"/>
        <v>0</v>
      </c>
      <c r="AA49" s="249">
        <f t="shared" ref="AA49:AF49" si="33">$H49*AA12</f>
        <v>0</v>
      </c>
      <c r="AB49" s="249">
        <f t="shared" si="33"/>
        <v>0</v>
      </c>
      <c r="AC49" s="249">
        <f t="shared" si="33"/>
        <v>0</v>
      </c>
      <c r="AD49" s="249">
        <f t="shared" si="33"/>
        <v>0</v>
      </c>
      <c r="AE49" s="249">
        <f t="shared" si="33"/>
        <v>0</v>
      </c>
      <c r="AF49" s="249">
        <f t="shared" si="33"/>
        <v>0</v>
      </c>
      <c r="AG49" s="249">
        <f t="shared" si="30"/>
        <v>0</v>
      </c>
      <c r="AH49" s="249">
        <f t="shared" si="30"/>
        <v>0</v>
      </c>
      <c r="AI49" s="249">
        <f t="shared" si="30"/>
        <v>0</v>
      </c>
      <c r="AJ49" s="249">
        <f t="shared" si="30"/>
        <v>0</v>
      </c>
      <c r="AK49" s="249">
        <f t="shared" si="30"/>
        <v>0</v>
      </c>
    </row>
    <row r="50" spans="1:37">
      <c r="A50" s="239"/>
      <c r="E50" s="220" t="str">
        <f t="shared" si="26"/>
        <v>2018Q3</v>
      </c>
      <c r="F50" s="221">
        <f>_xlfn.XLOOKUP($B$8,OCR!$D$2:$P$2,OCR!$D6:$P6)</f>
        <v>0</v>
      </c>
      <c r="G50" s="246">
        <f>_xlfn.XLOOKUP($B$8,IBNR!$G$5:$S$5,IBNR!$G9:$S9)</f>
        <v>0</v>
      </c>
      <c r="H50" s="247">
        <f t="shared" si="27"/>
        <v>0</v>
      </c>
      <c r="I50" s="248">
        <f t="shared" si="31"/>
        <v>0</v>
      </c>
      <c r="J50" s="249">
        <f t="shared" ref="J50:Z50" si="34">$H50*J13</f>
        <v>0</v>
      </c>
      <c r="K50" s="249">
        <f t="shared" si="34"/>
        <v>0</v>
      </c>
      <c r="L50" s="249">
        <f t="shared" si="34"/>
        <v>0</v>
      </c>
      <c r="M50" s="249">
        <f t="shared" si="34"/>
        <v>0</v>
      </c>
      <c r="N50" s="249">
        <f t="shared" si="34"/>
        <v>0</v>
      </c>
      <c r="O50" s="249">
        <f t="shared" si="34"/>
        <v>0</v>
      </c>
      <c r="P50" s="249">
        <f t="shared" si="34"/>
        <v>0</v>
      </c>
      <c r="Q50" s="249">
        <f t="shared" si="34"/>
        <v>0</v>
      </c>
      <c r="R50" s="249">
        <f t="shared" si="34"/>
        <v>0</v>
      </c>
      <c r="S50" s="249">
        <f t="shared" si="34"/>
        <v>0</v>
      </c>
      <c r="T50" s="249">
        <f t="shared" si="34"/>
        <v>0</v>
      </c>
      <c r="U50" s="249">
        <f t="shared" si="34"/>
        <v>0</v>
      </c>
      <c r="V50" s="249">
        <f t="shared" si="34"/>
        <v>0</v>
      </c>
      <c r="W50" s="249">
        <f t="shared" si="34"/>
        <v>0</v>
      </c>
      <c r="X50" s="249">
        <f t="shared" si="34"/>
        <v>0</v>
      </c>
      <c r="Y50" s="249">
        <f t="shared" si="34"/>
        <v>0</v>
      </c>
      <c r="Z50" s="249">
        <f t="shared" si="34"/>
        <v>0</v>
      </c>
      <c r="AA50" s="249">
        <f t="shared" ref="AA50:AF50" si="35">$H50*AA13</f>
        <v>0</v>
      </c>
      <c r="AB50" s="249">
        <f t="shared" si="35"/>
        <v>0</v>
      </c>
      <c r="AC50" s="249">
        <f t="shared" si="35"/>
        <v>0</v>
      </c>
      <c r="AD50" s="249">
        <f t="shared" si="35"/>
        <v>0</v>
      </c>
      <c r="AE50" s="249">
        <f t="shared" si="35"/>
        <v>0</v>
      </c>
      <c r="AF50" s="249">
        <f t="shared" si="35"/>
        <v>0</v>
      </c>
      <c r="AG50" s="249">
        <f t="shared" si="30"/>
        <v>0</v>
      </c>
      <c r="AH50" s="249">
        <f t="shared" si="30"/>
        <v>0</v>
      </c>
      <c r="AI50" s="249">
        <f t="shared" si="30"/>
        <v>0</v>
      </c>
      <c r="AJ50" s="249">
        <f t="shared" si="30"/>
        <v>0</v>
      </c>
      <c r="AK50" s="249">
        <f t="shared" si="30"/>
        <v>0</v>
      </c>
    </row>
    <row r="51" spans="1:37">
      <c r="A51" s="239"/>
      <c r="E51" s="220" t="str">
        <f t="shared" si="26"/>
        <v>2018Q4</v>
      </c>
      <c r="F51" s="221">
        <f>_xlfn.XLOOKUP($B$8,OCR!$D$2:$P$2,OCR!$D7:$P7)</f>
        <v>0</v>
      </c>
      <c r="G51" s="246">
        <f>_xlfn.XLOOKUP($B$8,IBNR!$G$5:$S$5,IBNR!$G10:$S10)</f>
        <v>0</v>
      </c>
      <c r="H51" s="247">
        <f t="shared" si="27"/>
        <v>0</v>
      </c>
      <c r="I51" s="248">
        <f t="shared" si="31"/>
        <v>0</v>
      </c>
      <c r="J51" s="249">
        <f t="shared" ref="J51:Z51" si="36">$H51*J14</f>
        <v>0</v>
      </c>
      <c r="K51" s="249">
        <f t="shared" si="36"/>
        <v>0</v>
      </c>
      <c r="L51" s="249">
        <f t="shared" si="36"/>
        <v>0</v>
      </c>
      <c r="M51" s="249">
        <f t="shared" si="36"/>
        <v>0</v>
      </c>
      <c r="N51" s="249">
        <f t="shared" si="36"/>
        <v>0</v>
      </c>
      <c r="O51" s="249">
        <f t="shared" si="36"/>
        <v>0</v>
      </c>
      <c r="P51" s="249">
        <f t="shared" si="36"/>
        <v>0</v>
      </c>
      <c r="Q51" s="249">
        <f t="shared" si="36"/>
        <v>0</v>
      </c>
      <c r="R51" s="249">
        <f t="shared" si="36"/>
        <v>0</v>
      </c>
      <c r="S51" s="249">
        <f t="shared" si="36"/>
        <v>0</v>
      </c>
      <c r="T51" s="249">
        <f t="shared" si="36"/>
        <v>0</v>
      </c>
      <c r="U51" s="249">
        <f t="shared" si="36"/>
        <v>0</v>
      </c>
      <c r="V51" s="249">
        <f t="shared" si="36"/>
        <v>0</v>
      </c>
      <c r="W51" s="249">
        <f t="shared" si="36"/>
        <v>0</v>
      </c>
      <c r="X51" s="249">
        <f t="shared" si="36"/>
        <v>0</v>
      </c>
      <c r="Y51" s="249">
        <f t="shared" si="36"/>
        <v>0</v>
      </c>
      <c r="Z51" s="249">
        <f t="shared" si="36"/>
        <v>0</v>
      </c>
      <c r="AA51" s="249">
        <f t="shared" ref="AA51:AF51" si="37">$H51*AA14</f>
        <v>0</v>
      </c>
      <c r="AB51" s="249">
        <f t="shared" si="37"/>
        <v>0</v>
      </c>
      <c r="AC51" s="249">
        <f t="shared" si="37"/>
        <v>0</v>
      </c>
      <c r="AD51" s="249">
        <f t="shared" si="37"/>
        <v>0</v>
      </c>
      <c r="AE51" s="249">
        <f t="shared" si="37"/>
        <v>0</v>
      </c>
      <c r="AF51" s="249">
        <f t="shared" si="37"/>
        <v>0</v>
      </c>
      <c r="AG51" s="249">
        <f t="shared" si="30"/>
        <v>0</v>
      </c>
      <c r="AH51" s="249">
        <f t="shared" si="30"/>
        <v>0</v>
      </c>
      <c r="AI51" s="249">
        <f t="shared" si="30"/>
        <v>0</v>
      </c>
      <c r="AJ51" s="249">
        <f t="shared" si="30"/>
        <v>0</v>
      </c>
      <c r="AK51" s="249">
        <f t="shared" si="30"/>
        <v>0</v>
      </c>
    </row>
    <row r="52" spans="1:37">
      <c r="A52" s="239"/>
      <c r="E52" s="220" t="str">
        <f t="shared" si="26"/>
        <v>2019Q1</v>
      </c>
      <c r="F52" s="221">
        <f>_xlfn.XLOOKUP($B$8,OCR!$D$2:$P$2,OCR!$D8:$P8)</f>
        <v>0</v>
      </c>
      <c r="G52" s="246">
        <f>_xlfn.XLOOKUP($B$8,IBNR!$G$5:$S$5,IBNR!$G11:$S11)</f>
        <v>0</v>
      </c>
      <c r="H52" s="247">
        <f t="shared" si="27"/>
        <v>0</v>
      </c>
      <c r="I52" s="248">
        <f t="shared" si="31"/>
        <v>0</v>
      </c>
      <c r="J52" s="249">
        <f t="shared" ref="J52:Z52" si="38">$H52*J15</f>
        <v>0</v>
      </c>
      <c r="K52" s="249">
        <f t="shared" si="38"/>
        <v>0</v>
      </c>
      <c r="L52" s="249">
        <f t="shared" si="38"/>
        <v>0</v>
      </c>
      <c r="M52" s="249">
        <f t="shared" si="38"/>
        <v>0</v>
      </c>
      <c r="N52" s="249">
        <f t="shared" si="38"/>
        <v>0</v>
      </c>
      <c r="O52" s="249">
        <f t="shared" si="38"/>
        <v>0</v>
      </c>
      <c r="P52" s="249">
        <f t="shared" si="38"/>
        <v>0</v>
      </c>
      <c r="Q52" s="249">
        <f t="shared" si="38"/>
        <v>0</v>
      </c>
      <c r="R52" s="249">
        <f t="shared" si="38"/>
        <v>0</v>
      </c>
      <c r="S52" s="249">
        <f t="shared" si="38"/>
        <v>0</v>
      </c>
      <c r="T52" s="249">
        <f t="shared" si="38"/>
        <v>0</v>
      </c>
      <c r="U52" s="249">
        <f t="shared" si="38"/>
        <v>0</v>
      </c>
      <c r="V52" s="249">
        <f t="shared" si="38"/>
        <v>0</v>
      </c>
      <c r="W52" s="249">
        <f t="shared" si="38"/>
        <v>0</v>
      </c>
      <c r="X52" s="249">
        <f t="shared" si="38"/>
        <v>0</v>
      </c>
      <c r="Y52" s="249">
        <f t="shared" si="38"/>
        <v>0</v>
      </c>
      <c r="Z52" s="249">
        <f t="shared" si="38"/>
        <v>0</v>
      </c>
      <c r="AA52" s="249">
        <f t="shared" ref="AA52:AF52" si="39">$H52*AA15</f>
        <v>0</v>
      </c>
      <c r="AB52" s="249">
        <f t="shared" si="39"/>
        <v>0</v>
      </c>
      <c r="AC52" s="249">
        <f t="shared" si="39"/>
        <v>0</v>
      </c>
      <c r="AD52" s="249">
        <f t="shared" si="39"/>
        <v>0</v>
      </c>
      <c r="AE52" s="249">
        <f t="shared" si="39"/>
        <v>0</v>
      </c>
      <c r="AF52" s="249">
        <f t="shared" si="39"/>
        <v>0</v>
      </c>
      <c r="AG52" s="249">
        <f t="shared" si="30"/>
        <v>0</v>
      </c>
      <c r="AH52" s="249">
        <f t="shared" si="30"/>
        <v>0</v>
      </c>
      <c r="AI52" s="249">
        <f t="shared" si="30"/>
        <v>0</v>
      </c>
      <c r="AJ52" s="249">
        <f t="shared" si="30"/>
        <v>0</v>
      </c>
      <c r="AK52" s="249">
        <f t="shared" si="30"/>
        <v>0</v>
      </c>
    </row>
    <row r="53" spans="1:37">
      <c r="A53" s="239"/>
      <c r="E53" s="220" t="str">
        <f t="shared" si="26"/>
        <v>2019Q2</v>
      </c>
      <c r="F53" s="221">
        <f>_xlfn.XLOOKUP($B$8,OCR!$D$2:$P$2,OCR!$D9:$P9)</f>
        <v>0</v>
      </c>
      <c r="G53" s="246">
        <f>_xlfn.XLOOKUP($B$8,IBNR!$G$5:$S$5,IBNR!$G12:$S12)</f>
        <v>0</v>
      </c>
      <c r="H53" s="247">
        <f t="shared" si="27"/>
        <v>0</v>
      </c>
      <c r="I53" s="248">
        <f t="shared" si="31"/>
        <v>0</v>
      </c>
      <c r="J53" s="249">
        <f t="shared" ref="J53:Z53" si="40">$H53*J16</f>
        <v>0</v>
      </c>
      <c r="K53" s="249">
        <f t="shared" si="40"/>
        <v>0</v>
      </c>
      <c r="L53" s="249">
        <f t="shared" si="40"/>
        <v>0</v>
      </c>
      <c r="M53" s="249">
        <f t="shared" si="40"/>
        <v>0</v>
      </c>
      <c r="N53" s="249">
        <f t="shared" si="40"/>
        <v>0</v>
      </c>
      <c r="O53" s="249">
        <f t="shared" si="40"/>
        <v>0</v>
      </c>
      <c r="P53" s="249">
        <f t="shared" si="40"/>
        <v>0</v>
      </c>
      <c r="Q53" s="249">
        <f t="shared" si="40"/>
        <v>0</v>
      </c>
      <c r="R53" s="249">
        <f t="shared" si="40"/>
        <v>0</v>
      </c>
      <c r="S53" s="249">
        <f t="shared" si="40"/>
        <v>0</v>
      </c>
      <c r="T53" s="249">
        <f t="shared" si="40"/>
        <v>0</v>
      </c>
      <c r="U53" s="249">
        <f t="shared" si="40"/>
        <v>0</v>
      </c>
      <c r="V53" s="249">
        <f t="shared" si="40"/>
        <v>0</v>
      </c>
      <c r="W53" s="249">
        <f t="shared" si="40"/>
        <v>0</v>
      </c>
      <c r="X53" s="249">
        <f t="shared" si="40"/>
        <v>0</v>
      </c>
      <c r="Y53" s="249">
        <f t="shared" si="40"/>
        <v>0</v>
      </c>
      <c r="Z53" s="249">
        <f t="shared" si="40"/>
        <v>0</v>
      </c>
      <c r="AA53" s="249">
        <f t="shared" ref="AA53:AF53" si="41">$H53*AA16</f>
        <v>0</v>
      </c>
      <c r="AB53" s="249">
        <f t="shared" si="41"/>
        <v>0</v>
      </c>
      <c r="AC53" s="249">
        <f t="shared" si="41"/>
        <v>0</v>
      </c>
      <c r="AD53" s="249">
        <f t="shared" si="41"/>
        <v>0</v>
      </c>
      <c r="AE53" s="249">
        <f t="shared" si="41"/>
        <v>0</v>
      </c>
      <c r="AF53" s="249">
        <f t="shared" si="41"/>
        <v>0</v>
      </c>
      <c r="AG53" s="249">
        <f t="shared" si="30"/>
        <v>0</v>
      </c>
      <c r="AH53" s="249">
        <f t="shared" si="30"/>
        <v>0</v>
      </c>
      <c r="AI53" s="249">
        <f t="shared" si="30"/>
        <v>0</v>
      </c>
      <c r="AJ53" s="249">
        <f t="shared" si="30"/>
        <v>0</v>
      </c>
      <c r="AK53" s="249">
        <f t="shared" si="30"/>
        <v>0</v>
      </c>
    </row>
    <row r="54" spans="1:37">
      <c r="A54" s="239"/>
      <c r="E54" s="220" t="str">
        <f t="shared" si="26"/>
        <v>2019Q3</v>
      </c>
      <c r="F54" s="221">
        <f>_xlfn.XLOOKUP($B$8,OCR!$D$2:$P$2,OCR!$D10:$P10)</f>
        <v>0</v>
      </c>
      <c r="G54" s="246">
        <f>_xlfn.XLOOKUP($B$8,IBNR!$G$5:$S$5,IBNR!$G13:$S13)</f>
        <v>0</v>
      </c>
      <c r="H54" s="247">
        <f t="shared" si="27"/>
        <v>0</v>
      </c>
      <c r="I54" s="248">
        <f t="shared" si="31"/>
        <v>0</v>
      </c>
      <c r="J54" s="249">
        <f t="shared" ref="J54:Z54" si="42">$H54*J17</f>
        <v>0</v>
      </c>
      <c r="K54" s="249">
        <f t="shared" si="42"/>
        <v>0</v>
      </c>
      <c r="L54" s="249">
        <f t="shared" si="42"/>
        <v>0</v>
      </c>
      <c r="M54" s="249">
        <f t="shared" si="42"/>
        <v>0</v>
      </c>
      <c r="N54" s="249">
        <f t="shared" si="42"/>
        <v>0</v>
      </c>
      <c r="O54" s="249">
        <f t="shared" si="42"/>
        <v>0</v>
      </c>
      <c r="P54" s="249">
        <f t="shared" si="42"/>
        <v>0</v>
      </c>
      <c r="Q54" s="249">
        <f t="shared" si="42"/>
        <v>0</v>
      </c>
      <c r="R54" s="249">
        <f t="shared" si="42"/>
        <v>0</v>
      </c>
      <c r="S54" s="249">
        <f t="shared" si="42"/>
        <v>0</v>
      </c>
      <c r="T54" s="249">
        <f t="shared" si="42"/>
        <v>0</v>
      </c>
      <c r="U54" s="249">
        <f t="shared" si="42"/>
        <v>0</v>
      </c>
      <c r="V54" s="249">
        <f t="shared" si="42"/>
        <v>0</v>
      </c>
      <c r="W54" s="249">
        <f t="shared" si="42"/>
        <v>0</v>
      </c>
      <c r="X54" s="249">
        <f t="shared" si="42"/>
        <v>0</v>
      </c>
      <c r="Y54" s="249">
        <f t="shared" si="42"/>
        <v>0</v>
      </c>
      <c r="Z54" s="249">
        <f t="shared" si="42"/>
        <v>0</v>
      </c>
      <c r="AA54" s="249">
        <f t="shared" ref="AA54:AF54" si="43">$H54*AA17</f>
        <v>0</v>
      </c>
      <c r="AB54" s="249">
        <f t="shared" si="43"/>
        <v>0</v>
      </c>
      <c r="AC54" s="249">
        <f t="shared" si="43"/>
        <v>0</v>
      </c>
      <c r="AD54" s="249">
        <f t="shared" si="43"/>
        <v>0</v>
      </c>
      <c r="AE54" s="249">
        <f t="shared" si="43"/>
        <v>0</v>
      </c>
      <c r="AF54" s="249">
        <f t="shared" si="43"/>
        <v>0</v>
      </c>
      <c r="AG54" s="249">
        <f t="shared" si="30"/>
        <v>0</v>
      </c>
      <c r="AH54" s="249">
        <f t="shared" si="30"/>
        <v>0</v>
      </c>
      <c r="AI54" s="249">
        <f t="shared" si="30"/>
        <v>0</v>
      </c>
      <c r="AJ54" s="249">
        <f t="shared" si="30"/>
        <v>0</v>
      </c>
      <c r="AK54" s="249">
        <f t="shared" si="30"/>
        <v>0</v>
      </c>
    </row>
    <row r="55" spans="1:37">
      <c r="A55" s="239"/>
      <c r="E55" s="220" t="str">
        <f t="shared" si="26"/>
        <v>2019Q4</v>
      </c>
      <c r="F55" s="221">
        <f>_xlfn.XLOOKUP($B$8,OCR!$D$2:$P$2,OCR!$D11:$P11)</f>
        <v>0</v>
      </c>
      <c r="G55" s="246">
        <f>_xlfn.XLOOKUP($B$8,IBNR!$G$5:$S$5,IBNR!$G14:$S14)</f>
        <v>0</v>
      </c>
      <c r="H55" s="247">
        <f t="shared" si="27"/>
        <v>0</v>
      </c>
      <c r="I55" s="248">
        <f t="shared" si="31"/>
        <v>0</v>
      </c>
      <c r="J55" s="249">
        <f t="shared" ref="J55:Z55" si="44">$H55*J18</f>
        <v>0</v>
      </c>
      <c r="K55" s="249">
        <f t="shared" si="44"/>
        <v>0</v>
      </c>
      <c r="L55" s="249">
        <f t="shared" si="44"/>
        <v>0</v>
      </c>
      <c r="M55" s="249">
        <f t="shared" si="44"/>
        <v>0</v>
      </c>
      <c r="N55" s="249">
        <f t="shared" si="44"/>
        <v>0</v>
      </c>
      <c r="O55" s="249">
        <f t="shared" si="44"/>
        <v>0</v>
      </c>
      <c r="P55" s="249">
        <f t="shared" si="44"/>
        <v>0</v>
      </c>
      <c r="Q55" s="249">
        <f t="shared" si="44"/>
        <v>0</v>
      </c>
      <c r="R55" s="249">
        <f t="shared" si="44"/>
        <v>0</v>
      </c>
      <c r="S55" s="249">
        <f t="shared" si="44"/>
        <v>0</v>
      </c>
      <c r="T55" s="249">
        <f t="shared" si="44"/>
        <v>0</v>
      </c>
      <c r="U55" s="249">
        <f t="shared" si="44"/>
        <v>0</v>
      </c>
      <c r="V55" s="249">
        <f t="shared" si="44"/>
        <v>0</v>
      </c>
      <c r="W55" s="249">
        <f t="shared" si="44"/>
        <v>0</v>
      </c>
      <c r="X55" s="249">
        <f t="shared" si="44"/>
        <v>0</v>
      </c>
      <c r="Y55" s="249">
        <f t="shared" si="44"/>
        <v>0</v>
      </c>
      <c r="Z55" s="249">
        <f t="shared" si="44"/>
        <v>0</v>
      </c>
      <c r="AA55" s="249">
        <f t="shared" ref="AA55:AF55" si="45">$H55*AA18</f>
        <v>0</v>
      </c>
      <c r="AB55" s="249">
        <f t="shared" si="45"/>
        <v>0</v>
      </c>
      <c r="AC55" s="249">
        <f t="shared" si="45"/>
        <v>0</v>
      </c>
      <c r="AD55" s="249">
        <f t="shared" si="45"/>
        <v>0</v>
      </c>
      <c r="AE55" s="249">
        <f t="shared" si="45"/>
        <v>0</v>
      </c>
      <c r="AF55" s="249">
        <f t="shared" si="45"/>
        <v>0</v>
      </c>
      <c r="AG55" s="249">
        <f t="shared" si="30"/>
        <v>0</v>
      </c>
      <c r="AH55" s="249">
        <f t="shared" si="30"/>
        <v>0</v>
      </c>
      <c r="AI55" s="249">
        <f t="shared" si="30"/>
        <v>0</v>
      </c>
      <c r="AJ55" s="249">
        <f t="shared" si="30"/>
        <v>0</v>
      </c>
      <c r="AK55" s="249">
        <f t="shared" si="30"/>
        <v>0</v>
      </c>
    </row>
    <row r="56" spans="1:37">
      <c r="A56" s="239"/>
      <c r="E56" s="220" t="str">
        <f t="shared" si="26"/>
        <v>2020Q1</v>
      </c>
      <c r="F56" s="221">
        <f>_xlfn.XLOOKUP($B$8,OCR!$D$2:$P$2,OCR!$D12:$P12)</f>
        <v>0</v>
      </c>
      <c r="G56" s="246">
        <f>_xlfn.XLOOKUP($B$8,IBNR!$G$5:$S$5,IBNR!$G15:$S15)</f>
        <v>0</v>
      </c>
      <c r="H56" s="247">
        <f t="shared" si="27"/>
        <v>0</v>
      </c>
      <c r="I56" s="248">
        <f t="shared" si="31"/>
        <v>0</v>
      </c>
      <c r="J56" s="249">
        <f t="shared" ref="J56:Z56" si="46">$H56*J19</f>
        <v>0</v>
      </c>
      <c r="K56" s="249">
        <f t="shared" si="46"/>
        <v>0</v>
      </c>
      <c r="L56" s="249">
        <f t="shared" si="46"/>
        <v>0</v>
      </c>
      <c r="M56" s="249">
        <f t="shared" si="46"/>
        <v>0</v>
      </c>
      <c r="N56" s="249">
        <f t="shared" si="46"/>
        <v>0</v>
      </c>
      <c r="O56" s="249">
        <f t="shared" si="46"/>
        <v>0</v>
      </c>
      <c r="P56" s="249">
        <f t="shared" si="46"/>
        <v>0</v>
      </c>
      <c r="Q56" s="249">
        <f t="shared" si="46"/>
        <v>0</v>
      </c>
      <c r="R56" s="249">
        <f t="shared" si="46"/>
        <v>0</v>
      </c>
      <c r="S56" s="249">
        <f t="shared" si="46"/>
        <v>0</v>
      </c>
      <c r="T56" s="249">
        <f t="shared" si="46"/>
        <v>0</v>
      </c>
      <c r="U56" s="249">
        <f t="shared" si="46"/>
        <v>0</v>
      </c>
      <c r="V56" s="249">
        <f t="shared" si="46"/>
        <v>0</v>
      </c>
      <c r="W56" s="249">
        <f t="shared" si="46"/>
        <v>0</v>
      </c>
      <c r="X56" s="249">
        <f t="shared" si="46"/>
        <v>0</v>
      </c>
      <c r="Y56" s="249">
        <f t="shared" si="46"/>
        <v>0</v>
      </c>
      <c r="Z56" s="249">
        <f t="shared" si="46"/>
        <v>0</v>
      </c>
      <c r="AA56" s="249">
        <f t="shared" ref="AA56:AF56" si="47">$H56*AA19</f>
        <v>0</v>
      </c>
      <c r="AB56" s="249">
        <f t="shared" si="47"/>
        <v>0</v>
      </c>
      <c r="AC56" s="249">
        <f t="shared" si="47"/>
        <v>0</v>
      </c>
      <c r="AD56" s="249">
        <f t="shared" si="47"/>
        <v>0</v>
      </c>
      <c r="AE56" s="249">
        <f t="shared" si="47"/>
        <v>0</v>
      </c>
      <c r="AF56" s="249">
        <f t="shared" si="47"/>
        <v>0</v>
      </c>
      <c r="AG56" s="249">
        <f t="shared" si="30"/>
        <v>0</v>
      </c>
      <c r="AH56" s="249">
        <f t="shared" si="30"/>
        <v>0</v>
      </c>
      <c r="AI56" s="249">
        <f t="shared" si="30"/>
        <v>0</v>
      </c>
      <c r="AJ56" s="249">
        <f t="shared" si="30"/>
        <v>0</v>
      </c>
      <c r="AK56" s="249">
        <f t="shared" si="30"/>
        <v>0</v>
      </c>
    </row>
    <row r="57" spans="1:37">
      <c r="A57" s="239"/>
      <c r="E57" s="220" t="str">
        <f t="shared" si="26"/>
        <v>2020Q2</v>
      </c>
      <c r="F57" s="221">
        <f>_xlfn.XLOOKUP($B$8,OCR!$D$2:$P$2,OCR!$D13:$P13)</f>
        <v>0</v>
      </c>
      <c r="G57" s="246">
        <f>_xlfn.XLOOKUP($B$8,IBNR!$G$5:$S$5,IBNR!$G16:$S16)</f>
        <v>0</v>
      </c>
      <c r="H57" s="247">
        <f t="shared" si="27"/>
        <v>0</v>
      </c>
      <c r="I57" s="248">
        <f t="shared" si="31"/>
        <v>0</v>
      </c>
      <c r="J57" s="249">
        <f t="shared" ref="J57:Z57" si="48">$H57*J20</f>
        <v>0</v>
      </c>
      <c r="K57" s="249">
        <f t="shared" si="48"/>
        <v>0</v>
      </c>
      <c r="L57" s="249">
        <f t="shared" si="48"/>
        <v>0</v>
      </c>
      <c r="M57" s="249">
        <f t="shared" si="48"/>
        <v>0</v>
      </c>
      <c r="N57" s="249">
        <f t="shared" si="48"/>
        <v>0</v>
      </c>
      <c r="O57" s="249">
        <f t="shared" si="48"/>
        <v>0</v>
      </c>
      <c r="P57" s="249">
        <f t="shared" si="48"/>
        <v>0</v>
      </c>
      <c r="Q57" s="249">
        <f t="shared" si="48"/>
        <v>0</v>
      </c>
      <c r="R57" s="249">
        <f t="shared" si="48"/>
        <v>0</v>
      </c>
      <c r="S57" s="249">
        <f t="shared" si="48"/>
        <v>0</v>
      </c>
      <c r="T57" s="249">
        <f t="shared" si="48"/>
        <v>0</v>
      </c>
      <c r="U57" s="249">
        <f t="shared" si="48"/>
        <v>0</v>
      </c>
      <c r="V57" s="249">
        <f t="shared" si="48"/>
        <v>0</v>
      </c>
      <c r="W57" s="249">
        <f t="shared" si="48"/>
        <v>0</v>
      </c>
      <c r="X57" s="249">
        <f t="shared" si="48"/>
        <v>0</v>
      </c>
      <c r="Y57" s="249">
        <f t="shared" si="48"/>
        <v>0</v>
      </c>
      <c r="Z57" s="249">
        <f t="shared" si="48"/>
        <v>0</v>
      </c>
      <c r="AA57" s="249">
        <f t="shared" ref="AA57:AF57" si="49">$H57*AA20</f>
        <v>0</v>
      </c>
      <c r="AB57" s="249">
        <f t="shared" si="49"/>
        <v>0</v>
      </c>
      <c r="AC57" s="249">
        <f t="shared" si="49"/>
        <v>0</v>
      </c>
      <c r="AD57" s="249">
        <f t="shared" si="49"/>
        <v>0</v>
      </c>
      <c r="AE57" s="249">
        <f t="shared" si="49"/>
        <v>0</v>
      </c>
      <c r="AF57" s="249">
        <f t="shared" si="49"/>
        <v>0</v>
      </c>
      <c r="AG57" s="249">
        <f t="shared" si="30"/>
        <v>0</v>
      </c>
      <c r="AH57" s="249">
        <f t="shared" si="30"/>
        <v>0</v>
      </c>
      <c r="AI57" s="249">
        <f t="shared" si="30"/>
        <v>0</v>
      </c>
      <c r="AJ57" s="249">
        <f t="shared" si="30"/>
        <v>0</v>
      </c>
      <c r="AK57" s="249">
        <f t="shared" si="30"/>
        <v>0</v>
      </c>
    </row>
    <row r="58" spans="1:37">
      <c r="A58" s="239"/>
      <c r="E58" s="220" t="str">
        <f t="shared" si="26"/>
        <v>2020Q3</v>
      </c>
      <c r="F58" s="221">
        <f>_xlfn.XLOOKUP($B$8,OCR!$D$2:$P$2,OCR!$D14:$P14)</f>
        <v>0</v>
      </c>
      <c r="G58" s="246">
        <f>_xlfn.XLOOKUP($B$8,IBNR!$G$5:$S$5,IBNR!$G17:$S17)</f>
        <v>0</v>
      </c>
      <c r="H58" s="247">
        <f t="shared" si="27"/>
        <v>0</v>
      </c>
      <c r="I58" s="248">
        <f t="shared" si="31"/>
        <v>0</v>
      </c>
      <c r="J58" s="249">
        <f t="shared" ref="J58:Z58" si="50">$H58*J21</f>
        <v>0</v>
      </c>
      <c r="K58" s="249">
        <f t="shared" si="50"/>
        <v>0</v>
      </c>
      <c r="L58" s="249">
        <f t="shared" si="50"/>
        <v>0</v>
      </c>
      <c r="M58" s="249">
        <f t="shared" si="50"/>
        <v>0</v>
      </c>
      <c r="N58" s="249">
        <f t="shared" si="50"/>
        <v>0</v>
      </c>
      <c r="O58" s="249">
        <f t="shared" si="50"/>
        <v>0</v>
      </c>
      <c r="P58" s="249">
        <f t="shared" si="50"/>
        <v>0</v>
      </c>
      <c r="Q58" s="249">
        <f t="shared" si="50"/>
        <v>0</v>
      </c>
      <c r="R58" s="249">
        <f t="shared" si="50"/>
        <v>0</v>
      </c>
      <c r="S58" s="249">
        <f t="shared" si="50"/>
        <v>0</v>
      </c>
      <c r="T58" s="249">
        <f t="shared" si="50"/>
        <v>0</v>
      </c>
      <c r="U58" s="249">
        <f t="shared" si="50"/>
        <v>0</v>
      </c>
      <c r="V58" s="249">
        <f t="shared" si="50"/>
        <v>0</v>
      </c>
      <c r="W58" s="249">
        <f t="shared" si="50"/>
        <v>0</v>
      </c>
      <c r="X58" s="249">
        <f t="shared" si="50"/>
        <v>0</v>
      </c>
      <c r="Y58" s="249">
        <f t="shared" si="50"/>
        <v>0</v>
      </c>
      <c r="Z58" s="249">
        <f t="shared" si="50"/>
        <v>0</v>
      </c>
      <c r="AA58" s="249">
        <f t="shared" ref="AA58:AF58" si="51">$H58*AA21</f>
        <v>0</v>
      </c>
      <c r="AB58" s="249">
        <f t="shared" si="51"/>
        <v>0</v>
      </c>
      <c r="AC58" s="249">
        <f t="shared" si="51"/>
        <v>0</v>
      </c>
      <c r="AD58" s="249">
        <f t="shared" si="51"/>
        <v>0</v>
      </c>
      <c r="AE58" s="249">
        <f t="shared" si="51"/>
        <v>0</v>
      </c>
      <c r="AF58" s="249">
        <f t="shared" si="51"/>
        <v>0</v>
      </c>
      <c r="AG58" s="249">
        <f t="shared" ref="AG58:AK67" si="52">$H58*AG21</f>
        <v>0</v>
      </c>
      <c r="AH58" s="249">
        <f t="shared" si="52"/>
        <v>0</v>
      </c>
      <c r="AI58" s="249">
        <f t="shared" si="52"/>
        <v>0</v>
      </c>
      <c r="AJ58" s="249">
        <f t="shared" si="52"/>
        <v>0</v>
      </c>
      <c r="AK58" s="249">
        <f t="shared" si="52"/>
        <v>0</v>
      </c>
    </row>
    <row r="59" spans="1:37">
      <c r="A59" s="239"/>
      <c r="E59" s="220" t="str">
        <f t="shared" si="26"/>
        <v>2020Q4</v>
      </c>
      <c r="F59" s="221">
        <f>_xlfn.XLOOKUP($B$8,OCR!$D$2:$P$2,OCR!$D15:$P15)</f>
        <v>0</v>
      </c>
      <c r="G59" s="246">
        <f>_xlfn.XLOOKUP($B$8,IBNR!$G$5:$S$5,IBNR!$G18:$S18)</f>
        <v>9420.3876939845904</v>
      </c>
      <c r="H59" s="247">
        <f t="shared" si="27"/>
        <v>9420.3876939845904</v>
      </c>
      <c r="I59" s="248">
        <f t="shared" si="31"/>
        <v>9420.3876939845904</v>
      </c>
      <c r="J59" s="249">
        <f t="shared" ref="J59:Z59" si="53">$H59*J22</f>
        <v>9420.3876939845904</v>
      </c>
      <c r="K59" s="249">
        <f t="shared" si="53"/>
        <v>0</v>
      </c>
      <c r="L59" s="249">
        <f t="shared" si="53"/>
        <v>0</v>
      </c>
      <c r="M59" s="249">
        <f t="shared" si="53"/>
        <v>0</v>
      </c>
      <c r="N59" s="249">
        <f t="shared" si="53"/>
        <v>0</v>
      </c>
      <c r="O59" s="249">
        <f t="shared" si="53"/>
        <v>0</v>
      </c>
      <c r="P59" s="249">
        <f t="shared" si="53"/>
        <v>0</v>
      </c>
      <c r="Q59" s="249">
        <f t="shared" si="53"/>
        <v>0</v>
      </c>
      <c r="R59" s="249">
        <f t="shared" si="53"/>
        <v>0</v>
      </c>
      <c r="S59" s="249">
        <f t="shared" si="53"/>
        <v>0</v>
      </c>
      <c r="T59" s="249">
        <f t="shared" si="53"/>
        <v>0</v>
      </c>
      <c r="U59" s="249">
        <f t="shared" si="53"/>
        <v>0</v>
      </c>
      <c r="V59" s="249">
        <f t="shared" si="53"/>
        <v>0</v>
      </c>
      <c r="W59" s="249">
        <f t="shared" si="53"/>
        <v>0</v>
      </c>
      <c r="X59" s="249">
        <f t="shared" si="53"/>
        <v>0</v>
      </c>
      <c r="Y59" s="249">
        <f t="shared" si="53"/>
        <v>0</v>
      </c>
      <c r="Z59" s="249">
        <f t="shared" si="53"/>
        <v>0</v>
      </c>
      <c r="AA59" s="249">
        <f t="shared" ref="AA59:AF59" si="54">$H59*AA22</f>
        <v>0</v>
      </c>
      <c r="AB59" s="249">
        <f t="shared" si="54"/>
        <v>0</v>
      </c>
      <c r="AC59" s="249">
        <f t="shared" si="54"/>
        <v>0</v>
      </c>
      <c r="AD59" s="249">
        <f t="shared" si="54"/>
        <v>0</v>
      </c>
      <c r="AE59" s="249">
        <f t="shared" si="54"/>
        <v>0</v>
      </c>
      <c r="AF59" s="249">
        <f t="shared" si="54"/>
        <v>0</v>
      </c>
      <c r="AG59" s="249">
        <f t="shared" si="52"/>
        <v>0</v>
      </c>
      <c r="AH59" s="249">
        <f t="shared" si="52"/>
        <v>0</v>
      </c>
      <c r="AI59" s="249">
        <f t="shared" si="52"/>
        <v>0</v>
      </c>
      <c r="AJ59" s="249">
        <f t="shared" si="52"/>
        <v>0</v>
      </c>
      <c r="AK59" s="249">
        <f t="shared" si="52"/>
        <v>0</v>
      </c>
    </row>
    <row r="60" spans="1:37">
      <c r="A60" s="239"/>
      <c r="E60" s="220" t="str">
        <f t="shared" si="26"/>
        <v>2021Q1</v>
      </c>
      <c r="F60" s="221">
        <f>_xlfn.XLOOKUP($B$8,OCR!$D$2:$P$2,OCR!$D16:$P16)</f>
        <v>0</v>
      </c>
      <c r="G60" s="246">
        <f>_xlfn.XLOOKUP($B$8,IBNR!$G$5:$S$5,IBNR!$G19:$S19)</f>
        <v>3345.8525463751826</v>
      </c>
      <c r="H60" s="247">
        <f t="shared" si="27"/>
        <v>3345.8525463751826</v>
      </c>
      <c r="I60" s="248">
        <f t="shared" si="31"/>
        <v>3345.8525463751826</v>
      </c>
      <c r="J60" s="249">
        <f t="shared" ref="J60:Z60" si="55">$H60*J23</f>
        <v>0</v>
      </c>
      <c r="K60" s="249">
        <f t="shared" si="55"/>
        <v>3345.8525463751826</v>
      </c>
      <c r="L60" s="249">
        <f t="shared" si="55"/>
        <v>0</v>
      </c>
      <c r="M60" s="249">
        <f t="shared" si="55"/>
        <v>0</v>
      </c>
      <c r="N60" s="249">
        <f t="shared" si="55"/>
        <v>0</v>
      </c>
      <c r="O60" s="249">
        <f t="shared" si="55"/>
        <v>0</v>
      </c>
      <c r="P60" s="249">
        <f t="shared" si="55"/>
        <v>0</v>
      </c>
      <c r="Q60" s="249">
        <f t="shared" si="55"/>
        <v>0</v>
      </c>
      <c r="R60" s="249">
        <f t="shared" si="55"/>
        <v>0</v>
      </c>
      <c r="S60" s="249">
        <f t="shared" si="55"/>
        <v>0</v>
      </c>
      <c r="T60" s="249">
        <f t="shared" si="55"/>
        <v>0</v>
      </c>
      <c r="U60" s="249">
        <f t="shared" si="55"/>
        <v>0</v>
      </c>
      <c r="V60" s="249">
        <f t="shared" si="55"/>
        <v>0</v>
      </c>
      <c r="W60" s="249">
        <f t="shared" si="55"/>
        <v>0</v>
      </c>
      <c r="X60" s="249">
        <f t="shared" si="55"/>
        <v>0</v>
      </c>
      <c r="Y60" s="249">
        <f t="shared" si="55"/>
        <v>0</v>
      </c>
      <c r="Z60" s="249">
        <f t="shared" si="55"/>
        <v>0</v>
      </c>
      <c r="AA60" s="249">
        <f t="shared" ref="AA60:AF60" si="56">$H60*AA23</f>
        <v>0</v>
      </c>
      <c r="AB60" s="249">
        <f t="shared" si="56"/>
        <v>0</v>
      </c>
      <c r="AC60" s="249">
        <f t="shared" si="56"/>
        <v>0</v>
      </c>
      <c r="AD60" s="249">
        <f t="shared" si="56"/>
        <v>0</v>
      </c>
      <c r="AE60" s="249">
        <f t="shared" si="56"/>
        <v>0</v>
      </c>
      <c r="AF60" s="249">
        <f t="shared" si="56"/>
        <v>0</v>
      </c>
      <c r="AG60" s="249">
        <f t="shared" si="52"/>
        <v>0</v>
      </c>
      <c r="AH60" s="249">
        <f t="shared" si="52"/>
        <v>0</v>
      </c>
      <c r="AI60" s="249">
        <f t="shared" si="52"/>
        <v>0</v>
      </c>
      <c r="AJ60" s="249">
        <f t="shared" si="52"/>
        <v>0</v>
      </c>
      <c r="AK60" s="249">
        <f t="shared" si="52"/>
        <v>0</v>
      </c>
    </row>
    <row r="61" spans="1:37">
      <c r="A61" s="239"/>
      <c r="E61" s="220" t="str">
        <f t="shared" si="26"/>
        <v>2021Q2</v>
      </c>
      <c r="F61" s="221">
        <f>_xlfn.XLOOKUP($B$8,OCR!$D$2:$P$2,OCR!$D17:$P17)</f>
        <v>110000.00000000001</v>
      </c>
      <c r="G61" s="246">
        <f>_xlfn.XLOOKUP($B$8,IBNR!$G$5:$S$5,IBNR!$G20:$S20)</f>
        <v>851.98268367501441</v>
      </c>
      <c r="H61" s="247">
        <f t="shared" si="27"/>
        <v>110851.98268367503</v>
      </c>
      <c r="I61" s="248">
        <f t="shared" si="31"/>
        <v>110851.98268367503</v>
      </c>
      <c r="J61" s="249">
        <f t="shared" ref="J61:Z61" si="57">$H61*J24</f>
        <v>0</v>
      </c>
      <c r="K61" s="249">
        <f t="shared" si="57"/>
        <v>0</v>
      </c>
      <c r="L61" s="249">
        <f t="shared" si="57"/>
        <v>110851.98268367503</v>
      </c>
      <c r="M61" s="249">
        <f t="shared" si="57"/>
        <v>0</v>
      </c>
      <c r="N61" s="249">
        <f t="shared" si="57"/>
        <v>0</v>
      </c>
      <c r="O61" s="249">
        <f t="shared" si="57"/>
        <v>0</v>
      </c>
      <c r="P61" s="249">
        <f t="shared" si="57"/>
        <v>0</v>
      </c>
      <c r="Q61" s="249">
        <f t="shared" si="57"/>
        <v>0</v>
      </c>
      <c r="R61" s="249">
        <f t="shared" si="57"/>
        <v>0</v>
      </c>
      <c r="S61" s="249">
        <f t="shared" si="57"/>
        <v>0</v>
      </c>
      <c r="T61" s="249">
        <f t="shared" si="57"/>
        <v>0</v>
      </c>
      <c r="U61" s="249">
        <f t="shared" si="57"/>
        <v>0</v>
      </c>
      <c r="V61" s="249">
        <f t="shared" si="57"/>
        <v>0</v>
      </c>
      <c r="W61" s="249">
        <f t="shared" si="57"/>
        <v>0</v>
      </c>
      <c r="X61" s="249">
        <f t="shared" si="57"/>
        <v>0</v>
      </c>
      <c r="Y61" s="249">
        <f t="shared" si="57"/>
        <v>0</v>
      </c>
      <c r="Z61" s="249">
        <f t="shared" si="57"/>
        <v>0</v>
      </c>
      <c r="AA61" s="249">
        <f t="shared" ref="AA61:AF61" si="58">$H61*AA24</f>
        <v>0</v>
      </c>
      <c r="AB61" s="249">
        <f t="shared" si="58"/>
        <v>0</v>
      </c>
      <c r="AC61" s="249">
        <f t="shared" si="58"/>
        <v>0</v>
      </c>
      <c r="AD61" s="249">
        <f t="shared" si="58"/>
        <v>0</v>
      </c>
      <c r="AE61" s="249">
        <f t="shared" si="58"/>
        <v>0</v>
      </c>
      <c r="AF61" s="249">
        <f t="shared" si="58"/>
        <v>0</v>
      </c>
      <c r="AG61" s="249">
        <f t="shared" si="52"/>
        <v>0</v>
      </c>
      <c r="AH61" s="249">
        <f t="shared" si="52"/>
        <v>0</v>
      </c>
      <c r="AI61" s="249">
        <f t="shared" si="52"/>
        <v>0</v>
      </c>
      <c r="AJ61" s="249">
        <f t="shared" si="52"/>
        <v>0</v>
      </c>
      <c r="AK61" s="249">
        <f t="shared" si="52"/>
        <v>0</v>
      </c>
    </row>
    <row r="62" spans="1:37">
      <c r="A62" s="239"/>
      <c r="E62" s="220" t="str">
        <f t="shared" si="26"/>
        <v>2021Q3</v>
      </c>
      <c r="F62" s="221">
        <f>_xlfn.XLOOKUP($B$8,OCR!$D$2:$P$2,OCR!$D18:$P18)</f>
        <v>110000.00000000001</v>
      </c>
      <c r="G62" s="246">
        <f>_xlfn.XLOOKUP($B$8,IBNR!$G$5:$S$5,IBNR!$G21:$S21)</f>
        <v>851.98268367501441</v>
      </c>
      <c r="H62" s="247">
        <f t="shared" si="27"/>
        <v>110851.98268367503</v>
      </c>
      <c r="I62" s="248">
        <f t="shared" si="31"/>
        <v>110851.98268367503</v>
      </c>
      <c r="J62" s="249">
        <f t="shared" ref="J62:Z62" si="59">$H62*J25</f>
        <v>0</v>
      </c>
      <c r="K62" s="249">
        <f t="shared" si="59"/>
        <v>0</v>
      </c>
      <c r="L62" s="249">
        <f t="shared" si="59"/>
        <v>0</v>
      </c>
      <c r="M62" s="249">
        <f t="shared" si="59"/>
        <v>110851.98268367503</v>
      </c>
      <c r="N62" s="249">
        <f t="shared" si="59"/>
        <v>0</v>
      </c>
      <c r="O62" s="249">
        <f t="shared" si="59"/>
        <v>0</v>
      </c>
      <c r="P62" s="249">
        <f t="shared" si="59"/>
        <v>0</v>
      </c>
      <c r="Q62" s="249">
        <f t="shared" si="59"/>
        <v>0</v>
      </c>
      <c r="R62" s="249">
        <f t="shared" si="59"/>
        <v>0</v>
      </c>
      <c r="S62" s="249">
        <f t="shared" si="59"/>
        <v>0</v>
      </c>
      <c r="T62" s="249">
        <f t="shared" si="59"/>
        <v>0</v>
      </c>
      <c r="U62" s="249">
        <f t="shared" si="59"/>
        <v>0</v>
      </c>
      <c r="V62" s="249">
        <f t="shared" si="59"/>
        <v>0</v>
      </c>
      <c r="W62" s="249">
        <f t="shared" si="59"/>
        <v>0</v>
      </c>
      <c r="X62" s="249">
        <f t="shared" si="59"/>
        <v>0</v>
      </c>
      <c r="Y62" s="249">
        <f t="shared" si="59"/>
        <v>0</v>
      </c>
      <c r="Z62" s="249">
        <f t="shared" si="59"/>
        <v>0</v>
      </c>
      <c r="AA62" s="249">
        <f t="shared" ref="AA62:AF62" si="60">$H62*AA25</f>
        <v>0</v>
      </c>
      <c r="AB62" s="249">
        <f t="shared" si="60"/>
        <v>0</v>
      </c>
      <c r="AC62" s="249">
        <f t="shared" si="60"/>
        <v>0</v>
      </c>
      <c r="AD62" s="249">
        <f t="shared" si="60"/>
        <v>0</v>
      </c>
      <c r="AE62" s="249">
        <f t="shared" si="60"/>
        <v>0</v>
      </c>
      <c r="AF62" s="249">
        <f t="shared" si="60"/>
        <v>0</v>
      </c>
      <c r="AG62" s="249">
        <f t="shared" si="52"/>
        <v>0</v>
      </c>
      <c r="AH62" s="249">
        <f t="shared" si="52"/>
        <v>0</v>
      </c>
      <c r="AI62" s="249">
        <f t="shared" si="52"/>
        <v>0</v>
      </c>
      <c r="AJ62" s="249">
        <f t="shared" si="52"/>
        <v>0</v>
      </c>
      <c r="AK62" s="249">
        <f t="shared" si="52"/>
        <v>0</v>
      </c>
    </row>
    <row r="63" spans="1:37">
      <c r="A63" s="239"/>
      <c r="E63" s="220" t="str">
        <f t="shared" si="26"/>
        <v>2021Q4</v>
      </c>
      <c r="F63" s="221">
        <f>_xlfn.XLOOKUP($B$8,OCR!$D$2:$P$2,OCR!$D19:$P19)</f>
        <v>0</v>
      </c>
      <c r="G63" s="246">
        <f>_xlfn.XLOOKUP($B$8,IBNR!$G$5:$S$5,IBNR!$G22:$S22)</f>
        <v>851.98268367501441</v>
      </c>
      <c r="H63" s="247">
        <f t="shared" si="27"/>
        <v>851.98268367501441</v>
      </c>
      <c r="I63" s="248">
        <f t="shared" si="31"/>
        <v>851.98268367501441</v>
      </c>
      <c r="J63" s="249">
        <f t="shared" ref="J63:Z63" si="61">$H63*J26</f>
        <v>0</v>
      </c>
      <c r="K63" s="249">
        <f t="shared" si="61"/>
        <v>0</v>
      </c>
      <c r="L63" s="249">
        <f t="shared" si="61"/>
        <v>0</v>
      </c>
      <c r="M63" s="249">
        <f t="shared" si="61"/>
        <v>0</v>
      </c>
      <c r="N63" s="249">
        <f t="shared" si="61"/>
        <v>851.98268367501441</v>
      </c>
      <c r="O63" s="249">
        <f t="shared" si="61"/>
        <v>0</v>
      </c>
      <c r="P63" s="249">
        <f t="shared" si="61"/>
        <v>0</v>
      </c>
      <c r="Q63" s="249">
        <f t="shared" si="61"/>
        <v>0</v>
      </c>
      <c r="R63" s="249">
        <f t="shared" si="61"/>
        <v>0</v>
      </c>
      <c r="S63" s="249">
        <f t="shared" si="61"/>
        <v>0</v>
      </c>
      <c r="T63" s="249">
        <f t="shared" si="61"/>
        <v>0</v>
      </c>
      <c r="U63" s="249">
        <f t="shared" si="61"/>
        <v>0</v>
      </c>
      <c r="V63" s="249">
        <f t="shared" si="61"/>
        <v>0</v>
      </c>
      <c r="W63" s="249">
        <f t="shared" si="61"/>
        <v>0</v>
      </c>
      <c r="X63" s="249">
        <f t="shared" si="61"/>
        <v>0</v>
      </c>
      <c r="Y63" s="249">
        <f t="shared" si="61"/>
        <v>0</v>
      </c>
      <c r="Z63" s="249">
        <f t="shared" si="61"/>
        <v>0</v>
      </c>
      <c r="AA63" s="249">
        <f t="shared" ref="AA63:AF63" si="62">$H63*AA26</f>
        <v>0</v>
      </c>
      <c r="AB63" s="249">
        <f t="shared" si="62"/>
        <v>0</v>
      </c>
      <c r="AC63" s="249">
        <f t="shared" si="62"/>
        <v>0</v>
      </c>
      <c r="AD63" s="249">
        <f t="shared" si="62"/>
        <v>0</v>
      </c>
      <c r="AE63" s="249">
        <f t="shared" si="62"/>
        <v>0</v>
      </c>
      <c r="AF63" s="249">
        <f t="shared" si="62"/>
        <v>0</v>
      </c>
      <c r="AG63" s="249">
        <f t="shared" si="52"/>
        <v>0</v>
      </c>
      <c r="AH63" s="249">
        <f t="shared" si="52"/>
        <v>0</v>
      </c>
      <c r="AI63" s="249">
        <f t="shared" si="52"/>
        <v>0</v>
      </c>
      <c r="AJ63" s="249">
        <f t="shared" si="52"/>
        <v>0</v>
      </c>
      <c r="AK63" s="249">
        <f t="shared" si="52"/>
        <v>0</v>
      </c>
    </row>
    <row r="64" spans="1:37">
      <c r="A64" s="239"/>
      <c r="E64" s="220" t="str">
        <f t="shared" si="26"/>
        <v>2022Q1</v>
      </c>
      <c r="F64" s="221">
        <f>_xlfn.XLOOKUP($B$8,OCR!$D$2:$P$2,OCR!$D20:$P20)</f>
        <v>0</v>
      </c>
      <c r="G64" s="246">
        <f>_xlfn.XLOOKUP($B$8,IBNR!$G$5:$S$5,IBNR!$G23:$S23)</f>
        <v>693.74871199452377</v>
      </c>
      <c r="H64" s="247">
        <f t="shared" si="27"/>
        <v>693.74871199452377</v>
      </c>
      <c r="I64" s="248">
        <f t="shared" si="31"/>
        <v>693.74871199452377</v>
      </c>
      <c r="J64" s="249">
        <f t="shared" ref="J64:Z64" si="63">$H64*J27</f>
        <v>0</v>
      </c>
      <c r="K64" s="249">
        <f t="shared" si="63"/>
        <v>0</v>
      </c>
      <c r="L64" s="249">
        <f t="shared" si="63"/>
        <v>0</v>
      </c>
      <c r="M64" s="249">
        <f t="shared" si="63"/>
        <v>0</v>
      </c>
      <c r="N64" s="249">
        <f t="shared" si="63"/>
        <v>0</v>
      </c>
      <c r="O64" s="249">
        <f t="shared" si="63"/>
        <v>693.74871199452377</v>
      </c>
      <c r="P64" s="249">
        <f t="shared" si="63"/>
        <v>0</v>
      </c>
      <c r="Q64" s="249">
        <f t="shared" si="63"/>
        <v>0</v>
      </c>
      <c r="R64" s="249">
        <f t="shared" si="63"/>
        <v>0</v>
      </c>
      <c r="S64" s="249">
        <f t="shared" si="63"/>
        <v>0</v>
      </c>
      <c r="T64" s="249">
        <f t="shared" si="63"/>
        <v>0</v>
      </c>
      <c r="U64" s="249">
        <f t="shared" si="63"/>
        <v>0</v>
      </c>
      <c r="V64" s="249">
        <f t="shared" si="63"/>
        <v>0</v>
      </c>
      <c r="W64" s="249">
        <f t="shared" si="63"/>
        <v>0</v>
      </c>
      <c r="X64" s="249">
        <f t="shared" si="63"/>
        <v>0</v>
      </c>
      <c r="Y64" s="249">
        <f t="shared" si="63"/>
        <v>0</v>
      </c>
      <c r="Z64" s="249">
        <f t="shared" si="63"/>
        <v>0</v>
      </c>
      <c r="AA64" s="249">
        <f t="shared" ref="AA64:AF64" si="64">$H64*AA27</f>
        <v>0</v>
      </c>
      <c r="AB64" s="249">
        <f t="shared" si="64"/>
        <v>0</v>
      </c>
      <c r="AC64" s="249">
        <f t="shared" si="64"/>
        <v>0</v>
      </c>
      <c r="AD64" s="249">
        <f t="shared" si="64"/>
        <v>0</v>
      </c>
      <c r="AE64" s="249">
        <f t="shared" si="64"/>
        <v>0</v>
      </c>
      <c r="AF64" s="249">
        <f t="shared" si="64"/>
        <v>0</v>
      </c>
      <c r="AG64" s="249">
        <f t="shared" si="52"/>
        <v>0</v>
      </c>
      <c r="AH64" s="249">
        <f t="shared" si="52"/>
        <v>0</v>
      </c>
      <c r="AI64" s="249">
        <f t="shared" si="52"/>
        <v>0</v>
      </c>
      <c r="AJ64" s="249">
        <f t="shared" si="52"/>
        <v>0</v>
      </c>
      <c r="AK64" s="249">
        <f t="shared" si="52"/>
        <v>0</v>
      </c>
    </row>
    <row r="65" spans="1:37">
      <c r="A65" s="239"/>
      <c r="E65" s="220" t="str">
        <f t="shared" si="26"/>
        <v>2022Q2</v>
      </c>
      <c r="F65" s="221">
        <f>_xlfn.XLOOKUP($B$8,OCR!$D$2:$P$2,OCR!$D21:$P21)</f>
        <v>0</v>
      </c>
      <c r="G65" s="246">
        <f>_xlfn.XLOOKUP($B$8,IBNR!$G$5:$S$5,IBNR!$G24:$S24)</f>
        <v>1201.3370103681107</v>
      </c>
      <c r="H65" s="247">
        <f t="shared" si="27"/>
        <v>1201.3370103681107</v>
      </c>
      <c r="I65" s="248">
        <f t="shared" si="31"/>
        <v>1201.3370103681107</v>
      </c>
      <c r="J65" s="249">
        <f t="shared" ref="J65:Z65" si="65">$H65*J28</f>
        <v>0</v>
      </c>
      <c r="K65" s="249">
        <f t="shared" si="65"/>
        <v>0</v>
      </c>
      <c r="L65" s="249">
        <f t="shared" si="65"/>
        <v>0</v>
      </c>
      <c r="M65" s="249">
        <f t="shared" si="65"/>
        <v>0</v>
      </c>
      <c r="N65" s="249">
        <f t="shared" si="65"/>
        <v>0</v>
      </c>
      <c r="O65" s="249">
        <f t="shared" si="65"/>
        <v>0</v>
      </c>
      <c r="P65" s="249">
        <f t="shared" si="65"/>
        <v>1201.3370103681107</v>
      </c>
      <c r="Q65" s="249">
        <f t="shared" si="65"/>
        <v>0</v>
      </c>
      <c r="R65" s="249">
        <f t="shared" si="65"/>
        <v>0</v>
      </c>
      <c r="S65" s="249">
        <f t="shared" si="65"/>
        <v>0</v>
      </c>
      <c r="T65" s="249">
        <f t="shared" si="65"/>
        <v>0</v>
      </c>
      <c r="U65" s="249">
        <f t="shared" si="65"/>
        <v>0</v>
      </c>
      <c r="V65" s="249">
        <f t="shared" si="65"/>
        <v>0</v>
      </c>
      <c r="W65" s="249">
        <f t="shared" si="65"/>
        <v>0</v>
      </c>
      <c r="X65" s="249">
        <f t="shared" si="65"/>
        <v>0</v>
      </c>
      <c r="Y65" s="249">
        <f t="shared" si="65"/>
        <v>0</v>
      </c>
      <c r="Z65" s="249">
        <f t="shared" si="65"/>
        <v>0</v>
      </c>
      <c r="AA65" s="249">
        <f t="shared" ref="AA65:AF65" si="66">$H65*AA28</f>
        <v>0</v>
      </c>
      <c r="AB65" s="249">
        <f t="shared" si="66"/>
        <v>0</v>
      </c>
      <c r="AC65" s="249">
        <f t="shared" si="66"/>
        <v>0</v>
      </c>
      <c r="AD65" s="249">
        <f t="shared" si="66"/>
        <v>0</v>
      </c>
      <c r="AE65" s="249">
        <f t="shared" si="66"/>
        <v>0</v>
      </c>
      <c r="AF65" s="249">
        <f t="shared" si="66"/>
        <v>0</v>
      </c>
      <c r="AG65" s="249">
        <f t="shared" si="52"/>
        <v>0</v>
      </c>
      <c r="AH65" s="249">
        <f t="shared" si="52"/>
        <v>0</v>
      </c>
      <c r="AI65" s="249">
        <f t="shared" si="52"/>
        <v>0</v>
      </c>
      <c r="AJ65" s="249">
        <f t="shared" si="52"/>
        <v>0</v>
      </c>
      <c r="AK65" s="249">
        <f t="shared" si="52"/>
        <v>0</v>
      </c>
    </row>
    <row r="66" spans="1:37">
      <c r="A66" s="239"/>
      <c r="E66" s="220" t="str">
        <f t="shared" si="26"/>
        <v>2022Q3</v>
      </c>
      <c r="F66" s="221">
        <f>_xlfn.XLOOKUP($B$8,OCR!$D$2:$P$2,OCR!$D22:$P22)</f>
        <v>0</v>
      </c>
      <c r="G66" s="246">
        <f>_xlfn.XLOOKUP($B$8,IBNR!$G$5:$S$5,IBNR!$G25:$S25)</f>
        <v>1031.0027267947521</v>
      </c>
      <c r="H66" s="247">
        <f t="shared" si="27"/>
        <v>1031.0027267947521</v>
      </c>
      <c r="I66" s="248">
        <f t="shared" si="31"/>
        <v>1031.0027267947521</v>
      </c>
      <c r="J66" s="249">
        <f t="shared" ref="J66:Z66" si="67">$H66*J29</f>
        <v>0</v>
      </c>
      <c r="K66" s="249">
        <f t="shared" si="67"/>
        <v>0</v>
      </c>
      <c r="L66" s="249">
        <f t="shared" si="67"/>
        <v>0</v>
      </c>
      <c r="M66" s="249">
        <f t="shared" si="67"/>
        <v>0</v>
      </c>
      <c r="N66" s="249">
        <f t="shared" si="67"/>
        <v>0</v>
      </c>
      <c r="O66" s="249">
        <f t="shared" si="67"/>
        <v>0</v>
      </c>
      <c r="P66" s="249">
        <f t="shared" si="67"/>
        <v>0</v>
      </c>
      <c r="Q66" s="249">
        <f t="shared" si="67"/>
        <v>1031.0027267947521</v>
      </c>
      <c r="R66" s="249">
        <f t="shared" si="67"/>
        <v>0</v>
      </c>
      <c r="S66" s="249">
        <f t="shared" si="67"/>
        <v>0</v>
      </c>
      <c r="T66" s="249">
        <f t="shared" si="67"/>
        <v>0</v>
      </c>
      <c r="U66" s="249">
        <f t="shared" si="67"/>
        <v>0</v>
      </c>
      <c r="V66" s="249">
        <f t="shared" si="67"/>
        <v>0</v>
      </c>
      <c r="W66" s="249">
        <f t="shared" si="67"/>
        <v>0</v>
      </c>
      <c r="X66" s="249">
        <f t="shared" si="67"/>
        <v>0</v>
      </c>
      <c r="Y66" s="249">
        <f t="shared" si="67"/>
        <v>0</v>
      </c>
      <c r="Z66" s="249">
        <f t="shared" si="67"/>
        <v>0</v>
      </c>
      <c r="AA66" s="249">
        <f t="shared" ref="AA66:AF66" si="68">$H66*AA29</f>
        <v>0</v>
      </c>
      <c r="AB66" s="249">
        <f t="shared" si="68"/>
        <v>0</v>
      </c>
      <c r="AC66" s="249">
        <f t="shared" si="68"/>
        <v>0</v>
      </c>
      <c r="AD66" s="249">
        <f t="shared" si="68"/>
        <v>0</v>
      </c>
      <c r="AE66" s="249">
        <f t="shared" si="68"/>
        <v>0</v>
      </c>
      <c r="AF66" s="249">
        <f t="shared" si="68"/>
        <v>0</v>
      </c>
      <c r="AG66" s="249">
        <f t="shared" si="52"/>
        <v>0</v>
      </c>
      <c r="AH66" s="249">
        <f t="shared" si="52"/>
        <v>0</v>
      </c>
      <c r="AI66" s="249">
        <f t="shared" si="52"/>
        <v>0</v>
      </c>
      <c r="AJ66" s="249">
        <f t="shared" si="52"/>
        <v>0</v>
      </c>
      <c r="AK66" s="249">
        <f t="shared" si="52"/>
        <v>0</v>
      </c>
    </row>
    <row r="67" spans="1:37">
      <c r="A67" s="239"/>
      <c r="E67" s="220" t="str">
        <f t="shared" si="26"/>
        <v>2022Q4</v>
      </c>
      <c r="F67" s="221">
        <f>_xlfn.XLOOKUP($B$8,OCR!$D$2:$P$2,OCR!$D23:$P23)</f>
        <v>0</v>
      </c>
      <c r="G67" s="246">
        <f>_xlfn.XLOOKUP($B$8,IBNR!$G$5:$S$5,IBNR!$G26:$S26)</f>
        <v>5345.0789665449611</v>
      </c>
      <c r="H67" s="247">
        <f t="shared" si="27"/>
        <v>5345.0789665449611</v>
      </c>
      <c r="I67" s="248">
        <f t="shared" si="31"/>
        <v>5345.0789665449611</v>
      </c>
      <c r="J67" s="249">
        <f t="shared" ref="J67:Z67" si="69">$H67*J30</f>
        <v>4649.6162552466512</v>
      </c>
      <c r="K67" s="249">
        <f t="shared" si="69"/>
        <v>0</v>
      </c>
      <c r="L67" s="249">
        <f t="shared" si="69"/>
        <v>0</v>
      </c>
      <c r="M67" s="249">
        <f t="shared" si="69"/>
        <v>0</v>
      </c>
      <c r="N67" s="249">
        <f t="shared" si="69"/>
        <v>0</v>
      </c>
      <c r="O67" s="249">
        <f t="shared" si="69"/>
        <v>0</v>
      </c>
      <c r="P67" s="249">
        <f t="shared" si="69"/>
        <v>0</v>
      </c>
      <c r="Q67" s="249">
        <f t="shared" si="69"/>
        <v>0</v>
      </c>
      <c r="R67" s="249">
        <f t="shared" si="69"/>
        <v>695.46271129830973</v>
      </c>
      <c r="S67" s="249">
        <f t="shared" si="69"/>
        <v>0</v>
      </c>
      <c r="T67" s="249">
        <f t="shared" si="69"/>
        <v>0</v>
      </c>
      <c r="U67" s="249">
        <f t="shared" si="69"/>
        <v>0</v>
      </c>
      <c r="V67" s="249">
        <f t="shared" si="69"/>
        <v>0</v>
      </c>
      <c r="W67" s="249">
        <f t="shared" si="69"/>
        <v>0</v>
      </c>
      <c r="X67" s="249">
        <f t="shared" si="69"/>
        <v>0</v>
      </c>
      <c r="Y67" s="249">
        <f t="shared" si="69"/>
        <v>0</v>
      </c>
      <c r="Z67" s="249">
        <f t="shared" si="69"/>
        <v>0</v>
      </c>
      <c r="AA67" s="249">
        <f t="shared" ref="AA67:AF67" si="70">$H67*AA30</f>
        <v>0</v>
      </c>
      <c r="AB67" s="249">
        <f t="shared" si="70"/>
        <v>0</v>
      </c>
      <c r="AC67" s="249">
        <f t="shared" si="70"/>
        <v>0</v>
      </c>
      <c r="AD67" s="249">
        <f t="shared" si="70"/>
        <v>0</v>
      </c>
      <c r="AE67" s="249">
        <f t="shared" si="70"/>
        <v>0</v>
      </c>
      <c r="AF67" s="249">
        <f t="shared" si="70"/>
        <v>0</v>
      </c>
      <c r="AG67" s="249">
        <f t="shared" si="52"/>
        <v>0</v>
      </c>
      <c r="AH67" s="249">
        <f t="shared" si="52"/>
        <v>0</v>
      </c>
      <c r="AI67" s="249">
        <f t="shared" si="52"/>
        <v>0</v>
      </c>
      <c r="AJ67" s="249">
        <f t="shared" si="52"/>
        <v>0</v>
      </c>
      <c r="AK67" s="249">
        <f t="shared" si="52"/>
        <v>0</v>
      </c>
    </row>
    <row r="68" spans="1:37">
      <c r="A68" s="239"/>
      <c r="E68" s="220" t="s">
        <v>122</v>
      </c>
      <c r="F68" s="221">
        <f>_xlfn.XLOOKUP($B$8,OCR!$D$2:$P$2,OCR!$D24:$P24)</f>
        <v>220000.00000000003</v>
      </c>
      <c r="G68" s="246">
        <f>_xlfn.XLOOKUP($B$8,IBNR!$G$5:$S$5,IBNR!$G27:$S27)</f>
        <v>12065.321342698931</v>
      </c>
      <c r="H68" s="247">
        <f t="shared" si="27"/>
        <v>232065.32134269897</v>
      </c>
      <c r="I68" s="248">
        <f t="shared" si="31"/>
        <v>232065.321342699</v>
      </c>
      <c r="J68" s="249">
        <f t="shared" ref="J68:Z68" si="71">$H68*J31</f>
        <v>0</v>
      </c>
      <c r="K68" s="249">
        <f t="shared" si="71"/>
        <v>201870.67340775358</v>
      </c>
      <c r="L68" s="249">
        <f t="shared" si="71"/>
        <v>0</v>
      </c>
      <c r="M68" s="249">
        <f t="shared" si="71"/>
        <v>0</v>
      </c>
      <c r="N68" s="249">
        <f t="shared" si="71"/>
        <v>0</v>
      </c>
      <c r="O68" s="249">
        <f t="shared" si="71"/>
        <v>0</v>
      </c>
      <c r="P68" s="249">
        <f t="shared" si="71"/>
        <v>0</v>
      </c>
      <c r="Q68" s="249">
        <f t="shared" si="71"/>
        <v>0</v>
      </c>
      <c r="R68" s="249">
        <f t="shared" si="71"/>
        <v>0</v>
      </c>
      <c r="S68" s="249">
        <f t="shared" si="71"/>
        <v>30194.647934945406</v>
      </c>
      <c r="T68" s="249">
        <f t="shared" si="71"/>
        <v>0</v>
      </c>
      <c r="U68" s="249">
        <f t="shared" si="71"/>
        <v>0</v>
      </c>
      <c r="V68" s="249">
        <f t="shared" si="71"/>
        <v>0</v>
      </c>
      <c r="W68" s="249">
        <f t="shared" si="71"/>
        <v>0</v>
      </c>
      <c r="X68" s="249">
        <f t="shared" si="71"/>
        <v>0</v>
      </c>
      <c r="Y68" s="249">
        <f t="shared" si="71"/>
        <v>0</v>
      </c>
      <c r="Z68" s="249">
        <f t="shared" si="71"/>
        <v>0</v>
      </c>
      <c r="AA68" s="249">
        <f t="shared" ref="AA68:AF68" si="72">$H68*AA31</f>
        <v>0</v>
      </c>
      <c r="AB68" s="249">
        <f t="shared" si="72"/>
        <v>0</v>
      </c>
      <c r="AC68" s="249">
        <f t="shared" si="72"/>
        <v>0</v>
      </c>
      <c r="AD68" s="249">
        <f t="shared" si="72"/>
        <v>0</v>
      </c>
      <c r="AE68" s="249">
        <f t="shared" si="72"/>
        <v>0</v>
      </c>
      <c r="AF68" s="249">
        <f t="shared" si="72"/>
        <v>0</v>
      </c>
      <c r="AG68" s="249">
        <f t="shared" ref="AG68:AK70" si="73">$H68*AG31</f>
        <v>0</v>
      </c>
      <c r="AH68" s="249">
        <f t="shared" si="73"/>
        <v>0</v>
      </c>
      <c r="AI68" s="249">
        <f t="shared" si="73"/>
        <v>0</v>
      </c>
      <c r="AJ68" s="249">
        <f t="shared" si="73"/>
        <v>0</v>
      </c>
      <c r="AK68" s="249">
        <f t="shared" si="73"/>
        <v>0</v>
      </c>
    </row>
    <row r="69" spans="1:37">
      <c r="A69" s="239"/>
      <c r="E69" s="220" t="s">
        <v>123</v>
      </c>
      <c r="F69" s="221">
        <f>_xlfn.XLOOKUP($B$8,OCR!$D$2:$P$2,OCR!$D25:$P25)</f>
        <v>66000</v>
      </c>
      <c r="G69" s="246">
        <f>_xlfn.XLOOKUP($B$8,IBNR!$G$5:$S$5,IBNR!$G28:$S28)</f>
        <v>12065.321342698931</v>
      </c>
      <c r="H69" s="247">
        <f t="shared" si="27"/>
        <v>78065.321342698939</v>
      </c>
      <c r="I69" s="248">
        <f t="shared" si="31"/>
        <v>78065.321342698953</v>
      </c>
      <c r="J69" s="249">
        <f t="shared" ref="J69:Z69" si="74">$H69*J32</f>
        <v>0</v>
      </c>
      <c r="K69" s="249">
        <f t="shared" si="74"/>
        <v>0</v>
      </c>
      <c r="L69" s="249">
        <f t="shared" si="74"/>
        <v>67908.030799532091</v>
      </c>
      <c r="M69" s="249">
        <f t="shared" si="74"/>
        <v>0</v>
      </c>
      <c r="N69" s="249">
        <f t="shared" si="74"/>
        <v>0</v>
      </c>
      <c r="O69" s="249">
        <f t="shared" si="74"/>
        <v>0</v>
      </c>
      <c r="P69" s="249">
        <f t="shared" si="74"/>
        <v>0</v>
      </c>
      <c r="Q69" s="249">
        <f t="shared" si="74"/>
        <v>0</v>
      </c>
      <c r="R69" s="249">
        <f t="shared" si="74"/>
        <v>0</v>
      </c>
      <c r="S69" s="249">
        <f t="shared" si="74"/>
        <v>0</v>
      </c>
      <c r="T69" s="249">
        <f t="shared" si="74"/>
        <v>10157.290543166857</v>
      </c>
      <c r="U69" s="249">
        <f t="shared" si="74"/>
        <v>0</v>
      </c>
      <c r="V69" s="249">
        <f t="shared" si="74"/>
        <v>0</v>
      </c>
      <c r="W69" s="249">
        <f t="shared" si="74"/>
        <v>0</v>
      </c>
      <c r="X69" s="249">
        <f t="shared" si="74"/>
        <v>0</v>
      </c>
      <c r="Y69" s="249">
        <f t="shared" si="74"/>
        <v>0</v>
      </c>
      <c r="Z69" s="249">
        <f t="shared" si="74"/>
        <v>0</v>
      </c>
      <c r="AA69" s="249">
        <f t="shared" ref="AA69:AF69" si="75">$H69*AA32</f>
        <v>0</v>
      </c>
      <c r="AB69" s="249">
        <f t="shared" si="75"/>
        <v>0</v>
      </c>
      <c r="AC69" s="249">
        <f t="shared" si="75"/>
        <v>0</v>
      </c>
      <c r="AD69" s="249">
        <f t="shared" si="75"/>
        <v>0</v>
      </c>
      <c r="AE69" s="249">
        <f t="shared" si="75"/>
        <v>0</v>
      </c>
      <c r="AF69" s="249">
        <f t="shared" si="75"/>
        <v>0</v>
      </c>
      <c r="AG69" s="249">
        <f t="shared" si="73"/>
        <v>0</v>
      </c>
      <c r="AH69" s="249">
        <f t="shared" si="73"/>
        <v>0</v>
      </c>
      <c r="AI69" s="249">
        <f t="shared" si="73"/>
        <v>0</v>
      </c>
      <c r="AJ69" s="249">
        <f t="shared" si="73"/>
        <v>0</v>
      </c>
      <c r="AK69" s="249">
        <f t="shared" si="73"/>
        <v>0</v>
      </c>
    </row>
    <row r="70" spans="1:37">
      <c r="A70" s="239"/>
      <c r="E70" s="220" t="s">
        <v>124</v>
      </c>
      <c r="F70" s="221">
        <f>_xlfn.XLOOKUP($B$8,OCR!$D$2:$P$2,OCR!$D26:$P26)</f>
        <v>110000.00000000001</v>
      </c>
      <c r="G70" s="246">
        <f>_xlfn.XLOOKUP($B$8,IBNR!$G$5:$S$5,IBNR!$G29:$S29)</f>
        <v>12065.321342698931</v>
      </c>
      <c r="H70" s="247">
        <f t="shared" si="27"/>
        <v>122065.32134269894</v>
      </c>
      <c r="I70" s="248">
        <f t="shared" si="31"/>
        <v>122065.32134269894</v>
      </c>
      <c r="J70" s="249">
        <f t="shared" ref="J70:Z70" si="76">$H70*J33</f>
        <v>0</v>
      </c>
      <c r="K70" s="249">
        <f t="shared" si="76"/>
        <v>0</v>
      </c>
      <c r="L70" s="249">
        <f t="shared" si="76"/>
        <v>0</v>
      </c>
      <c r="M70" s="249">
        <f t="shared" si="76"/>
        <v>106183.07154473821</v>
      </c>
      <c r="N70" s="249">
        <f t="shared" si="76"/>
        <v>0</v>
      </c>
      <c r="O70" s="249">
        <f t="shared" si="76"/>
        <v>0</v>
      </c>
      <c r="P70" s="249">
        <f t="shared" si="76"/>
        <v>0</v>
      </c>
      <c r="Q70" s="249">
        <f t="shared" si="76"/>
        <v>0</v>
      </c>
      <c r="R70" s="249">
        <f t="shared" si="76"/>
        <v>0</v>
      </c>
      <c r="S70" s="249">
        <f t="shared" si="76"/>
        <v>0</v>
      </c>
      <c r="T70" s="249">
        <f t="shared" si="76"/>
        <v>0</v>
      </c>
      <c r="U70" s="249">
        <f t="shared" si="76"/>
        <v>15882.249797960727</v>
      </c>
      <c r="V70" s="249">
        <f t="shared" si="76"/>
        <v>0</v>
      </c>
      <c r="W70" s="249">
        <f t="shared" si="76"/>
        <v>0</v>
      </c>
      <c r="X70" s="249">
        <f t="shared" si="76"/>
        <v>0</v>
      </c>
      <c r="Y70" s="249">
        <f t="shared" si="76"/>
        <v>0</v>
      </c>
      <c r="Z70" s="249">
        <f t="shared" si="76"/>
        <v>0</v>
      </c>
      <c r="AA70" s="249">
        <f t="shared" ref="AA70:AF70" si="77">$H70*AA33</f>
        <v>0</v>
      </c>
      <c r="AB70" s="249">
        <f t="shared" si="77"/>
        <v>0</v>
      </c>
      <c r="AC70" s="249">
        <f t="shared" si="77"/>
        <v>0</v>
      </c>
      <c r="AD70" s="249">
        <f t="shared" si="77"/>
        <v>0</v>
      </c>
      <c r="AE70" s="249">
        <f t="shared" si="77"/>
        <v>0</v>
      </c>
      <c r="AF70" s="249">
        <f t="shared" si="77"/>
        <v>0</v>
      </c>
      <c r="AG70" s="249">
        <f t="shared" si="73"/>
        <v>0</v>
      </c>
      <c r="AH70" s="249">
        <f t="shared" si="73"/>
        <v>0</v>
      </c>
      <c r="AI70" s="249">
        <f t="shared" si="73"/>
        <v>0</v>
      </c>
      <c r="AJ70" s="249">
        <f t="shared" si="73"/>
        <v>0</v>
      </c>
      <c r="AK70" s="249">
        <f t="shared" si="73"/>
        <v>0</v>
      </c>
    </row>
    <row r="71" spans="1:37">
      <c r="A71" s="239"/>
      <c r="E71" s="220" t="s">
        <v>125</v>
      </c>
      <c r="F71" s="221">
        <f>_xlfn.XLOOKUP($B$8,OCR!$D$2:$P$2,OCR!$D27:$P27)</f>
        <v>77383.900000000009</v>
      </c>
      <c r="G71" s="246">
        <f>_xlfn.XLOOKUP($B$8,IBNR!$G$5:$S$5,IBNR!$G30:$S30)</f>
        <v>12065.321342698931</v>
      </c>
      <c r="H71" s="247">
        <f t="shared" ref="H71:H75" si="78">SUM(F71:G71)</f>
        <v>89449.221342698933</v>
      </c>
      <c r="I71" s="248">
        <f t="shared" ref="I71:I75" si="79">SUM(J71:AK71)</f>
        <v>89449.221342698933</v>
      </c>
      <c r="J71" s="249">
        <f t="shared" ref="J71:AK71" si="80">$H71*J34</f>
        <v>0</v>
      </c>
      <c r="K71" s="249">
        <f t="shared" si="80"/>
        <v>0</v>
      </c>
      <c r="L71" s="249">
        <f t="shared" si="80"/>
        <v>0</v>
      </c>
      <c r="M71" s="249">
        <f t="shared" si="80"/>
        <v>0</v>
      </c>
      <c r="N71" s="249">
        <f t="shared" si="80"/>
        <v>77810.740716335538</v>
      </c>
      <c r="O71" s="249">
        <f t="shared" si="80"/>
        <v>0</v>
      </c>
      <c r="P71" s="249">
        <f t="shared" si="80"/>
        <v>0</v>
      </c>
      <c r="Q71" s="249">
        <f t="shared" si="80"/>
        <v>0</v>
      </c>
      <c r="R71" s="249">
        <f t="shared" si="80"/>
        <v>0</v>
      </c>
      <c r="S71" s="249">
        <f t="shared" si="80"/>
        <v>0</v>
      </c>
      <c r="T71" s="249">
        <f t="shared" si="80"/>
        <v>0</v>
      </c>
      <c r="U71" s="249">
        <f t="shared" si="80"/>
        <v>0</v>
      </c>
      <c r="V71" s="249">
        <f t="shared" si="80"/>
        <v>11638.4806263634</v>
      </c>
      <c r="W71" s="249">
        <f t="shared" si="80"/>
        <v>0</v>
      </c>
      <c r="X71" s="249">
        <f t="shared" si="80"/>
        <v>0</v>
      </c>
      <c r="Y71" s="249">
        <f t="shared" si="80"/>
        <v>0</v>
      </c>
      <c r="Z71" s="249">
        <f t="shared" si="80"/>
        <v>0</v>
      </c>
      <c r="AA71" s="249">
        <f t="shared" si="80"/>
        <v>0</v>
      </c>
      <c r="AB71" s="249">
        <f t="shared" si="80"/>
        <v>0</v>
      </c>
      <c r="AC71" s="249">
        <f t="shared" si="80"/>
        <v>0</v>
      </c>
      <c r="AD71" s="249">
        <f t="shared" si="80"/>
        <v>0</v>
      </c>
      <c r="AE71" s="249">
        <f t="shared" si="80"/>
        <v>0</v>
      </c>
      <c r="AF71" s="249">
        <f t="shared" si="80"/>
        <v>0</v>
      </c>
      <c r="AG71" s="249">
        <f t="shared" si="80"/>
        <v>0</v>
      </c>
      <c r="AH71" s="249">
        <f t="shared" si="80"/>
        <v>0</v>
      </c>
      <c r="AI71" s="249">
        <f t="shared" si="80"/>
        <v>0</v>
      </c>
      <c r="AJ71" s="249">
        <f t="shared" si="80"/>
        <v>0</v>
      </c>
      <c r="AK71" s="249">
        <f t="shared" si="80"/>
        <v>0</v>
      </c>
    </row>
    <row r="72" spans="1:37">
      <c r="A72" s="239"/>
      <c r="E72" s="220" t="s">
        <v>126</v>
      </c>
      <c r="F72" s="221">
        <f>_xlfn.XLOOKUP($B$8,OCR!$D$2:$P$2,OCR!$D28:$P28)</f>
        <v>1881.0000000000002</v>
      </c>
      <c r="G72" s="246">
        <f>_xlfn.XLOOKUP($B$8,IBNR!$G$5:$S$5,IBNR!$G31:$S31)</f>
        <v>30442.70638339741</v>
      </c>
      <c r="H72" s="247">
        <f t="shared" si="78"/>
        <v>32323.70638339741</v>
      </c>
      <c r="I72" s="248">
        <f t="shared" si="79"/>
        <v>32323.70638339741</v>
      </c>
      <c r="J72" s="249">
        <f t="shared" ref="J72:AK72" si="81">$H72*J35</f>
        <v>22993.045503303292</v>
      </c>
      <c r="K72" s="249">
        <f t="shared" si="81"/>
        <v>0</v>
      </c>
      <c r="L72" s="249">
        <f t="shared" si="81"/>
        <v>0</v>
      </c>
      <c r="M72" s="249">
        <f t="shared" si="81"/>
        <v>0</v>
      </c>
      <c r="N72" s="249">
        <f t="shared" si="81"/>
        <v>0</v>
      </c>
      <c r="O72" s="249">
        <f t="shared" si="81"/>
        <v>8116.6233037568936</v>
      </c>
      <c r="P72" s="249">
        <f t="shared" si="81"/>
        <v>0</v>
      </c>
      <c r="Q72" s="249">
        <f t="shared" si="81"/>
        <v>0</v>
      </c>
      <c r="R72" s="249">
        <f t="shared" si="81"/>
        <v>0</v>
      </c>
      <c r="S72" s="249">
        <f t="shared" si="81"/>
        <v>0</v>
      </c>
      <c r="T72" s="249">
        <f t="shared" si="81"/>
        <v>0</v>
      </c>
      <c r="U72" s="249">
        <f t="shared" si="81"/>
        <v>0</v>
      </c>
      <c r="V72" s="249">
        <f t="shared" si="81"/>
        <v>0</v>
      </c>
      <c r="W72" s="249">
        <f t="shared" si="81"/>
        <v>1214.0375763372258</v>
      </c>
      <c r="X72" s="249">
        <f t="shared" si="81"/>
        <v>0</v>
      </c>
      <c r="Y72" s="249">
        <f t="shared" si="81"/>
        <v>0</v>
      </c>
      <c r="Z72" s="249">
        <f t="shared" si="81"/>
        <v>0</v>
      </c>
      <c r="AA72" s="249">
        <f t="shared" si="81"/>
        <v>0</v>
      </c>
      <c r="AB72" s="249">
        <f t="shared" si="81"/>
        <v>0</v>
      </c>
      <c r="AC72" s="249">
        <f t="shared" si="81"/>
        <v>0</v>
      </c>
      <c r="AD72" s="249">
        <f t="shared" si="81"/>
        <v>0</v>
      </c>
      <c r="AE72" s="249">
        <f t="shared" si="81"/>
        <v>0</v>
      </c>
      <c r="AF72" s="249">
        <f t="shared" si="81"/>
        <v>0</v>
      </c>
      <c r="AG72" s="249">
        <f t="shared" si="81"/>
        <v>0</v>
      </c>
      <c r="AH72" s="249">
        <f t="shared" si="81"/>
        <v>0</v>
      </c>
      <c r="AI72" s="249">
        <f t="shared" si="81"/>
        <v>0</v>
      </c>
      <c r="AJ72" s="249">
        <f t="shared" si="81"/>
        <v>0</v>
      </c>
      <c r="AK72" s="249">
        <f t="shared" si="81"/>
        <v>0</v>
      </c>
    </row>
    <row r="73" spans="1:37">
      <c r="A73" s="239"/>
      <c r="E73" s="220" t="s">
        <v>127</v>
      </c>
      <c r="F73" s="221">
        <f>_xlfn.XLOOKUP($B$8,OCR!$D$2:$P$2,OCR!$D29:$P29)</f>
        <v>4950</v>
      </c>
      <c r="G73" s="246">
        <f>_xlfn.XLOOKUP($B$8,IBNR!$G$5:$S$5,IBNR!$G32:$S32)</f>
        <v>760407.38267417846</v>
      </c>
      <c r="H73" s="247">
        <f t="shared" si="78"/>
        <v>765357.38267417846</v>
      </c>
      <c r="I73" s="248">
        <f t="shared" si="79"/>
        <v>765357.38267417846</v>
      </c>
      <c r="J73" s="249">
        <f t="shared" ref="J73:AK73" si="82">$H73*J36</f>
        <v>652377.09938459366</v>
      </c>
      <c r="K73" s="249">
        <f t="shared" si="82"/>
        <v>80367.045902502708</v>
      </c>
      <c r="L73" s="249">
        <f t="shared" si="82"/>
        <v>0</v>
      </c>
      <c r="M73" s="249">
        <f t="shared" si="82"/>
        <v>0</v>
      </c>
      <c r="N73" s="249">
        <f t="shared" si="82"/>
        <v>0</v>
      </c>
      <c r="O73" s="249">
        <f t="shared" si="82"/>
        <v>0</v>
      </c>
      <c r="P73" s="249">
        <f t="shared" si="82"/>
        <v>28369.840677810145</v>
      </c>
      <c r="Q73" s="249">
        <f t="shared" si="82"/>
        <v>0</v>
      </c>
      <c r="R73" s="249">
        <f t="shared" si="82"/>
        <v>0</v>
      </c>
      <c r="S73" s="249">
        <f t="shared" si="82"/>
        <v>0</v>
      </c>
      <c r="T73" s="249">
        <f t="shared" si="82"/>
        <v>0</v>
      </c>
      <c r="U73" s="249">
        <f t="shared" si="82"/>
        <v>0</v>
      </c>
      <c r="V73" s="249">
        <f t="shared" si="82"/>
        <v>0</v>
      </c>
      <c r="W73" s="249">
        <f t="shared" si="82"/>
        <v>0</v>
      </c>
      <c r="X73" s="249">
        <f t="shared" si="82"/>
        <v>4243.3967092719313</v>
      </c>
      <c r="Y73" s="249">
        <f t="shared" si="82"/>
        <v>0</v>
      </c>
      <c r="Z73" s="249">
        <f t="shared" si="82"/>
        <v>0</v>
      </c>
      <c r="AA73" s="249">
        <f t="shared" si="82"/>
        <v>0</v>
      </c>
      <c r="AB73" s="249">
        <f t="shared" si="82"/>
        <v>0</v>
      </c>
      <c r="AC73" s="249">
        <f t="shared" si="82"/>
        <v>0</v>
      </c>
      <c r="AD73" s="249">
        <f t="shared" si="82"/>
        <v>0</v>
      </c>
      <c r="AE73" s="249">
        <f t="shared" si="82"/>
        <v>0</v>
      </c>
      <c r="AF73" s="249">
        <f t="shared" si="82"/>
        <v>0</v>
      </c>
      <c r="AG73" s="249">
        <f t="shared" si="82"/>
        <v>0</v>
      </c>
      <c r="AH73" s="249">
        <f t="shared" si="82"/>
        <v>0</v>
      </c>
      <c r="AI73" s="249">
        <f t="shared" si="82"/>
        <v>0</v>
      </c>
      <c r="AJ73" s="249">
        <f t="shared" si="82"/>
        <v>0</v>
      </c>
      <c r="AK73" s="249">
        <f t="shared" si="82"/>
        <v>0</v>
      </c>
    </row>
    <row r="74" spans="1:37">
      <c r="A74" s="239"/>
      <c r="E74" s="220" t="s">
        <v>128</v>
      </c>
      <c r="F74" s="221">
        <f>_xlfn.XLOOKUP($B$8,OCR!$D$2:$P$2,OCR!$D30:$P30)</f>
        <v>0</v>
      </c>
      <c r="G74" s="246">
        <f>_xlfn.XLOOKUP($B$8,IBNR!$G$5:$S$5,IBNR!$G33:$S33)</f>
        <v>235680.86006184513</v>
      </c>
      <c r="H74" s="247">
        <f t="shared" si="78"/>
        <v>235680.86006184513</v>
      </c>
      <c r="I74" s="248">
        <f t="shared" si="79"/>
        <v>235680.8600618451</v>
      </c>
      <c r="J74" s="249">
        <f t="shared" ref="J74:AK74" si="83">$H74*J37</f>
        <v>29532.652434368661</v>
      </c>
      <c r="K74" s="249">
        <f t="shared" si="83"/>
        <v>175717.08691885512</v>
      </c>
      <c r="L74" s="249">
        <f t="shared" si="83"/>
        <v>21646.779452533283</v>
      </c>
      <c r="M74" s="249">
        <f t="shared" si="83"/>
        <v>0</v>
      </c>
      <c r="N74" s="249">
        <f t="shared" si="83"/>
        <v>0</v>
      </c>
      <c r="O74" s="249">
        <f t="shared" si="83"/>
        <v>0</v>
      </c>
      <c r="P74" s="249">
        <f t="shared" si="83"/>
        <v>0</v>
      </c>
      <c r="Q74" s="249">
        <f t="shared" si="83"/>
        <v>7641.3868067401427</v>
      </c>
      <c r="R74" s="249">
        <f t="shared" si="83"/>
        <v>0</v>
      </c>
      <c r="S74" s="249">
        <f t="shared" si="83"/>
        <v>0</v>
      </c>
      <c r="T74" s="249">
        <f t="shared" si="83"/>
        <v>0</v>
      </c>
      <c r="U74" s="249">
        <f t="shared" si="83"/>
        <v>0</v>
      </c>
      <c r="V74" s="249">
        <f t="shared" si="83"/>
        <v>0</v>
      </c>
      <c r="W74" s="249">
        <f t="shared" si="83"/>
        <v>0</v>
      </c>
      <c r="X74" s="249">
        <f t="shared" si="83"/>
        <v>0</v>
      </c>
      <c r="Y74" s="249">
        <f t="shared" si="83"/>
        <v>1142.9544493479325</v>
      </c>
      <c r="Z74" s="249">
        <f t="shared" si="83"/>
        <v>0</v>
      </c>
      <c r="AA74" s="249">
        <f t="shared" si="83"/>
        <v>0</v>
      </c>
      <c r="AB74" s="249">
        <f t="shared" si="83"/>
        <v>0</v>
      </c>
      <c r="AC74" s="249">
        <f t="shared" si="83"/>
        <v>0</v>
      </c>
      <c r="AD74" s="249">
        <f t="shared" si="83"/>
        <v>0</v>
      </c>
      <c r="AE74" s="249">
        <f t="shared" si="83"/>
        <v>0</v>
      </c>
      <c r="AF74" s="249">
        <f t="shared" si="83"/>
        <v>0</v>
      </c>
      <c r="AG74" s="249">
        <f t="shared" si="83"/>
        <v>0</v>
      </c>
      <c r="AH74" s="249">
        <f t="shared" si="83"/>
        <v>0</v>
      </c>
      <c r="AI74" s="249">
        <f t="shared" si="83"/>
        <v>0</v>
      </c>
      <c r="AJ74" s="249">
        <f t="shared" si="83"/>
        <v>0</v>
      </c>
      <c r="AK74" s="249">
        <f t="shared" si="83"/>
        <v>0</v>
      </c>
    </row>
    <row r="75" spans="1:37" ht="14.1" thickBot="1">
      <c r="A75" s="239"/>
      <c r="E75" s="220" t="s">
        <v>129</v>
      </c>
      <c r="F75" s="221">
        <f>_xlfn.XLOOKUP($B$8,OCR!$D$2:$P$2,OCR!$D31:$P31)</f>
        <v>0</v>
      </c>
      <c r="G75" s="246">
        <f>_xlfn.XLOOKUP($B$8,IBNR!$G$5:$S$5,IBNR!$G34:$S34)</f>
        <v>487096.82756823854</v>
      </c>
      <c r="H75" s="247">
        <f t="shared" si="78"/>
        <v>487096.82756823854</v>
      </c>
      <c r="I75" s="248">
        <f t="shared" si="79"/>
        <v>487096.82756823848</v>
      </c>
      <c r="J75" s="249">
        <f t="shared" ref="J75:AK75" si="84">$H75*J38</f>
        <v>251536.68795087442</v>
      </c>
      <c r="K75" s="249">
        <f t="shared" si="84"/>
        <v>29517.525219847957</v>
      </c>
      <c r="L75" s="249">
        <f t="shared" si="84"/>
        <v>175627.08111681338</v>
      </c>
      <c r="M75" s="249">
        <f t="shared" si="84"/>
        <v>21635.691539681957</v>
      </c>
      <c r="N75" s="249">
        <f t="shared" si="84"/>
        <v>0</v>
      </c>
      <c r="O75" s="249">
        <f t="shared" si="84"/>
        <v>0</v>
      </c>
      <c r="P75" s="249">
        <f t="shared" si="84"/>
        <v>0</v>
      </c>
      <c r="Q75" s="249">
        <f t="shared" si="84"/>
        <v>0</v>
      </c>
      <c r="R75" s="249">
        <f t="shared" si="84"/>
        <v>7637.4727357735019</v>
      </c>
      <c r="S75" s="249">
        <f t="shared" si="84"/>
        <v>0</v>
      </c>
      <c r="T75" s="249">
        <f t="shared" si="84"/>
        <v>0</v>
      </c>
      <c r="U75" s="249">
        <f t="shared" si="84"/>
        <v>0</v>
      </c>
      <c r="V75" s="249">
        <f t="shared" si="84"/>
        <v>0</v>
      </c>
      <c r="W75" s="249">
        <f t="shared" si="84"/>
        <v>0</v>
      </c>
      <c r="X75" s="249">
        <f t="shared" si="84"/>
        <v>0</v>
      </c>
      <c r="Y75" s="249">
        <f t="shared" si="84"/>
        <v>0</v>
      </c>
      <c r="Z75" s="249">
        <f t="shared" si="84"/>
        <v>1142.3690052473357</v>
      </c>
      <c r="AA75" s="249">
        <f t="shared" si="84"/>
        <v>0</v>
      </c>
      <c r="AB75" s="249">
        <f t="shared" si="84"/>
        <v>0</v>
      </c>
      <c r="AC75" s="249">
        <f t="shared" si="84"/>
        <v>0</v>
      </c>
      <c r="AD75" s="249">
        <f t="shared" si="84"/>
        <v>0</v>
      </c>
      <c r="AE75" s="249">
        <f t="shared" si="84"/>
        <v>0</v>
      </c>
      <c r="AF75" s="249">
        <f t="shared" si="84"/>
        <v>0</v>
      </c>
      <c r="AG75" s="249">
        <f t="shared" si="84"/>
        <v>0</v>
      </c>
      <c r="AH75" s="249">
        <f t="shared" si="84"/>
        <v>0</v>
      </c>
      <c r="AI75" s="249">
        <f t="shared" si="84"/>
        <v>0</v>
      </c>
      <c r="AJ75" s="249">
        <f t="shared" si="84"/>
        <v>0</v>
      </c>
      <c r="AK75" s="249">
        <f t="shared" si="84"/>
        <v>0</v>
      </c>
    </row>
    <row r="76" spans="1:37" ht="14.1" thickBot="1">
      <c r="E76" s="229" t="str">
        <f>B39</f>
        <v>Total</v>
      </c>
      <c r="F76" s="230">
        <f>SUM(F48:F75)</f>
        <v>732026.9</v>
      </c>
      <c r="G76" s="231">
        <f>SUM(G48:G75)</f>
        <v>1585482.4177655424</v>
      </c>
      <c r="H76" s="247">
        <f t="shared" si="27"/>
        <v>2317509.3177655423</v>
      </c>
      <c r="I76" s="248">
        <f>SUM(J76:AK76)</f>
        <v>2317509.3177655432</v>
      </c>
      <c r="J76" s="250">
        <f>SUM(J48:J75)</f>
        <v>1002321.4892223713</v>
      </c>
      <c r="K76" s="251">
        <f t="shared" ref="K76:AK76" si="85">SUM(K48:K75)</f>
        <v>490818.18399533461</v>
      </c>
      <c r="L76" s="251">
        <f t="shared" si="85"/>
        <v>376033.87405255379</v>
      </c>
      <c r="M76" s="251">
        <f t="shared" si="85"/>
        <v>238670.74576809519</v>
      </c>
      <c r="N76" s="251">
        <f t="shared" si="85"/>
        <v>78662.723400010553</v>
      </c>
      <c r="O76" s="251">
        <f t="shared" si="85"/>
        <v>8810.3720157514181</v>
      </c>
      <c r="P76" s="251">
        <f t="shared" si="85"/>
        <v>29571.177688178257</v>
      </c>
      <c r="Q76" s="251">
        <f t="shared" si="85"/>
        <v>8672.3895335348952</v>
      </c>
      <c r="R76" s="251">
        <f t="shared" si="85"/>
        <v>8332.9354470718117</v>
      </c>
      <c r="S76" s="251">
        <f t="shared" si="85"/>
        <v>30194.647934945406</v>
      </c>
      <c r="T76" s="251">
        <f t="shared" si="85"/>
        <v>10157.290543166857</v>
      </c>
      <c r="U76" s="251">
        <f t="shared" si="85"/>
        <v>15882.249797960727</v>
      </c>
      <c r="V76" s="251">
        <f t="shared" si="85"/>
        <v>11638.4806263634</v>
      </c>
      <c r="W76" s="251">
        <f t="shared" si="85"/>
        <v>1214.0375763372258</v>
      </c>
      <c r="X76" s="251">
        <f t="shared" si="85"/>
        <v>4243.3967092719313</v>
      </c>
      <c r="Y76" s="251">
        <f t="shared" si="85"/>
        <v>1142.9544493479325</v>
      </c>
      <c r="Z76" s="251">
        <f t="shared" si="85"/>
        <v>1142.3690052473357</v>
      </c>
      <c r="AA76" s="251">
        <f t="shared" si="85"/>
        <v>0</v>
      </c>
      <c r="AB76" s="251">
        <f t="shared" si="85"/>
        <v>0</v>
      </c>
      <c r="AC76" s="251">
        <f t="shared" si="85"/>
        <v>0</v>
      </c>
      <c r="AD76" s="251">
        <f t="shared" si="85"/>
        <v>0</v>
      </c>
      <c r="AE76" s="251">
        <f t="shared" si="85"/>
        <v>0</v>
      </c>
      <c r="AF76" s="251">
        <f t="shared" si="85"/>
        <v>0</v>
      </c>
      <c r="AG76" s="251">
        <f t="shared" si="85"/>
        <v>0</v>
      </c>
      <c r="AH76" s="251">
        <f t="shared" si="85"/>
        <v>0</v>
      </c>
      <c r="AI76" s="251">
        <f t="shared" si="85"/>
        <v>0</v>
      </c>
      <c r="AJ76" s="251">
        <f t="shared" si="85"/>
        <v>0</v>
      </c>
      <c r="AK76" s="251">
        <f t="shared" si="85"/>
        <v>0</v>
      </c>
    </row>
    <row r="77" spans="1:37">
      <c r="I77" s="154" t="b">
        <f>ROUNDDOWN(I76,0)=ROUNDDOWN(H76,0)</f>
        <v>1</v>
      </c>
    </row>
  </sheetData>
  <phoneticPr fontId="14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39CC20-5D5E-4521-A229-3B76B1128F4B}">
          <x14:formula1>
            <xm:f>Summary!$D$6:$D$18</xm:f>
          </x14:formula1>
          <xm:sqref>B8 B45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D422-D0E3-4EDE-BB4C-6ED5E07D8DE1}">
  <sheetPr>
    <tabColor rgb="FF0137A6"/>
  </sheetPr>
  <dimension ref="A3:AK78"/>
  <sheetViews>
    <sheetView showGridLines="0" workbookViewId="0">
      <selection activeCell="K11" sqref="K11"/>
    </sheetView>
  </sheetViews>
  <sheetFormatPr defaultColWidth="9" defaultRowHeight="13.7"/>
  <cols>
    <col min="1" max="1" width="9" style="154"/>
    <col min="2" max="2" width="17" style="154" customWidth="1"/>
    <col min="3" max="3" width="15.28515625" style="154" bestFit="1" customWidth="1"/>
    <col min="4" max="4" width="15.140625" style="154" bestFit="1" customWidth="1"/>
    <col min="5" max="7" width="14.7109375" style="154" customWidth="1"/>
    <col min="8" max="8" width="16" style="154" bestFit="1" customWidth="1"/>
    <col min="9" max="9" width="16" style="154" customWidth="1"/>
    <col min="10" max="37" width="15.28515625" style="154" customWidth="1"/>
    <col min="38" max="16384" width="9" style="154"/>
  </cols>
  <sheetData>
    <row r="3" spans="2:37">
      <c r="J3" s="154">
        <v>2025</v>
      </c>
      <c r="K3" s="154">
        <v>2025</v>
      </c>
      <c r="L3" s="154">
        <v>2025</v>
      </c>
      <c r="M3" s="154">
        <v>2025</v>
      </c>
      <c r="N3" s="154">
        <f>J3+1</f>
        <v>2026</v>
      </c>
      <c r="O3" s="154">
        <f t="shared" ref="O3:Q3" si="0">K3+1</f>
        <v>2026</v>
      </c>
      <c r="P3" s="154">
        <f t="shared" si="0"/>
        <v>2026</v>
      </c>
      <c r="Q3" s="154">
        <f t="shared" si="0"/>
        <v>2026</v>
      </c>
      <c r="R3" s="154">
        <f t="shared" ref="R3:AB3" si="1">N3+1</f>
        <v>2027</v>
      </c>
      <c r="S3" s="154">
        <f t="shared" si="1"/>
        <v>2027</v>
      </c>
      <c r="T3" s="154">
        <f t="shared" si="1"/>
        <v>2027</v>
      </c>
      <c r="U3" s="154">
        <f t="shared" si="1"/>
        <v>2027</v>
      </c>
      <c r="V3" s="154">
        <f t="shared" si="1"/>
        <v>2028</v>
      </c>
      <c r="W3" s="154">
        <f t="shared" si="1"/>
        <v>2028</v>
      </c>
      <c r="X3" s="154">
        <f t="shared" si="1"/>
        <v>2028</v>
      </c>
      <c r="Y3" s="154">
        <f t="shared" si="1"/>
        <v>2028</v>
      </c>
      <c r="Z3" s="154">
        <f t="shared" si="1"/>
        <v>2029</v>
      </c>
      <c r="AA3" s="154">
        <f t="shared" si="1"/>
        <v>2029</v>
      </c>
      <c r="AB3" s="154">
        <f t="shared" si="1"/>
        <v>2029</v>
      </c>
      <c r="AC3" s="154">
        <f t="shared" ref="AC3:AH3" si="2">Y3+1</f>
        <v>2029</v>
      </c>
      <c r="AD3" s="154">
        <f t="shared" si="2"/>
        <v>2030</v>
      </c>
      <c r="AE3" s="154">
        <f t="shared" si="2"/>
        <v>2030</v>
      </c>
      <c r="AF3" s="154">
        <f t="shared" si="2"/>
        <v>2030</v>
      </c>
      <c r="AG3" s="154">
        <f t="shared" si="2"/>
        <v>2030</v>
      </c>
      <c r="AH3" s="154">
        <f t="shared" si="2"/>
        <v>2031</v>
      </c>
      <c r="AI3" s="154">
        <f t="shared" ref="AI3:AK3" si="3">AE3+1</f>
        <v>2031</v>
      </c>
      <c r="AJ3" s="154">
        <f t="shared" si="3"/>
        <v>2031</v>
      </c>
      <c r="AK3" s="154">
        <f t="shared" si="3"/>
        <v>2031</v>
      </c>
    </row>
    <row r="4" spans="2:37">
      <c r="J4" s="154" t="s">
        <v>152</v>
      </c>
      <c r="K4" s="154" t="s">
        <v>153</v>
      </c>
      <c r="L4" s="154" t="s">
        <v>154</v>
      </c>
      <c r="M4" s="154" t="s">
        <v>155</v>
      </c>
      <c r="N4" s="154" t="s">
        <v>152</v>
      </c>
      <c r="O4" s="154" t="s">
        <v>153</v>
      </c>
      <c r="P4" s="154" t="s">
        <v>154</v>
      </c>
      <c r="Q4" s="154" t="s">
        <v>155</v>
      </c>
      <c r="R4" s="154" t="s">
        <v>152</v>
      </c>
      <c r="S4" s="154" t="s">
        <v>153</v>
      </c>
      <c r="T4" s="154" t="s">
        <v>154</v>
      </c>
      <c r="U4" s="154" t="s">
        <v>155</v>
      </c>
      <c r="V4" s="154" t="s">
        <v>152</v>
      </c>
      <c r="W4" s="154" t="s">
        <v>153</v>
      </c>
      <c r="X4" s="154" t="s">
        <v>154</v>
      </c>
      <c r="Y4" s="154" t="s">
        <v>155</v>
      </c>
      <c r="Z4" s="154" t="s">
        <v>152</v>
      </c>
      <c r="AA4" s="154" t="s">
        <v>153</v>
      </c>
      <c r="AB4" s="154" t="s">
        <v>154</v>
      </c>
      <c r="AC4" s="154" t="s">
        <v>155</v>
      </c>
      <c r="AD4" s="154" t="s">
        <v>152</v>
      </c>
      <c r="AE4" s="154" t="s">
        <v>153</v>
      </c>
      <c r="AF4" s="154" t="s">
        <v>154</v>
      </c>
      <c r="AG4" s="154" t="s">
        <v>155</v>
      </c>
      <c r="AH4" s="154" t="s">
        <v>152</v>
      </c>
      <c r="AI4" s="154" t="s">
        <v>153</v>
      </c>
      <c r="AJ4" s="154" t="s">
        <v>154</v>
      </c>
      <c r="AK4" s="154" t="s">
        <v>155</v>
      </c>
    </row>
    <row r="5" spans="2:37">
      <c r="J5" s="154" t="str">
        <f>J4&amp;"-"&amp;J3</f>
        <v>Q1-2025</v>
      </c>
      <c r="K5" s="154" t="str">
        <f t="shared" ref="K5:AK5" si="4">K4&amp;"-"&amp;K3</f>
        <v>Q2-2025</v>
      </c>
      <c r="L5" s="154" t="str">
        <f t="shared" si="4"/>
        <v>Q3-2025</v>
      </c>
      <c r="M5" s="154" t="str">
        <f t="shared" si="4"/>
        <v>Q4-2025</v>
      </c>
      <c r="N5" s="154" t="str">
        <f t="shared" si="4"/>
        <v>Q1-2026</v>
      </c>
      <c r="O5" s="154" t="str">
        <f t="shared" si="4"/>
        <v>Q2-2026</v>
      </c>
      <c r="P5" s="154" t="str">
        <f t="shared" si="4"/>
        <v>Q3-2026</v>
      </c>
      <c r="Q5" s="154" t="str">
        <f t="shared" si="4"/>
        <v>Q4-2026</v>
      </c>
      <c r="R5" s="154" t="str">
        <f t="shared" si="4"/>
        <v>Q1-2027</v>
      </c>
      <c r="S5" s="154" t="str">
        <f t="shared" si="4"/>
        <v>Q2-2027</v>
      </c>
      <c r="T5" s="154" t="str">
        <f t="shared" si="4"/>
        <v>Q3-2027</v>
      </c>
      <c r="U5" s="154" t="str">
        <f t="shared" si="4"/>
        <v>Q4-2027</v>
      </c>
      <c r="V5" s="154" t="str">
        <f t="shared" si="4"/>
        <v>Q1-2028</v>
      </c>
      <c r="W5" s="154" t="str">
        <f t="shared" si="4"/>
        <v>Q2-2028</v>
      </c>
      <c r="X5" s="154" t="str">
        <f t="shared" si="4"/>
        <v>Q3-2028</v>
      </c>
      <c r="Y5" s="154" t="str">
        <f t="shared" si="4"/>
        <v>Q4-2028</v>
      </c>
      <c r="Z5" s="154" t="str">
        <f t="shared" si="4"/>
        <v>Q1-2029</v>
      </c>
      <c r="AA5" s="154" t="str">
        <f t="shared" si="4"/>
        <v>Q2-2029</v>
      </c>
      <c r="AB5" s="154" t="str">
        <f t="shared" si="4"/>
        <v>Q3-2029</v>
      </c>
      <c r="AC5" s="154" t="str">
        <f t="shared" si="4"/>
        <v>Q4-2029</v>
      </c>
      <c r="AD5" s="154" t="str">
        <f t="shared" si="4"/>
        <v>Q1-2030</v>
      </c>
      <c r="AE5" s="154" t="str">
        <f>AE4&amp;"-"&amp;AE3</f>
        <v>Q2-2030</v>
      </c>
      <c r="AF5" s="154" t="str">
        <f t="shared" si="4"/>
        <v>Q3-2030</v>
      </c>
      <c r="AG5" s="154" t="str">
        <f t="shared" si="4"/>
        <v>Q4-2030</v>
      </c>
      <c r="AH5" s="154" t="str">
        <f t="shared" si="4"/>
        <v>Q1-2031</v>
      </c>
      <c r="AI5" s="154" t="str">
        <f t="shared" si="4"/>
        <v>Q2-2031</v>
      </c>
      <c r="AJ5" s="154" t="str">
        <f t="shared" si="4"/>
        <v>Q3-2031</v>
      </c>
      <c r="AK5" s="154" t="str">
        <f t="shared" si="4"/>
        <v>Q4-2031</v>
      </c>
    </row>
    <row r="6" spans="2:37">
      <c r="H6" s="154" t="s">
        <v>156</v>
      </c>
      <c r="J6" s="154">
        <v>3</v>
      </c>
      <c r="K6" s="154">
        <f>J6+3</f>
        <v>6</v>
      </c>
      <c r="L6" s="154">
        <f t="shared" ref="L6:AD6" si="5">K6+3</f>
        <v>9</v>
      </c>
      <c r="M6" s="154">
        <f t="shared" si="5"/>
        <v>12</v>
      </c>
      <c r="N6" s="154">
        <f t="shared" si="5"/>
        <v>15</v>
      </c>
      <c r="O6" s="154">
        <f t="shared" si="5"/>
        <v>18</v>
      </c>
      <c r="P6" s="154">
        <f t="shared" si="5"/>
        <v>21</v>
      </c>
      <c r="Q6" s="154">
        <f t="shared" si="5"/>
        <v>24</v>
      </c>
      <c r="R6" s="154">
        <f t="shared" si="5"/>
        <v>27</v>
      </c>
      <c r="S6" s="154">
        <f t="shared" si="5"/>
        <v>30</v>
      </c>
      <c r="T6" s="154">
        <f t="shared" si="5"/>
        <v>33</v>
      </c>
      <c r="U6" s="154">
        <f t="shared" si="5"/>
        <v>36</v>
      </c>
      <c r="V6" s="154">
        <f t="shared" si="5"/>
        <v>39</v>
      </c>
      <c r="W6" s="154">
        <f t="shared" si="5"/>
        <v>42</v>
      </c>
      <c r="X6" s="154">
        <f t="shared" si="5"/>
        <v>45</v>
      </c>
      <c r="Y6" s="154">
        <f t="shared" si="5"/>
        <v>48</v>
      </c>
      <c r="Z6" s="154">
        <f t="shared" si="5"/>
        <v>51</v>
      </c>
      <c r="AA6" s="154">
        <f t="shared" si="5"/>
        <v>54</v>
      </c>
      <c r="AB6" s="154">
        <f t="shared" si="5"/>
        <v>57</v>
      </c>
      <c r="AC6" s="154">
        <f t="shared" si="5"/>
        <v>60</v>
      </c>
      <c r="AD6" s="154">
        <f t="shared" si="5"/>
        <v>63</v>
      </c>
      <c r="AE6" s="154">
        <f t="shared" ref="AE6" si="6">AD6+3</f>
        <v>66</v>
      </c>
      <c r="AF6" s="154">
        <f>AE6+3</f>
        <v>69</v>
      </c>
      <c r="AG6" s="154">
        <f t="shared" ref="AG6:AK6" si="7">AF6+3</f>
        <v>72</v>
      </c>
      <c r="AH6" s="154">
        <f t="shared" si="7"/>
        <v>75</v>
      </c>
      <c r="AI6" s="154">
        <f t="shared" si="7"/>
        <v>78</v>
      </c>
      <c r="AJ6" s="154">
        <f t="shared" si="7"/>
        <v>81</v>
      </c>
      <c r="AK6" s="154">
        <f t="shared" si="7"/>
        <v>84</v>
      </c>
    </row>
    <row r="7" spans="2:37">
      <c r="K7" s="373">
        <f>K10-J10</f>
        <v>0.26</v>
      </c>
      <c r="L7" s="373">
        <f t="shared" ref="L7:AK7" si="8">L10-K10</f>
        <v>0.24</v>
      </c>
      <c r="M7" s="373">
        <f t="shared" si="8"/>
        <v>0.26</v>
      </c>
      <c r="N7" s="373">
        <f t="shared" si="8"/>
        <v>0.2400000000000001</v>
      </c>
      <c r="O7" s="373">
        <f t="shared" si="8"/>
        <v>0.25999999999999979</v>
      </c>
      <c r="P7" s="373">
        <f t="shared" si="8"/>
        <v>0.24000000000000021</v>
      </c>
      <c r="Q7" s="373">
        <f t="shared" si="8"/>
        <v>0.25999999999999979</v>
      </c>
      <c r="R7" s="373">
        <f t="shared" si="8"/>
        <v>0.24000000000000021</v>
      </c>
      <c r="S7" s="373">
        <f t="shared" si="8"/>
        <v>0.25999999999999979</v>
      </c>
      <c r="T7" s="373">
        <f t="shared" si="8"/>
        <v>0.24000000000000021</v>
      </c>
      <c r="U7" s="373">
        <f t="shared" si="8"/>
        <v>0.25999999999999979</v>
      </c>
      <c r="V7" s="373">
        <f t="shared" si="8"/>
        <v>0.24000000000000021</v>
      </c>
      <c r="W7" s="373">
        <f t="shared" si="8"/>
        <v>0.25999999999999979</v>
      </c>
      <c r="X7" s="373">
        <f t="shared" si="8"/>
        <v>0.24000000000000021</v>
      </c>
      <c r="Y7" s="373">
        <f t="shared" si="8"/>
        <v>0.25999999999999979</v>
      </c>
      <c r="Z7" s="373">
        <f t="shared" si="8"/>
        <v>0.24000000000000021</v>
      </c>
      <c r="AA7" s="373">
        <f t="shared" si="8"/>
        <v>0.25999999999999979</v>
      </c>
      <c r="AB7" s="373">
        <f t="shared" si="8"/>
        <v>0.24000000000000021</v>
      </c>
      <c r="AC7" s="373">
        <f t="shared" si="8"/>
        <v>0.25999999999999979</v>
      </c>
      <c r="AD7" s="373">
        <f t="shared" si="8"/>
        <v>0.24000000000000021</v>
      </c>
      <c r="AE7" s="373">
        <f>AE10-AD10</f>
        <v>0.25999999999999979</v>
      </c>
      <c r="AF7" s="373">
        <f t="shared" si="8"/>
        <v>0.24000000000000021</v>
      </c>
      <c r="AG7" s="373">
        <f t="shared" si="8"/>
        <v>0.25999999999999979</v>
      </c>
      <c r="AH7" s="373">
        <f t="shared" si="8"/>
        <v>0.24000000000000021</v>
      </c>
      <c r="AI7" s="373">
        <f t="shared" si="8"/>
        <v>0.25999999999999979</v>
      </c>
      <c r="AJ7" s="373">
        <f t="shared" si="8"/>
        <v>0.24000000000000021</v>
      </c>
      <c r="AK7" s="373">
        <f t="shared" si="8"/>
        <v>0.25999999999999979</v>
      </c>
    </row>
    <row r="8" spans="2:37" ht="14.1" thickBot="1">
      <c r="B8" s="211" t="s">
        <v>87</v>
      </c>
      <c r="K8" s="373">
        <f>SUM(J10:K10)</f>
        <v>0.5</v>
      </c>
      <c r="L8" s="373">
        <f>SUM(K10:L10)</f>
        <v>1</v>
      </c>
      <c r="M8" s="373">
        <f t="shared" ref="M8:AK8" si="9">SUM(L10:M10)</f>
        <v>1.5</v>
      </c>
      <c r="N8" s="373">
        <f t="shared" si="9"/>
        <v>2</v>
      </c>
      <c r="O8" s="373">
        <f t="shared" si="9"/>
        <v>2.5</v>
      </c>
      <c r="P8" s="373">
        <f t="shared" si="9"/>
        <v>3</v>
      </c>
      <c r="Q8" s="373">
        <f t="shared" si="9"/>
        <v>3.5</v>
      </c>
      <c r="R8" s="373">
        <f t="shared" si="9"/>
        <v>4</v>
      </c>
      <c r="S8" s="373">
        <f t="shared" si="9"/>
        <v>4.5</v>
      </c>
      <c r="T8" s="373">
        <f t="shared" si="9"/>
        <v>5</v>
      </c>
      <c r="U8" s="373">
        <f t="shared" si="9"/>
        <v>5.5</v>
      </c>
      <c r="V8" s="373">
        <f t="shared" si="9"/>
        <v>6</v>
      </c>
      <c r="W8" s="373">
        <f t="shared" si="9"/>
        <v>6.5</v>
      </c>
      <c r="X8" s="373">
        <f t="shared" si="9"/>
        <v>7</v>
      </c>
      <c r="Y8" s="373">
        <f t="shared" si="9"/>
        <v>7.5</v>
      </c>
      <c r="Z8" s="373">
        <f t="shared" si="9"/>
        <v>8</v>
      </c>
      <c r="AA8" s="373">
        <f t="shared" si="9"/>
        <v>8.5</v>
      </c>
      <c r="AB8" s="373">
        <f t="shared" si="9"/>
        <v>9</v>
      </c>
      <c r="AC8" s="373">
        <f t="shared" si="9"/>
        <v>9.5</v>
      </c>
      <c r="AD8" s="373">
        <f t="shared" si="9"/>
        <v>10</v>
      </c>
      <c r="AE8" s="373">
        <f t="shared" si="9"/>
        <v>10.5</v>
      </c>
      <c r="AF8" s="373">
        <f t="shared" si="9"/>
        <v>11</v>
      </c>
      <c r="AG8" s="373">
        <f t="shared" si="9"/>
        <v>11.5</v>
      </c>
      <c r="AH8" s="373">
        <f t="shared" si="9"/>
        <v>12</v>
      </c>
      <c r="AI8" s="373">
        <f t="shared" si="9"/>
        <v>12.5</v>
      </c>
      <c r="AJ8" s="373">
        <f t="shared" si="9"/>
        <v>13</v>
      </c>
      <c r="AK8" s="373">
        <f t="shared" si="9"/>
        <v>13.5</v>
      </c>
    </row>
    <row r="9" spans="2:37" ht="15.75" customHeight="1" thickBot="1">
      <c r="J9" s="212" t="s">
        <v>157</v>
      </c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  <c r="Z9" s="213"/>
      <c r="AA9" s="213"/>
      <c r="AB9" s="213"/>
      <c r="AC9" s="213"/>
      <c r="AD9" s="213"/>
      <c r="AE9" s="213"/>
      <c r="AF9" s="213"/>
      <c r="AG9" s="213"/>
      <c r="AH9" s="213"/>
      <c r="AI9" s="213"/>
      <c r="AJ9" s="213"/>
      <c r="AK9" s="213"/>
    </row>
    <row r="10" spans="2:37" s="219" customFormat="1" ht="29.65" customHeight="1" thickBot="1">
      <c r="B10" s="214" t="s">
        <v>158</v>
      </c>
      <c r="C10" s="215" t="s">
        <v>159</v>
      </c>
      <c r="D10" s="216" t="s">
        <v>160</v>
      </c>
      <c r="E10" s="216" t="s">
        <v>161</v>
      </c>
      <c r="F10" s="216" t="s">
        <v>162</v>
      </c>
      <c r="G10" s="216" t="s">
        <v>163</v>
      </c>
      <c r="H10" s="216" t="s">
        <v>164</v>
      </c>
      <c r="I10" s="217" t="s">
        <v>165</v>
      </c>
      <c r="J10" s="218">
        <v>0.12</v>
      </c>
      <c r="K10" s="218">
        <v>0.38</v>
      </c>
      <c r="L10" s="218">
        <v>0.62</v>
      </c>
      <c r="M10" s="218">
        <v>0.88</v>
      </c>
      <c r="N10" s="218">
        <v>1.1200000000000001</v>
      </c>
      <c r="O10" s="218">
        <v>1.38</v>
      </c>
      <c r="P10" s="218">
        <v>1.62</v>
      </c>
      <c r="Q10" s="218">
        <v>1.88</v>
      </c>
      <c r="R10" s="218">
        <v>2.12</v>
      </c>
      <c r="S10" s="218">
        <v>2.38</v>
      </c>
      <c r="T10" s="218">
        <v>2.62</v>
      </c>
      <c r="U10" s="218">
        <v>2.88</v>
      </c>
      <c r="V10" s="218">
        <v>3.12</v>
      </c>
      <c r="W10" s="218">
        <v>3.38</v>
      </c>
      <c r="X10" s="218">
        <v>3.62</v>
      </c>
      <c r="Y10" s="218">
        <v>3.88</v>
      </c>
      <c r="Z10" s="218">
        <v>4.12</v>
      </c>
      <c r="AA10" s="218">
        <v>4.38</v>
      </c>
      <c r="AB10" s="218">
        <v>4.62</v>
      </c>
      <c r="AC10" s="218">
        <v>4.88</v>
      </c>
      <c r="AD10" s="218">
        <v>5.12</v>
      </c>
      <c r="AE10" s="218">
        <v>5.38</v>
      </c>
      <c r="AF10" s="218">
        <v>5.62</v>
      </c>
      <c r="AG10" s="218">
        <v>5.88</v>
      </c>
      <c r="AH10" s="218">
        <v>6.12</v>
      </c>
      <c r="AI10" s="218">
        <v>6.38</v>
      </c>
      <c r="AJ10" s="218">
        <v>6.62</v>
      </c>
      <c r="AK10" s="218">
        <v>6.88</v>
      </c>
    </row>
    <row r="11" spans="2:37">
      <c r="B11" s="220" t="str">
        <f>IBNR!F7</f>
        <v>2018Q1</v>
      </c>
      <c r="C11" s="221">
        <f>C12+3</f>
        <v>84</v>
      </c>
      <c r="D11" s="222">
        <f>_xlfn.XLOOKUP($B$8,Paid_DFs!$G$5:$S$5,Paid_DFs!$G7:$S7)</f>
        <v>1</v>
      </c>
      <c r="E11" s="223">
        <f>PRODUCT($D$11:$D11)</f>
        <v>1</v>
      </c>
      <c r="F11" s="224">
        <f t="shared" ref="F11:F38" si="10">G11-G12</f>
        <v>1.8183935227951142E-3</v>
      </c>
      <c r="G11" s="225">
        <f>1/E11</f>
        <v>1</v>
      </c>
      <c r="H11" s="226">
        <f>1-G11</f>
        <v>0</v>
      </c>
      <c r="I11" s="227">
        <f t="shared" ref="I11:I38" si="11">SUM(J11:AK11)</f>
        <v>1</v>
      </c>
      <c r="J11" s="228">
        <f t="shared" ref="J11:J38" si="12">IF($H11=0%,100%,IFERROR(VLOOKUP($C11+J$6,$C$11:$AK$38,4,FALSE)/$H11,0))</f>
        <v>1</v>
      </c>
      <c r="K11" s="228">
        <f t="shared" ref="K11:Z11" si="13">IFERROR(VLOOKUP($C11+K$6,$C$11:$AK$38,4,FALSE)/$H11,0)</f>
        <v>0</v>
      </c>
      <c r="L11" s="228">
        <f t="shared" si="13"/>
        <v>0</v>
      </c>
      <c r="M11" s="228">
        <f t="shared" si="13"/>
        <v>0</v>
      </c>
      <c r="N11" s="228">
        <f t="shared" si="13"/>
        <v>0</v>
      </c>
      <c r="O11" s="228">
        <f t="shared" si="13"/>
        <v>0</v>
      </c>
      <c r="P11" s="228">
        <f t="shared" si="13"/>
        <v>0</v>
      </c>
      <c r="Q11" s="228">
        <f t="shared" si="13"/>
        <v>0</v>
      </c>
      <c r="R11" s="228">
        <f t="shared" si="13"/>
        <v>0</v>
      </c>
      <c r="S11" s="228">
        <f t="shared" si="13"/>
        <v>0</v>
      </c>
      <c r="T11" s="228">
        <f t="shared" si="13"/>
        <v>0</v>
      </c>
      <c r="U11" s="228">
        <f t="shared" si="13"/>
        <v>0</v>
      </c>
      <c r="V11" s="228">
        <f t="shared" si="13"/>
        <v>0</v>
      </c>
      <c r="W11" s="228">
        <f t="shared" si="13"/>
        <v>0</v>
      </c>
      <c r="X11" s="228">
        <f t="shared" si="13"/>
        <v>0</v>
      </c>
      <c r="Y11" s="228">
        <f t="shared" si="13"/>
        <v>0</v>
      </c>
      <c r="Z11" s="228">
        <f t="shared" si="13"/>
        <v>0</v>
      </c>
      <c r="AA11" s="228">
        <f t="shared" ref="AA11:AK11" si="14">IFERROR(VLOOKUP($C11+AA$6,$C$11:$AK$38,4,FALSE)/$H11,0)</f>
        <v>0</v>
      </c>
      <c r="AB11" s="228">
        <f t="shared" si="14"/>
        <v>0</v>
      </c>
      <c r="AC11" s="228">
        <f t="shared" si="14"/>
        <v>0</v>
      </c>
      <c r="AD11" s="228">
        <f t="shared" si="14"/>
        <v>0</v>
      </c>
      <c r="AE11" s="228">
        <f t="shared" si="14"/>
        <v>0</v>
      </c>
      <c r="AF11" s="228">
        <f t="shared" si="14"/>
        <v>0</v>
      </c>
      <c r="AG11" s="228">
        <f t="shared" si="14"/>
        <v>0</v>
      </c>
      <c r="AH11" s="228">
        <f t="shared" si="14"/>
        <v>0</v>
      </c>
      <c r="AI11" s="228">
        <f t="shared" si="14"/>
        <v>0</v>
      </c>
      <c r="AJ11" s="228">
        <f t="shared" si="14"/>
        <v>0</v>
      </c>
      <c r="AK11" s="228">
        <f t="shared" si="14"/>
        <v>0</v>
      </c>
    </row>
    <row r="12" spans="2:37">
      <c r="B12" s="220" t="str">
        <f>IBNR!F8</f>
        <v>2018Q2</v>
      </c>
      <c r="C12" s="221">
        <f t="shared" ref="C12:C38" si="15">C13+3</f>
        <v>81</v>
      </c>
      <c r="D12" s="222">
        <f>_xlfn.XLOOKUP($B$8,Paid_DFs!$G$5:$S$5,Paid_DFs!$G8:$S8)</f>
        <v>1.0018217061013703</v>
      </c>
      <c r="E12" s="223">
        <f>PRODUCT($D$11:$D12)</f>
        <v>1.0018217061013703</v>
      </c>
      <c r="F12" s="224">
        <f t="shared" si="10"/>
        <v>0</v>
      </c>
      <c r="G12" s="225">
        <f t="shared" ref="G12:G38" si="16">1/E12</f>
        <v>0.99818160647720489</v>
      </c>
      <c r="H12" s="226">
        <f>1-G12</f>
        <v>1.8183935227951142E-3</v>
      </c>
      <c r="I12" s="227">
        <f t="shared" si="11"/>
        <v>1</v>
      </c>
      <c r="J12" s="228">
        <f t="shared" si="12"/>
        <v>1</v>
      </c>
      <c r="K12" s="228">
        <f t="shared" ref="K12:AK21" si="17">IFERROR(VLOOKUP($C12+K$6,$C$11:$AK$38,4,FALSE)/$H12,0)</f>
        <v>0</v>
      </c>
      <c r="L12" s="228">
        <f t="shared" si="17"/>
        <v>0</v>
      </c>
      <c r="M12" s="228">
        <f t="shared" si="17"/>
        <v>0</v>
      </c>
      <c r="N12" s="228">
        <f t="shared" si="17"/>
        <v>0</v>
      </c>
      <c r="O12" s="228">
        <f t="shared" si="17"/>
        <v>0</v>
      </c>
      <c r="P12" s="228">
        <f t="shared" si="17"/>
        <v>0</v>
      </c>
      <c r="Q12" s="228">
        <f t="shared" si="17"/>
        <v>0</v>
      </c>
      <c r="R12" s="228">
        <f t="shared" si="17"/>
        <v>0</v>
      </c>
      <c r="S12" s="228">
        <f t="shared" si="17"/>
        <v>0</v>
      </c>
      <c r="T12" s="228">
        <f t="shared" si="17"/>
        <v>0</v>
      </c>
      <c r="U12" s="228">
        <f t="shared" si="17"/>
        <v>0</v>
      </c>
      <c r="V12" s="228">
        <f t="shared" si="17"/>
        <v>0</v>
      </c>
      <c r="W12" s="228">
        <f t="shared" si="17"/>
        <v>0</v>
      </c>
      <c r="X12" s="228">
        <f t="shared" si="17"/>
        <v>0</v>
      </c>
      <c r="Y12" s="228">
        <f t="shared" si="17"/>
        <v>0</v>
      </c>
      <c r="Z12" s="228">
        <f t="shared" si="17"/>
        <v>0</v>
      </c>
      <c r="AA12" s="228">
        <f t="shared" si="17"/>
        <v>0</v>
      </c>
      <c r="AB12" s="228">
        <f t="shared" si="17"/>
        <v>0</v>
      </c>
      <c r="AC12" s="228">
        <f t="shared" si="17"/>
        <v>0</v>
      </c>
      <c r="AD12" s="228">
        <f t="shared" si="17"/>
        <v>0</v>
      </c>
      <c r="AE12" s="228">
        <f t="shared" si="17"/>
        <v>0</v>
      </c>
      <c r="AF12" s="228">
        <f t="shared" si="17"/>
        <v>0</v>
      </c>
      <c r="AG12" s="228">
        <f t="shared" si="17"/>
        <v>0</v>
      </c>
      <c r="AH12" s="228">
        <f t="shared" si="17"/>
        <v>0</v>
      </c>
      <c r="AI12" s="228">
        <f t="shared" si="17"/>
        <v>0</v>
      </c>
      <c r="AJ12" s="228">
        <f t="shared" si="17"/>
        <v>0</v>
      </c>
      <c r="AK12" s="228">
        <f t="shared" si="17"/>
        <v>0</v>
      </c>
    </row>
    <row r="13" spans="2:37">
      <c r="B13" s="220" t="str">
        <f>IBNR!F9</f>
        <v>2018Q3</v>
      </c>
      <c r="C13" s="221">
        <f t="shared" si="15"/>
        <v>78</v>
      </c>
      <c r="D13" s="222">
        <f>_xlfn.XLOOKUP($B$8,Paid_DFs!$G$5:$S$5,Paid_DFs!$G9:$S9)</f>
        <v>1</v>
      </c>
      <c r="E13" s="223">
        <f>PRODUCT($D$11:$D13)</f>
        <v>1.0018217061013703</v>
      </c>
      <c r="F13" s="224">
        <f t="shared" si="10"/>
        <v>0</v>
      </c>
      <c r="G13" s="225">
        <f t="shared" si="16"/>
        <v>0.99818160647720489</v>
      </c>
      <c r="H13" s="226">
        <f>1-G13</f>
        <v>1.8183935227951142E-3</v>
      </c>
      <c r="I13" s="227">
        <f t="shared" si="11"/>
        <v>1</v>
      </c>
      <c r="J13" s="228">
        <f t="shared" si="12"/>
        <v>0</v>
      </c>
      <c r="K13" s="228">
        <f t="shared" si="17"/>
        <v>1</v>
      </c>
      <c r="L13" s="228">
        <f t="shared" si="17"/>
        <v>0</v>
      </c>
      <c r="M13" s="228">
        <f t="shared" si="17"/>
        <v>0</v>
      </c>
      <c r="N13" s="228">
        <f t="shared" si="17"/>
        <v>0</v>
      </c>
      <c r="O13" s="228">
        <f t="shared" si="17"/>
        <v>0</v>
      </c>
      <c r="P13" s="228">
        <f t="shared" si="17"/>
        <v>0</v>
      </c>
      <c r="Q13" s="228">
        <f t="shared" si="17"/>
        <v>0</v>
      </c>
      <c r="R13" s="228">
        <f t="shared" si="17"/>
        <v>0</v>
      </c>
      <c r="S13" s="228">
        <f t="shared" si="17"/>
        <v>0</v>
      </c>
      <c r="T13" s="228">
        <f t="shared" si="17"/>
        <v>0</v>
      </c>
      <c r="U13" s="228">
        <f t="shared" si="17"/>
        <v>0</v>
      </c>
      <c r="V13" s="228">
        <f t="shared" si="17"/>
        <v>0</v>
      </c>
      <c r="W13" s="228">
        <f t="shared" si="17"/>
        <v>0</v>
      </c>
      <c r="X13" s="228">
        <f t="shared" si="17"/>
        <v>0</v>
      </c>
      <c r="Y13" s="228">
        <f t="shared" si="17"/>
        <v>0</v>
      </c>
      <c r="Z13" s="228">
        <f t="shared" si="17"/>
        <v>0</v>
      </c>
      <c r="AA13" s="228">
        <f t="shared" si="17"/>
        <v>0</v>
      </c>
      <c r="AB13" s="228">
        <f t="shared" si="17"/>
        <v>0</v>
      </c>
      <c r="AC13" s="228">
        <f t="shared" si="17"/>
        <v>0</v>
      </c>
      <c r="AD13" s="228">
        <f t="shared" si="17"/>
        <v>0</v>
      </c>
      <c r="AE13" s="228">
        <f t="shared" si="17"/>
        <v>0</v>
      </c>
      <c r="AF13" s="228">
        <f t="shared" si="17"/>
        <v>0</v>
      </c>
      <c r="AG13" s="228">
        <f t="shared" si="17"/>
        <v>0</v>
      </c>
      <c r="AH13" s="228">
        <f t="shared" si="17"/>
        <v>0</v>
      </c>
      <c r="AI13" s="228">
        <f t="shared" si="17"/>
        <v>0</v>
      </c>
      <c r="AJ13" s="228">
        <f t="shared" si="17"/>
        <v>0</v>
      </c>
      <c r="AK13" s="228">
        <f t="shared" si="17"/>
        <v>0</v>
      </c>
    </row>
    <row r="14" spans="2:37">
      <c r="B14" s="220" t="str">
        <f>IBNR!F10</f>
        <v>2018Q4</v>
      </c>
      <c r="C14" s="221">
        <f t="shared" si="15"/>
        <v>75</v>
      </c>
      <c r="D14" s="222">
        <f>_xlfn.XLOOKUP($B$8,Paid_DFs!$G$5:$S$5,Paid_DFs!$G10:$S10)</f>
        <v>1</v>
      </c>
      <c r="E14" s="223">
        <f>PRODUCT($D$11:$D14)</f>
        <v>1.0018217061013703</v>
      </c>
      <c r="F14" s="224">
        <f t="shared" si="10"/>
        <v>0</v>
      </c>
      <c r="G14" s="225">
        <f t="shared" si="16"/>
        <v>0.99818160647720489</v>
      </c>
      <c r="H14" s="226">
        <f t="shared" ref="H14:H38" si="18">1-G14</f>
        <v>1.8183935227951142E-3</v>
      </c>
      <c r="I14" s="227">
        <f t="shared" si="11"/>
        <v>1</v>
      </c>
      <c r="J14" s="228">
        <f t="shared" si="12"/>
        <v>0</v>
      </c>
      <c r="K14" s="228">
        <f t="shared" si="17"/>
        <v>0</v>
      </c>
      <c r="L14" s="228">
        <f t="shared" si="17"/>
        <v>1</v>
      </c>
      <c r="M14" s="228">
        <f t="shared" si="17"/>
        <v>0</v>
      </c>
      <c r="N14" s="228">
        <f t="shared" si="17"/>
        <v>0</v>
      </c>
      <c r="O14" s="228">
        <f t="shared" si="17"/>
        <v>0</v>
      </c>
      <c r="P14" s="228">
        <f t="shared" si="17"/>
        <v>0</v>
      </c>
      <c r="Q14" s="228">
        <f t="shared" si="17"/>
        <v>0</v>
      </c>
      <c r="R14" s="228">
        <f t="shared" si="17"/>
        <v>0</v>
      </c>
      <c r="S14" s="228">
        <f t="shared" si="17"/>
        <v>0</v>
      </c>
      <c r="T14" s="228">
        <f t="shared" si="17"/>
        <v>0</v>
      </c>
      <c r="U14" s="228">
        <f t="shared" si="17"/>
        <v>0</v>
      </c>
      <c r="V14" s="228">
        <f t="shared" si="17"/>
        <v>0</v>
      </c>
      <c r="W14" s="228">
        <f t="shared" si="17"/>
        <v>0</v>
      </c>
      <c r="X14" s="228">
        <f t="shared" si="17"/>
        <v>0</v>
      </c>
      <c r="Y14" s="228">
        <f t="shared" si="17"/>
        <v>0</v>
      </c>
      <c r="Z14" s="228">
        <f t="shared" si="17"/>
        <v>0</v>
      </c>
      <c r="AA14" s="228">
        <f t="shared" si="17"/>
        <v>0</v>
      </c>
      <c r="AB14" s="228">
        <f t="shared" si="17"/>
        <v>0</v>
      </c>
      <c r="AC14" s="228">
        <f t="shared" si="17"/>
        <v>0</v>
      </c>
      <c r="AD14" s="228">
        <f t="shared" si="17"/>
        <v>0</v>
      </c>
      <c r="AE14" s="228">
        <f t="shared" si="17"/>
        <v>0</v>
      </c>
      <c r="AF14" s="228">
        <f t="shared" si="17"/>
        <v>0</v>
      </c>
      <c r="AG14" s="228">
        <f t="shared" si="17"/>
        <v>0</v>
      </c>
      <c r="AH14" s="228">
        <f t="shared" si="17"/>
        <v>0</v>
      </c>
      <c r="AI14" s="228">
        <f t="shared" si="17"/>
        <v>0</v>
      </c>
      <c r="AJ14" s="228">
        <f t="shared" si="17"/>
        <v>0</v>
      </c>
      <c r="AK14" s="228">
        <f t="shared" si="17"/>
        <v>0</v>
      </c>
    </row>
    <row r="15" spans="2:37">
      <c r="B15" s="220" t="str">
        <f>IBNR!F11</f>
        <v>2019Q1</v>
      </c>
      <c r="C15" s="221">
        <f t="shared" si="15"/>
        <v>72</v>
      </c>
      <c r="D15" s="222">
        <f>_xlfn.XLOOKUP($B$8,Paid_DFs!$G$5:$S$5,Paid_DFs!$G11:$S11)</f>
        <v>1</v>
      </c>
      <c r="E15" s="223">
        <f>PRODUCT($D$11:$D15)</f>
        <v>1.0018217061013703</v>
      </c>
      <c r="F15" s="224">
        <f t="shared" si="10"/>
        <v>0</v>
      </c>
      <c r="G15" s="225">
        <f t="shared" si="16"/>
        <v>0.99818160647720489</v>
      </c>
      <c r="H15" s="226">
        <f t="shared" si="18"/>
        <v>1.8183935227951142E-3</v>
      </c>
      <c r="I15" s="227">
        <f t="shared" si="11"/>
        <v>1</v>
      </c>
      <c r="J15" s="228">
        <f t="shared" si="12"/>
        <v>0</v>
      </c>
      <c r="K15" s="228">
        <f t="shared" si="17"/>
        <v>0</v>
      </c>
      <c r="L15" s="228">
        <f t="shared" si="17"/>
        <v>0</v>
      </c>
      <c r="M15" s="228">
        <f t="shared" si="17"/>
        <v>1</v>
      </c>
      <c r="N15" s="228">
        <f t="shared" si="17"/>
        <v>0</v>
      </c>
      <c r="O15" s="228">
        <f t="shared" si="17"/>
        <v>0</v>
      </c>
      <c r="P15" s="228">
        <f t="shared" si="17"/>
        <v>0</v>
      </c>
      <c r="Q15" s="228">
        <f t="shared" si="17"/>
        <v>0</v>
      </c>
      <c r="R15" s="228">
        <f t="shared" si="17"/>
        <v>0</v>
      </c>
      <c r="S15" s="228">
        <f t="shared" si="17"/>
        <v>0</v>
      </c>
      <c r="T15" s="228">
        <f t="shared" si="17"/>
        <v>0</v>
      </c>
      <c r="U15" s="228">
        <f t="shared" si="17"/>
        <v>0</v>
      </c>
      <c r="V15" s="228">
        <f t="shared" si="17"/>
        <v>0</v>
      </c>
      <c r="W15" s="228">
        <f t="shared" si="17"/>
        <v>0</v>
      </c>
      <c r="X15" s="228">
        <f t="shared" si="17"/>
        <v>0</v>
      </c>
      <c r="Y15" s="228">
        <f t="shared" si="17"/>
        <v>0</v>
      </c>
      <c r="Z15" s="228">
        <f t="shared" si="17"/>
        <v>0</v>
      </c>
      <c r="AA15" s="228">
        <f t="shared" si="17"/>
        <v>0</v>
      </c>
      <c r="AB15" s="228">
        <f t="shared" si="17"/>
        <v>0</v>
      </c>
      <c r="AC15" s="228">
        <f t="shared" si="17"/>
        <v>0</v>
      </c>
      <c r="AD15" s="228">
        <f t="shared" si="17"/>
        <v>0</v>
      </c>
      <c r="AE15" s="228">
        <f t="shared" si="17"/>
        <v>0</v>
      </c>
      <c r="AF15" s="228">
        <f t="shared" si="17"/>
        <v>0</v>
      </c>
      <c r="AG15" s="228">
        <f t="shared" si="17"/>
        <v>0</v>
      </c>
      <c r="AH15" s="228">
        <f t="shared" si="17"/>
        <v>0</v>
      </c>
      <c r="AI15" s="228">
        <f t="shared" si="17"/>
        <v>0</v>
      </c>
      <c r="AJ15" s="228">
        <f t="shared" si="17"/>
        <v>0</v>
      </c>
      <c r="AK15" s="228">
        <f t="shared" si="17"/>
        <v>0</v>
      </c>
    </row>
    <row r="16" spans="2:37">
      <c r="B16" s="220" t="str">
        <f>IBNR!F12</f>
        <v>2019Q2</v>
      </c>
      <c r="C16" s="221">
        <f t="shared" si="15"/>
        <v>69</v>
      </c>
      <c r="D16" s="222">
        <f>_xlfn.XLOOKUP($B$8,Paid_DFs!$G$5:$S$5,Paid_DFs!$G12:$S12)</f>
        <v>1.0000000000000002</v>
      </c>
      <c r="E16" s="223">
        <f>PRODUCT($D$11:$D16)</f>
        <v>1.0018217061013706</v>
      </c>
      <c r="F16" s="224">
        <f t="shared" si="10"/>
        <v>9.2321872264267135E-5</v>
      </c>
      <c r="G16" s="225">
        <f t="shared" si="16"/>
        <v>0.99818160647720466</v>
      </c>
      <c r="H16" s="226">
        <f t="shared" si="18"/>
        <v>1.8183935227953363E-3</v>
      </c>
      <c r="I16" s="227">
        <f t="shared" si="11"/>
        <v>0.99999999999987788</v>
      </c>
      <c r="J16" s="228">
        <f t="shared" si="12"/>
        <v>0</v>
      </c>
      <c r="K16" s="228">
        <f t="shared" si="17"/>
        <v>0</v>
      </c>
      <c r="L16" s="228">
        <f t="shared" si="17"/>
        <v>0</v>
      </c>
      <c r="M16" s="228">
        <f t="shared" si="17"/>
        <v>0</v>
      </c>
      <c r="N16" s="228">
        <f t="shared" si="17"/>
        <v>0.99999999999987788</v>
      </c>
      <c r="O16" s="228">
        <f t="shared" si="17"/>
        <v>0</v>
      </c>
      <c r="P16" s="228">
        <f t="shared" si="17"/>
        <v>0</v>
      </c>
      <c r="Q16" s="228">
        <f t="shared" si="17"/>
        <v>0</v>
      </c>
      <c r="R16" s="228">
        <f t="shared" si="17"/>
        <v>0</v>
      </c>
      <c r="S16" s="228">
        <f t="shared" si="17"/>
        <v>0</v>
      </c>
      <c r="T16" s="228">
        <f t="shared" si="17"/>
        <v>0</v>
      </c>
      <c r="U16" s="228">
        <f t="shared" si="17"/>
        <v>0</v>
      </c>
      <c r="V16" s="228">
        <f t="shared" si="17"/>
        <v>0</v>
      </c>
      <c r="W16" s="228">
        <f t="shared" si="17"/>
        <v>0</v>
      </c>
      <c r="X16" s="228">
        <f t="shared" si="17"/>
        <v>0</v>
      </c>
      <c r="Y16" s="228">
        <f t="shared" si="17"/>
        <v>0</v>
      </c>
      <c r="Z16" s="228">
        <f t="shared" si="17"/>
        <v>0</v>
      </c>
      <c r="AA16" s="228">
        <f t="shared" si="17"/>
        <v>0</v>
      </c>
      <c r="AB16" s="228">
        <f t="shared" si="17"/>
        <v>0</v>
      </c>
      <c r="AC16" s="228">
        <f t="shared" si="17"/>
        <v>0</v>
      </c>
      <c r="AD16" s="228">
        <f t="shared" si="17"/>
        <v>0</v>
      </c>
      <c r="AE16" s="228">
        <f t="shared" si="17"/>
        <v>0</v>
      </c>
      <c r="AF16" s="228">
        <f t="shared" si="17"/>
        <v>0</v>
      </c>
      <c r="AG16" s="228">
        <f t="shared" si="17"/>
        <v>0</v>
      </c>
      <c r="AH16" s="228">
        <f t="shared" si="17"/>
        <v>0</v>
      </c>
      <c r="AI16" s="228">
        <f t="shared" si="17"/>
        <v>0</v>
      </c>
      <c r="AJ16" s="228">
        <f t="shared" si="17"/>
        <v>0</v>
      </c>
      <c r="AK16" s="228">
        <f t="shared" si="17"/>
        <v>0</v>
      </c>
    </row>
    <row r="17" spans="2:37">
      <c r="B17" s="220" t="str">
        <f>IBNR!F13</f>
        <v>2019Q3</v>
      </c>
      <c r="C17" s="221">
        <f t="shared" si="15"/>
        <v>66</v>
      </c>
      <c r="D17" s="222">
        <f>_xlfn.XLOOKUP($B$8,Paid_DFs!$G$5:$S$5,Paid_DFs!$G13:$S13)</f>
        <v>1.0000924986107838</v>
      </c>
      <c r="E17" s="223">
        <f>PRODUCT($D$11:$D17)</f>
        <v>1.001914373217438</v>
      </c>
      <c r="F17" s="224">
        <f t="shared" si="10"/>
        <v>3.8985432092730754E-4</v>
      </c>
      <c r="G17" s="225">
        <f t="shared" si="16"/>
        <v>0.9980892846049404</v>
      </c>
      <c r="H17" s="226">
        <f t="shared" si="18"/>
        <v>1.9107153950596034E-3</v>
      </c>
      <c r="I17" s="227">
        <f t="shared" si="11"/>
        <v>0.99999999999988376</v>
      </c>
      <c r="J17" s="228">
        <f t="shared" si="12"/>
        <v>4.8317961169401277E-2</v>
      </c>
      <c r="K17" s="228">
        <f t="shared" si="17"/>
        <v>0</v>
      </c>
      <c r="L17" s="228">
        <f t="shared" si="17"/>
        <v>0</v>
      </c>
      <c r="M17" s="228">
        <f t="shared" si="17"/>
        <v>0</v>
      </c>
      <c r="N17" s="228">
        <f t="shared" si="17"/>
        <v>0</v>
      </c>
      <c r="O17" s="228">
        <f t="shared" si="17"/>
        <v>0.95168203883048252</v>
      </c>
      <c r="P17" s="228">
        <f t="shared" si="17"/>
        <v>0</v>
      </c>
      <c r="Q17" s="228">
        <f t="shared" si="17"/>
        <v>0</v>
      </c>
      <c r="R17" s="228">
        <f t="shared" si="17"/>
        <v>0</v>
      </c>
      <c r="S17" s="228">
        <f t="shared" si="17"/>
        <v>0</v>
      </c>
      <c r="T17" s="228">
        <f t="shared" si="17"/>
        <v>0</v>
      </c>
      <c r="U17" s="228">
        <f t="shared" si="17"/>
        <v>0</v>
      </c>
      <c r="V17" s="228">
        <f t="shared" si="17"/>
        <v>0</v>
      </c>
      <c r="W17" s="228">
        <f t="shared" si="17"/>
        <v>0</v>
      </c>
      <c r="X17" s="228">
        <f t="shared" si="17"/>
        <v>0</v>
      </c>
      <c r="Y17" s="228">
        <f t="shared" si="17"/>
        <v>0</v>
      </c>
      <c r="Z17" s="228">
        <f t="shared" si="17"/>
        <v>0</v>
      </c>
      <c r="AA17" s="228">
        <f t="shared" si="17"/>
        <v>0</v>
      </c>
      <c r="AB17" s="228">
        <f t="shared" si="17"/>
        <v>0</v>
      </c>
      <c r="AC17" s="228">
        <f t="shared" si="17"/>
        <v>0</v>
      </c>
      <c r="AD17" s="228">
        <f t="shared" si="17"/>
        <v>0</v>
      </c>
      <c r="AE17" s="228">
        <f t="shared" si="17"/>
        <v>0</v>
      </c>
      <c r="AF17" s="228">
        <f t="shared" si="17"/>
        <v>0</v>
      </c>
      <c r="AG17" s="228">
        <f t="shared" si="17"/>
        <v>0</v>
      </c>
      <c r="AH17" s="228">
        <f t="shared" si="17"/>
        <v>0</v>
      </c>
      <c r="AI17" s="228">
        <f t="shared" si="17"/>
        <v>0</v>
      </c>
      <c r="AJ17" s="228">
        <f t="shared" si="17"/>
        <v>0</v>
      </c>
      <c r="AK17" s="228">
        <f t="shared" si="17"/>
        <v>0</v>
      </c>
    </row>
    <row r="18" spans="2:37">
      <c r="B18" s="220" t="str">
        <f>IBNR!F14</f>
        <v>2019Q4</v>
      </c>
      <c r="C18" s="221">
        <f t="shared" si="15"/>
        <v>63</v>
      </c>
      <c r="D18" s="222">
        <f>_xlfn.XLOOKUP($B$8,Paid_DFs!$G$5:$S$5,Paid_DFs!$G14:$S14)</f>
        <v>1.0003907532760807</v>
      </c>
      <c r="E18" s="223">
        <f>PRODUCT($D$11:$D18)</f>
        <v>1.0023058745411251</v>
      </c>
      <c r="F18" s="224">
        <f t="shared" si="10"/>
        <v>6.3085964319131715E-4</v>
      </c>
      <c r="G18" s="225">
        <f t="shared" si="16"/>
        <v>0.99769943028401309</v>
      </c>
      <c r="H18" s="226">
        <f t="shared" si="18"/>
        <v>2.300569715986911E-3</v>
      </c>
      <c r="I18" s="227">
        <f t="shared" si="11"/>
        <v>0.99999999999990341</v>
      </c>
      <c r="J18" s="228">
        <f t="shared" si="12"/>
        <v>0.16945990300496749</v>
      </c>
      <c r="K18" s="228">
        <f t="shared" si="17"/>
        <v>4.013000415623675E-2</v>
      </c>
      <c r="L18" s="228">
        <f t="shared" si="17"/>
        <v>0</v>
      </c>
      <c r="M18" s="228">
        <f t="shared" si="17"/>
        <v>0</v>
      </c>
      <c r="N18" s="228">
        <f t="shared" si="17"/>
        <v>0</v>
      </c>
      <c r="O18" s="228">
        <f t="shared" si="17"/>
        <v>0</v>
      </c>
      <c r="P18" s="228">
        <f t="shared" si="17"/>
        <v>0.79041009283869923</v>
      </c>
      <c r="Q18" s="228">
        <f t="shared" si="17"/>
        <v>0</v>
      </c>
      <c r="R18" s="228">
        <f t="shared" si="17"/>
        <v>0</v>
      </c>
      <c r="S18" s="228">
        <f t="shared" si="17"/>
        <v>0</v>
      </c>
      <c r="T18" s="228">
        <f t="shared" si="17"/>
        <v>0</v>
      </c>
      <c r="U18" s="228">
        <f t="shared" si="17"/>
        <v>0</v>
      </c>
      <c r="V18" s="228">
        <f t="shared" si="17"/>
        <v>0</v>
      </c>
      <c r="W18" s="228">
        <f t="shared" si="17"/>
        <v>0</v>
      </c>
      <c r="X18" s="228">
        <f t="shared" si="17"/>
        <v>0</v>
      </c>
      <c r="Y18" s="228">
        <f t="shared" si="17"/>
        <v>0</v>
      </c>
      <c r="Z18" s="228">
        <f t="shared" si="17"/>
        <v>0</v>
      </c>
      <c r="AA18" s="228">
        <f t="shared" si="17"/>
        <v>0</v>
      </c>
      <c r="AB18" s="228">
        <f t="shared" si="17"/>
        <v>0</v>
      </c>
      <c r="AC18" s="228">
        <f t="shared" si="17"/>
        <v>0</v>
      </c>
      <c r="AD18" s="228">
        <f t="shared" si="17"/>
        <v>0</v>
      </c>
      <c r="AE18" s="228">
        <f t="shared" si="17"/>
        <v>0</v>
      </c>
      <c r="AF18" s="228">
        <f t="shared" si="17"/>
        <v>0</v>
      </c>
      <c r="AG18" s="228">
        <f t="shared" si="17"/>
        <v>0</v>
      </c>
      <c r="AH18" s="228">
        <f t="shared" si="17"/>
        <v>0</v>
      </c>
      <c r="AI18" s="228">
        <f t="shared" si="17"/>
        <v>0</v>
      </c>
      <c r="AJ18" s="228">
        <f t="shared" si="17"/>
        <v>0</v>
      </c>
      <c r="AK18" s="228">
        <f t="shared" si="17"/>
        <v>0</v>
      </c>
    </row>
    <row r="19" spans="2:37">
      <c r="B19" s="220" t="str">
        <f>IBNR!F15</f>
        <v>2020Q1</v>
      </c>
      <c r="C19" s="221">
        <f t="shared" si="15"/>
        <v>60</v>
      </c>
      <c r="D19" s="222">
        <f>_xlfn.XLOOKUP($B$8,Paid_DFs!$G$5:$S$5,Paid_DFs!$G15:$S15)</f>
        <v>1.0006327144007616</v>
      </c>
      <c r="E19" s="223">
        <f>PRODUCT($D$11:$D19)</f>
        <v>1.0029400479019153</v>
      </c>
      <c r="F19" s="224">
        <f t="shared" si="10"/>
        <v>1.1345701024412236E-4</v>
      </c>
      <c r="G19" s="225">
        <f t="shared" si="16"/>
        <v>0.99706857064082177</v>
      </c>
      <c r="H19" s="226">
        <f t="shared" si="18"/>
        <v>2.9314293591782281E-3</v>
      </c>
      <c r="I19" s="227">
        <f t="shared" si="11"/>
        <v>0.99999999999992428</v>
      </c>
      <c r="J19" s="228">
        <f t="shared" si="12"/>
        <v>0.21520547347187891</v>
      </c>
      <c r="K19" s="228">
        <f t="shared" si="17"/>
        <v>0.1329912043442848</v>
      </c>
      <c r="L19" s="228">
        <f t="shared" si="17"/>
        <v>3.1493807611365353E-2</v>
      </c>
      <c r="M19" s="228">
        <f t="shared" si="17"/>
        <v>0</v>
      </c>
      <c r="N19" s="228">
        <f t="shared" si="17"/>
        <v>0</v>
      </c>
      <c r="O19" s="228">
        <f t="shared" si="17"/>
        <v>0</v>
      </c>
      <c r="P19" s="228">
        <f t="shared" si="17"/>
        <v>0</v>
      </c>
      <c r="Q19" s="228">
        <f t="shared" si="17"/>
        <v>0.62030951457239525</v>
      </c>
      <c r="R19" s="228">
        <f t="shared" si="17"/>
        <v>0</v>
      </c>
      <c r="S19" s="228">
        <f t="shared" si="17"/>
        <v>0</v>
      </c>
      <c r="T19" s="228">
        <f t="shared" si="17"/>
        <v>0</v>
      </c>
      <c r="U19" s="228">
        <f t="shared" si="17"/>
        <v>0</v>
      </c>
      <c r="V19" s="228">
        <f t="shared" si="17"/>
        <v>0</v>
      </c>
      <c r="W19" s="228">
        <f t="shared" si="17"/>
        <v>0</v>
      </c>
      <c r="X19" s="228">
        <f t="shared" si="17"/>
        <v>0</v>
      </c>
      <c r="Y19" s="228">
        <f t="shared" si="17"/>
        <v>0</v>
      </c>
      <c r="Z19" s="228">
        <f t="shared" si="17"/>
        <v>0</v>
      </c>
      <c r="AA19" s="228">
        <f t="shared" si="17"/>
        <v>0</v>
      </c>
      <c r="AB19" s="228">
        <f t="shared" si="17"/>
        <v>0</v>
      </c>
      <c r="AC19" s="228">
        <f t="shared" si="17"/>
        <v>0</v>
      </c>
      <c r="AD19" s="228">
        <f t="shared" si="17"/>
        <v>0</v>
      </c>
      <c r="AE19" s="228">
        <f t="shared" si="17"/>
        <v>0</v>
      </c>
      <c r="AF19" s="228">
        <f t="shared" si="17"/>
        <v>0</v>
      </c>
      <c r="AG19" s="228">
        <f t="shared" si="17"/>
        <v>0</v>
      </c>
      <c r="AH19" s="228">
        <f t="shared" si="17"/>
        <v>0</v>
      </c>
      <c r="AI19" s="228">
        <f t="shared" si="17"/>
        <v>0</v>
      </c>
      <c r="AJ19" s="228">
        <f t="shared" si="17"/>
        <v>0</v>
      </c>
      <c r="AK19" s="228">
        <f t="shared" si="17"/>
        <v>0</v>
      </c>
    </row>
    <row r="20" spans="2:37">
      <c r="B20" s="220" t="str">
        <f>IBNR!F16</f>
        <v>2020Q2</v>
      </c>
      <c r="C20" s="221">
        <f t="shared" si="15"/>
        <v>57</v>
      </c>
      <c r="D20" s="222">
        <f>_xlfn.XLOOKUP($B$8,Paid_DFs!$G$5:$S$5,Paid_DFs!$G16:$S16)</f>
        <v>1.0001138035290587</v>
      </c>
      <c r="E20" s="223">
        <f>PRODUCT($D$11:$D20)</f>
        <v>1.0030541860188007</v>
      </c>
      <c r="F20" s="224">
        <f t="shared" si="10"/>
        <v>2.8550436236207677E-4</v>
      </c>
      <c r="G20" s="225">
        <f t="shared" si="16"/>
        <v>0.99695511363057765</v>
      </c>
      <c r="H20" s="226">
        <f t="shared" si="18"/>
        <v>3.0448863694223505E-3</v>
      </c>
      <c r="I20" s="227">
        <f t="shared" si="11"/>
        <v>0.99999999999992706</v>
      </c>
      <c r="J20" s="228">
        <f t="shared" si="12"/>
        <v>3.7261492377348202E-2</v>
      </c>
      <c r="K20" s="228">
        <f t="shared" si="17"/>
        <v>0.20718659636254289</v>
      </c>
      <c r="L20" s="228">
        <f t="shared" si="17"/>
        <v>0.12803575359735586</v>
      </c>
      <c r="M20" s="228">
        <f t="shared" si="17"/>
        <v>3.0320301339120791E-2</v>
      </c>
      <c r="N20" s="228">
        <f t="shared" si="17"/>
        <v>0</v>
      </c>
      <c r="O20" s="228">
        <f t="shared" si="17"/>
        <v>0</v>
      </c>
      <c r="P20" s="228">
        <f t="shared" si="17"/>
        <v>0</v>
      </c>
      <c r="Q20" s="228">
        <f t="shared" si="17"/>
        <v>0</v>
      </c>
      <c r="R20" s="228">
        <f t="shared" si="17"/>
        <v>0.59719585632355932</v>
      </c>
      <c r="S20" s="228">
        <f t="shared" si="17"/>
        <v>0</v>
      </c>
      <c r="T20" s="228">
        <f t="shared" si="17"/>
        <v>0</v>
      </c>
      <c r="U20" s="228">
        <f t="shared" si="17"/>
        <v>0</v>
      </c>
      <c r="V20" s="228">
        <f t="shared" si="17"/>
        <v>0</v>
      </c>
      <c r="W20" s="228">
        <f t="shared" si="17"/>
        <v>0</v>
      </c>
      <c r="X20" s="228">
        <f t="shared" si="17"/>
        <v>0</v>
      </c>
      <c r="Y20" s="228">
        <f t="shared" si="17"/>
        <v>0</v>
      </c>
      <c r="Z20" s="228">
        <f t="shared" si="17"/>
        <v>0</v>
      </c>
      <c r="AA20" s="228">
        <f t="shared" si="17"/>
        <v>0</v>
      </c>
      <c r="AB20" s="228">
        <f t="shared" si="17"/>
        <v>0</v>
      </c>
      <c r="AC20" s="228">
        <f t="shared" si="17"/>
        <v>0</v>
      </c>
      <c r="AD20" s="228">
        <f t="shared" si="17"/>
        <v>0</v>
      </c>
      <c r="AE20" s="228">
        <f t="shared" si="17"/>
        <v>0</v>
      </c>
      <c r="AF20" s="228">
        <f t="shared" si="17"/>
        <v>0</v>
      </c>
      <c r="AG20" s="228">
        <f t="shared" si="17"/>
        <v>0</v>
      </c>
      <c r="AH20" s="228">
        <f t="shared" si="17"/>
        <v>0</v>
      </c>
      <c r="AI20" s="228">
        <f t="shared" si="17"/>
        <v>0</v>
      </c>
      <c r="AJ20" s="228">
        <f t="shared" si="17"/>
        <v>0</v>
      </c>
      <c r="AK20" s="228">
        <f t="shared" si="17"/>
        <v>0</v>
      </c>
    </row>
    <row r="21" spans="2:37">
      <c r="B21" s="220" t="str">
        <f>IBNR!F17</f>
        <v>2020Q3</v>
      </c>
      <c r="C21" s="221">
        <f t="shared" si="15"/>
        <v>54</v>
      </c>
      <c r="D21" s="222">
        <f>_xlfn.XLOOKUP($B$8,Paid_DFs!$G$5:$S$5,Paid_DFs!$G17:$S17)</f>
        <v>1.0002864583806981</v>
      </c>
      <c r="E21" s="223">
        <f>PRODUCT($D$11:$D21)</f>
        <v>1.0033415192966801</v>
      </c>
      <c r="F21" s="224">
        <f t="shared" si="10"/>
        <v>1.1184542536475384E-3</v>
      </c>
      <c r="G21" s="225">
        <f t="shared" si="16"/>
        <v>0.99666960926821557</v>
      </c>
      <c r="H21" s="226">
        <f t="shared" si="18"/>
        <v>3.3303907317844272E-3</v>
      </c>
      <c r="I21" s="227">
        <f t="shared" si="11"/>
        <v>0.99999999999993339</v>
      </c>
      <c r="J21" s="228">
        <f t="shared" si="12"/>
        <v>8.5726986817881032E-2</v>
      </c>
      <c r="K21" s="228">
        <f t="shared" si="17"/>
        <v>3.4067176911500699E-2</v>
      </c>
      <c r="L21" s="228">
        <f t="shared" si="17"/>
        <v>0.18942511374732954</v>
      </c>
      <c r="M21" s="228">
        <f t="shared" si="17"/>
        <v>0.11705963423649787</v>
      </c>
      <c r="N21" s="228">
        <f t="shared" si="17"/>
        <v>2.7721033265907802E-2</v>
      </c>
      <c r="O21" s="228">
        <f t="shared" si="17"/>
        <v>0</v>
      </c>
      <c r="P21" s="228">
        <f t="shared" si="17"/>
        <v>0</v>
      </c>
      <c r="Q21" s="228">
        <f t="shared" si="17"/>
        <v>0</v>
      </c>
      <c r="R21" s="228">
        <f t="shared" si="17"/>
        <v>0</v>
      </c>
      <c r="S21" s="228">
        <f t="shared" si="17"/>
        <v>0.54600005502081639</v>
      </c>
      <c r="T21" s="228">
        <f t="shared" si="17"/>
        <v>0</v>
      </c>
      <c r="U21" s="228">
        <f t="shared" si="17"/>
        <v>0</v>
      </c>
      <c r="V21" s="228">
        <f t="shared" si="17"/>
        <v>0</v>
      </c>
      <c r="W21" s="228">
        <f t="shared" ref="W21:AK21" si="19">IFERROR(VLOOKUP($C21+W$6,$C$11:$AK$38,4,FALSE)/$H21,0)</f>
        <v>0</v>
      </c>
      <c r="X21" s="228">
        <f t="shared" si="19"/>
        <v>0</v>
      </c>
      <c r="Y21" s="228">
        <f t="shared" si="19"/>
        <v>0</v>
      </c>
      <c r="Z21" s="228">
        <f t="shared" si="19"/>
        <v>0</v>
      </c>
      <c r="AA21" s="228">
        <f t="shared" si="19"/>
        <v>0</v>
      </c>
      <c r="AB21" s="228">
        <f t="shared" si="19"/>
        <v>0</v>
      </c>
      <c r="AC21" s="228">
        <f t="shared" si="19"/>
        <v>0</v>
      </c>
      <c r="AD21" s="228">
        <f t="shared" si="19"/>
        <v>0</v>
      </c>
      <c r="AE21" s="228">
        <f t="shared" si="19"/>
        <v>0</v>
      </c>
      <c r="AF21" s="228">
        <f t="shared" si="19"/>
        <v>0</v>
      </c>
      <c r="AG21" s="228">
        <f t="shared" si="19"/>
        <v>0</v>
      </c>
      <c r="AH21" s="228">
        <f t="shared" si="19"/>
        <v>0</v>
      </c>
      <c r="AI21" s="228">
        <f t="shared" si="19"/>
        <v>0</v>
      </c>
      <c r="AJ21" s="228">
        <f t="shared" si="19"/>
        <v>0</v>
      </c>
      <c r="AK21" s="228">
        <f t="shared" si="19"/>
        <v>0</v>
      </c>
    </row>
    <row r="22" spans="2:37">
      <c r="B22" s="220" t="str">
        <f>IBNR!F18</f>
        <v>2020Q4</v>
      </c>
      <c r="C22" s="221">
        <f t="shared" si="15"/>
        <v>51</v>
      </c>
      <c r="D22" s="222">
        <f>_xlfn.XLOOKUP($B$8,Paid_DFs!$G$5:$S$5,Paid_DFs!$G18:$S18)</f>
        <v>1.0011234523188628</v>
      </c>
      <c r="E22" s="223">
        <f>PRODUCT($D$11:$D22)</f>
        <v>1.0044687256531453</v>
      </c>
      <c r="F22" s="224">
        <f t="shared" si="10"/>
        <v>3.2412847741262185E-3</v>
      </c>
      <c r="G22" s="225">
        <f t="shared" si="16"/>
        <v>0.99555115501456803</v>
      </c>
      <c r="H22" s="226">
        <f t="shared" si="18"/>
        <v>4.4488449854319656E-3</v>
      </c>
      <c r="I22" s="227">
        <f t="shared" si="11"/>
        <v>0.99999999999995015</v>
      </c>
      <c r="J22" s="228">
        <f t="shared" si="12"/>
        <v>0.25140328721499405</v>
      </c>
      <c r="K22" s="228">
        <f t="shared" ref="K22:AK31" si="20">IFERROR(VLOOKUP($C22+K$6,$C$11:$AK$38,4,FALSE)/$H22,0)</f>
        <v>6.4174940528829286E-2</v>
      </c>
      <c r="L22" s="228">
        <f t="shared" si="20"/>
        <v>2.5502576649814677E-2</v>
      </c>
      <c r="M22" s="228">
        <f t="shared" si="20"/>
        <v>0.14180301747017673</v>
      </c>
      <c r="N22" s="228">
        <f t="shared" si="20"/>
        <v>8.7630457389257455E-2</v>
      </c>
      <c r="O22" s="228">
        <f t="shared" si="20"/>
        <v>2.075187437786238E-2</v>
      </c>
      <c r="P22" s="228">
        <f t="shared" si="20"/>
        <v>0</v>
      </c>
      <c r="Q22" s="228">
        <f t="shared" si="20"/>
        <v>0</v>
      </c>
      <c r="R22" s="228">
        <f t="shared" si="20"/>
        <v>0</v>
      </c>
      <c r="S22" s="228">
        <f t="shared" si="20"/>
        <v>0</v>
      </c>
      <c r="T22" s="228">
        <f t="shared" si="20"/>
        <v>0.40873384636901555</v>
      </c>
      <c r="U22" s="228">
        <f t="shared" si="20"/>
        <v>0</v>
      </c>
      <c r="V22" s="228">
        <f t="shared" si="20"/>
        <v>0</v>
      </c>
      <c r="W22" s="228">
        <f t="shared" si="20"/>
        <v>0</v>
      </c>
      <c r="X22" s="228">
        <f t="shared" si="20"/>
        <v>0</v>
      </c>
      <c r="Y22" s="228">
        <f t="shared" si="20"/>
        <v>0</v>
      </c>
      <c r="Z22" s="228">
        <f t="shared" si="20"/>
        <v>0</v>
      </c>
      <c r="AA22" s="228">
        <f t="shared" si="20"/>
        <v>0</v>
      </c>
      <c r="AB22" s="228">
        <f t="shared" si="20"/>
        <v>0</v>
      </c>
      <c r="AC22" s="228">
        <f t="shared" si="20"/>
        <v>0</v>
      </c>
      <c r="AD22" s="228">
        <f t="shared" si="20"/>
        <v>0</v>
      </c>
      <c r="AE22" s="228">
        <f t="shared" si="20"/>
        <v>0</v>
      </c>
      <c r="AF22" s="228">
        <f t="shared" si="20"/>
        <v>0</v>
      </c>
      <c r="AG22" s="228">
        <f t="shared" si="20"/>
        <v>0</v>
      </c>
      <c r="AH22" s="228">
        <f t="shared" si="20"/>
        <v>0</v>
      </c>
      <c r="AI22" s="228">
        <f t="shared" si="20"/>
        <v>0</v>
      </c>
      <c r="AJ22" s="228">
        <f t="shared" si="20"/>
        <v>0</v>
      </c>
      <c r="AK22" s="228">
        <f t="shared" si="20"/>
        <v>0</v>
      </c>
    </row>
    <row r="23" spans="2:37">
      <c r="B23" s="220" t="str">
        <f>IBNR!F19</f>
        <v>2021Q1</v>
      </c>
      <c r="C23" s="221">
        <f t="shared" si="15"/>
        <v>48</v>
      </c>
      <c r="D23" s="222">
        <f>_xlfn.XLOOKUP($B$8,Paid_DFs!$G$5:$S$5,Paid_DFs!$G19:$S19)</f>
        <v>1.0032664038435302</v>
      </c>
      <c r="E23" s="223">
        <f>PRODUCT($D$11:$D23)</f>
        <v>1.0077497261593245</v>
      </c>
      <c r="F23" s="224">
        <f t="shared" si="10"/>
        <v>3.4059918094831998E-3</v>
      </c>
      <c r="G23" s="225">
        <f t="shared" si="16"/>
        <v>0.99230987024044182</v>
      </c>
      <c r="H23" s="226">
        <f t="shared" si="18"/>
        <v>7.6901297595581841E-3</v>
      </c>
      <c r="I23" s="227">
        <f t="shared" si="11"/>
        <v>0.99999999999997091</v>
      </c>
      <c r="J23" s="228">
        <f t="shared" si="12"/>
        <v>0.42148635659854428</v>
      </c>
      <c r="K23" s="228">
        <f t="shared" si="20"/>
        <v>0.14544023164984879</v>
      </c>
      <c r="L23" s="228">
        <f t="shared" si="20"/>
        <v>3.7126078660404772E-2</v>
      </c>
      <c r="M23" s="228">
        <f t="shared" si="20"/>
        <v>1.4753588533809179E-2</v>
      </c>
      <c r="N23" s="228">
        <f t="shared" si="20"/>
        <v>8.2034980281992215E-2</v>
      </c>
      <c r="O23" s="228">
        <f t="shared" si="20"/>
        <v>5.0695415177195342E-2</v>
      </c>
      <c r="P23" s="228">
        <f t="shared" si="20"/>
        <v>1.2005242453746482E-2</v>
      </c>
      <c r="Q23" s="228">
        <f t="shared" si="20"/>
        <v>0</v>
      </c>
      <c r="R23" s="228">
        <f t="shared" si="20"/>
        <v>0</v>
      </c>
      <c r="S23" s="228">
        <f t="shared" si="20"/>
        <v>0</v>
      </c>
      <c r="T23" s="228">
        <f t="shared" si="20"/>
        <v>0</v>
      </c>
      <c r="U23" s="228">
        <f t="shared" si="20"/>
        <v>0.23645810664443004</v>
      </c>
      <c r="V23" s="228">
        <f t="shared" si="20"/>
        <v>0</v>
      </c>
      <c r="W23" s="228">
        <f t="shared" si="20"/>
        <v>0</v>
      </c>
      <c r="X23" s="228">
        <f t="shared" si="20"/>
        <v>0</v>
      </c>
      <c r="Y23" s="228">
        <f t="shared" si="20"/>
        <v>0</v>
      </c>
      <c r="Z23" s="228">
        <f t="shared" si="20"/>
        <v>0</v>
      </c>
      <c r="AA23" s="228">
        <f t="shared" si="20"/>
        <v>0</v>
      </c>
      <c r="AB23" s="228">
        <f t="shared" si="20"/>
        <v>0</v>
      </c>
      <c r="AC23" s="228">
        <f t="shared" si="20"/>
        <v>0</v>
      </c>
      <c r="AD23" s="228">
        <f t="shared" si="20"/>
        <v>0</v>
      </c>
      <c r="AE23" s="228">
        <f t="shared" si="20"/>
        <v>0</v>
      </c>
      <c r="AF23" s="228">
        <f t="shared" si="20"/>
        <v>0</v>
      </c>
      <c r="AG23" s="228">
        <f t="shared" si="20"/>
        <v>0</v>
      </c>
      <c r="AH23" s="228">
        <f t="shared" si="20"/>
        <v>0</v>
      </c>
      <c r="AI23" s="228">
        <f t="shared" si="20"/>
        <v>0</v>
      </c>
      <c r="AJ23" s="228">
        <f t="shared" si="20"/>
        <v>0</v>
      </c>
      <c r="AK23" s="228">
        <f t="shared" si="20"/>
        <v>0</v>
      </c>
    </row>
    <row r="24" spans="2:37">
      <c r="B24" s="220" t="str">
        <f>IBNR!F20</f>
        <v>2021Q2</v>
      </c>
      <c r="C24" s="221">
        <f t="shared" si="15"/>
        <v>45</v>
      </c>
      <c r="D24" s="222">
        <f>_xlfn.XLOOKUP($B$8,Paid_DFs!$G$5:$S$5,Paid_DFs!$G20:$S20)</f>
        <v>1.0034442091731781</v>
      </c>
      <c r="E24" s="223">
        <f>PRODUCT($D$11:$D24)</f>
        <v>1.01122062701043</v>
      </c>
      <c r="F24" s="224">
        <f t="shared" si="10"/>
        <v>1.7280543274399429E-3</v>
      </c>
      <c r="G24" s="225">
        <f t="shared" si="16"/>
        <v>0.98890387843095862</v>
      </c>
      <c r="H24" s="226">
        <f t="shared" si="18"/>
        <v>1.1096121569041384E-2</v>
      </c>
      <c r="I24" s="227">
        <f t="shared" si="11"/>
        <v>0.9999999999999799</v>
      </c>
      <c r="J24" s="228">
        <f t="shared" si="12"/>
        <v>0.30695336098209763</v>
      </c>
      <c r="K24" s="228">
        <f t="shared" si="20"/>
        <v>0.29210970283252219</v>
      </c>
      <c r="L24" s="228">
        <f t="shared" si="20"/>
        <v>0.10079686372291286</v>
      </c>
      <c r="M24" s="228">
        <f t="shared" si="20"/>
        <v>2.5730104035507791E-2</v>
      </c>
      <c r="N24" s="228">
        <f t="shared" si="20"/>
        <v>1.0224924946809513E-2</v>
      </c>
      <c r="O24" s="228">
        <f t="shared" si="20"/>
        <v>5.6854067366334596E-2</v>
      </c>
      <c r="P24" s="228">
        <f t="shared" si="20"/>
        <v>3.5134287102172389E-2</v>
      </c>
      <c r="Q24" s="228">
        <f t="shared" si="20"/>
        <v>8.3201929331640345E-3</v>
      </c>
      <c r="R24" s="228">
        <f t="shared" si="20"/>
        <v>0</v>
      </c>
      <c r="S24" s="228">
        <f t="shared" si="20"/>
        <v>0</v>
      </c>
      <c r="T24" s="228">
        <f t="shared" si="20"/>
        <v>0</v>
      </c>
      <c r="U24" s="228">
        <f t="shared" si="20"/>
        <v>0</v>
      </c>
      <c r="V24" s="228">
        <f t="shared" si="20"/>
        <v>0.16387649607845897</v>
      </c>
      <c r="W24" s="228">
        <f t="shared" si="20"/>
        <v>0</v>
      </c>
      <c r="X24" s="228">
        <f t="shared" si="20"/>
        <v>0</v>
      </c>
      <c r="Y24" s="228">
        <f t="shared" si="20"/>
        <v>0</v>
      </c>
      <c r="Z24" s="228">
        <f t="shared" si="20"/>
        <v>0</v>
      </c>
      <c r="AA24" s="228">
        <f t="shared" si="20"/>
        <v>0</v>
      </c>
      <c r="AB24" s="228">
        <f t="shared" si="20"/>
        <v>0</v>
      </c>
      <c r="AC24" s="228">
        <f t="shared" si="20"/>
        <v>0</v>
      </c>
      <c r="AD24" s="228">
        <f t="shared" si="20"/>
        <v>0</v>
      </c>
      <c r="AE24" s="228">
        <f t="shared" si="20"/>
        <v>0</v>
      </c>
      <c r="AF24" s="228">
        <f t="shared" si="20"/>
        <v>0</v>
      </c>
      <c r="AG24" s="228">
        <f t="shared" si="20"/>
        <v>0</v>
      </c>
      <c r="AH24" s="228">
        <f t="shared" si="20"/>
        <v>0</v>
      </c>
      <c r="AI24" s="228">
        <f t="shared" si="20"/>
        <v>0</v>
      </c>
      <c r="AJ24" s="228">
        <f t="shared" si="20"/>
        <v>0</v>
      </c>
      <c r="AK24" s="228">
        <f t="shared" si="20"/>
        <v>0</v>
      </c>
    </row>
    <row r="25" spans="2:37">
      <c r="B25" s="220" t="str">
        <f>IBNR!F21</f>
        <v>2021Q3</v>
      </c>
      <c r="C25" s="221">
        <f t="shared" si="15"/>
        <v>42</v>
      </c>
      <c r="D25" s="222">
        <f>_xlfn.XLOOKUP($B$8,Paid_DFs!$G$5:$S$5,Paid_DFs!$G21:$S21)</f>
        <v>1.001750503086934</v>
      </c>
      <c r="E25" s="223">
        <f>PRODUCT($D$11:$D25)</f>
        <v>1.0129907718395832</v>
      </c>
      <c r="F25" s="224">
        <f t="shared" si="10"/>
        <v>3.0602831216819393E-4</v>
      </c>
      <c r="G25" s="225">
        <f t="shared" si="16"/>
        <v>0.98717582410351867</v>
      </c>
      <c r="H25" s="226">
        <f t="shared" si="18"/>
        <v>1.2824175896481327E-2</v>
      </c>
      <c r="I25" s="227">
        <f t="shared" si="11"/>
        <v>0.99999999999998257</v>
      </c>
      <c r="J25" s="228">
        <f t="shared" si="12"/>
        <v>0.13474973685553418</v>
      </c>
      <c r="K25" s="228">
        <f t="shared" si="20"/>
        <v>0.2655914763628382</v>
      </c>
      <c r="L25" s="228">
        <f t="shared" si="20"/>
        <v>0.25274799724289154</v>
      </c>
      <c r="M25" s="228">
        <f t="shared" si="20"/>
        <v>8.7214512860387214E-2</v>
      </c>
      <c r="N25" s="228">
        <f t="shared" si="20"/>
        <v>2.2262979287457598E-2</v>
      </c>
      <c r="O25" s="228">
        <f t="shared" si="20"/>
        <v>8.8471190008593444E-3</v>
      </c>
      <c r="P25" s="228">
        <f t="shared" si="20"/>
        <v>4.9192996749554192E-2</v>
      </c>
      <c r="Q25" s="228">
        <f t="shared" si="20"/>
        <v>3.0399951160547872E-2</v>
      </c>
      <c r="R25" s="228">
        <f t="shared" si="20"/>
        <v>7.1990491248329052E-3</v>
      </c>
      <c r="S25" s="228">
        <f t="shared" si="20"/>
        <v>0</v>
      </c>
      <c r="T25" s="228">
        <f t="shared" si="20"/>
        <v>0</v>
      </c>
      <c r="U25" s="228">
        <f t="shared" si="20"/>
        <v>0</v>
      </c>
      <c r="V25" s="228">
        <f t="shared" si="20"/>
        <v>0</v>
      </c>
      <c r="W25" s="228">
        <f t="shared" si="20"/>
        <v>0.14179418135507962</v>
      </c>
      <c r="X25" s="228">
        <f t="shared" si="20"/>
        <v>0</v>
      </c>
      <c r="Y25" s="228">
        <f t="shared" si="20"/>
        <v>0</v>
      </c>
      <c r="Z25" s="228">
        <f t="shared" si="20"/>
        <v>0</v>
      </c>
      <c r="AA25" s="228">
        <f t="shared" si="20"/>
        <v>0</v>
      </c>
      <c r="AB25" s="228">
        <f t="shared" si="20"/>
        <v>0</v>
      </c>
      <c r="AC25" s="228">
        <f t="shared" si="20"/>
        <v>0</v>
      </c>
      <c r="AD25" s="228">
        <f t="shared" si="20"/>
        <v>0</v>
      </c>
      <c r="AE25" s="228">
        <f t="shared" si="20"/>
        <v>0</v>
      </c>
      <c r="AF25" s="228">
        <f t="shared" si="20"/>
        <v>0</v>
      </c>
      <c r="AG25" s="228">
        <f t="shared" si="20"/>
        <v>0</v>
      </c>
      <c r="AH25" s="228">
        <f t="shared" si="20"/>
        <v>0</v>
      </c>
      <c r="AI25" s="228">
        <f t="shared" si="20"/>
        <v>0</v>
      </c>
      <c r="AJ25" s="228">
        <f t="shared" si="20"/>
        <v>0</v>
      </c>
      <c r="AK25" s="228">
        <f t="shared" si="20"/>
        <v>0</v>
      </c>
    </row>
    <row r="26" spans="2:37">
      <c r="B26" s="220" t="str">
        <f>IBNR!F22</f>
        <v>2021Q4</v>
      </c>
      <c r="C26" s="221">
        <f t="shared" si="15"/>
        <v>39</v>
      </c>
      <c r="D26" s="222">
        <f>_xlfn.XLOOKUP($B$8,Paid_DFs!$G$5:$S$5,Paid_DFs!$G22:$S22)</f>
        <v>1.0003100999883403</v>
      </c>
      <c r="E26" s="223">
        <f>PRODUCT($D$11:$D26)</f>
        <v>1.0133049002661194</v>
      </c>
      <c r="F26" s="224">
        <f t="shared" si="10"/>
        <v>1.3937373784976281E-2</v>
      </c>
      <c r="G26" s="225">
        <f t="shared" si="16"/>
        <v>0.98686979579135048</v>
      </c>
      <c r="H26" s="226">
        <f t="shared" si="18"/>
        <v>1.3130204208649521E-2</v>
      </c>
      <c r="I26" s="227">
        <f t="shared" si="11"/>
        <v>0.99999999999998312</v>
      </c>
      <c r="J26" s="228">
        <f t="shared" si="12"/>
        <v>2.3307201267029634E-2</v>
      </c>
      <c r="K26" s="228">
        <f t="shared" si="20"/>
        <v>0.13160909761796297</v>
      </c>
      <c r="L26" s="228">
        <f t="shared" si="20"/>
        <v>0.25940128236844201</v>
      </c>
      <c r="M26" s="228">
        <f t="shared" si="20"/>
        <v>0.24685714880131282</v>
      </c>
      <c r="N26" s="228">
        <f t="shared" si="20"/>
        <v>8.5181786655744218E-2</v>
      </c>
      <c r="O26" s="228">
        <f t="shared" si="20"/>
        <v>2.1744091548401113E-2</v>
      </c>
      <c r="P26" s="228">
        <f t="shared" si="20"/>
        <v>8.6409174176729532E-3</v>
      </c>
      <c r="Q26" s="228">
        <f t="shared" si="20"/>
        <v>4.8046445673384001E-2</v>
      </c>
      <c r="R26" s="228">
        <f t="shared" si="20"/>
        <v>2.9691413380341109E-2</v>
      </c>
      <c r="S26" s="228">
        <f t="shared" si="20"/>
        <v>7.0312594379491914E-3</v>
      </c>
      <c r="T26" s="228">
        <f t="shared" si="20"/>
        <v>0</v>
      </c>
      <c r="U26" s="228">
        <f t="shared" si="20"/>
        <v>0</v>
      </c>
      <c r="V26" s="228">
        <f t="shared" si="20"/>
        <v>0</v>
      </c>
      <c r="W26" s="228">
        <f t="shared" si="20"/>
        <v>0</v>
      </c>
      <c r="X26" s="228">
        <f t="shared" si="20"/>
        <v>0.1384893558317431</v>
      </c>
      <c r="Y26" s="228">
        <f t="shared" si="20"/>
        <v>0</v>
      </c>
      <c r="Z26" s="228">
        <f t="shared" si="20"/>
        <v>0</v>
      </c>
      <c r="AA26" s="228">
        <f t="shared" si="20"/>
        <v>0</v>
      </c>
      <c r="AB26" s="228">
        <f t="shared" si="20"/>
        <v>0</v>
      </c>
      <c r="AC26" s="228">
        <f t="shared" si="20"/>
        <v>0</v>
      </c>
      <c r="AD26" s="228">
        <f t="shared" si="20"/>
        <v>0</v>
      </c>
      <c r="AE26" s="228">
        <f t="shared" si="20"/>
        <v>0</v>
      </c>
      <c r="AF26" s="228">
        <f t="shared" si="20"/>
        <v>0</v>
      </c>
      <c r="AG26" s="228">
        <f t="shared" si="20"/>
        <v>0</v>
      </c>
      <c r="AH26" s="228">
        <f t="shared" si="20"/>
        <v>0</v>
      </c>
      <c r="AI26" s="228">
        <f t="shared" si="20"/>
        <v>0</v>
      </c>
      <c r="AJ26" s="228">
        <f t="shared" si="20"/>
        <v>0</v>
      </c>
      <c r="AK26" s="228">
        <f t="shared" si="20"/>
        <v>0</v>
      </c>
    </row>
    <row r="27" spans="2:37">
      <c r="B27" s="220" t="str">
        <f>IBNR!F23</f>
        <v>2022Q1</v>
      </c>
      <c r="C27" s="221">
        <f t="shared" si="15"/>
        <v>36</v>
      </c>
      <c r="D27" s="222">
        <f>_xlfn.XLOOKUP($B$8,Paid_DFs!$G$5:$S$5,Paid_DFs!$G23:$S23)</f>
        <v>1.0143251200902883</v>
      </c>
      <c r="E27" s="223">
        <f>PRODUCT($D$11:$D27)</f>
        <v>1.0278206146505091</v>
      </c>
      <c r="F27" s="224">
        <f t="shared" si="10"/>
        <v>1.9897258410581653E-3</v>
      </c>
      <c r="G27" s="225">
        <f t="shared" si="16"/>
        <v>0.9729324220063742</v>
      </c>
      <c r="H27" s="226">
        <f t="shared" si="18"/>
        <v>2.7067577993625802E-2</v>
      </c>
      <c r="I27" s="227">
        <f t="shared" si="11"/>
        <v>0.99999999999999178</v>
      </c>
      <c r="J27" s="228">
        <f t="shared" si="12"/>
        <v>0.51491026601118217</v>
      </c>
      <c r="K27" s="228">
        <f t="shared" si="20"/>
        <v>1.1306084062647243E-2</v>
      </c>
      <c r="L27" s="228">
        <f t="shared" si="20"/>
        <v>6.384222215400602E-2</v>
      </c>
      <c r="M27" s="228">
        <f t="shared" si="20"/>
        <v>0.12583289906046577</v>
      </c>
      <c r="N27" s="228">
        <f t="shared" si="20"/>
        <v>0.11974786864526686</v>
      </c>
      <c r="O27" s="228">
        <f t="shared" si="20"/>
        <v>4.1320810229527202E-2</v>
      </c>
      <c r="P27" s="228">
        <f t="shared" si="20"/>
        <v>1.0547835585042398E-2</v>
      </c>
      <c r="Q27" s="228">
        <f t="shared" si="20"/>
        <v>4.1916203315583156E-3</v>
      </c>
      <c r="R27" s="228">
        <f t="shared" si="20"/>
        <v>2.3306837550810033E-2</v>
      </c>
      <c r="S27" s="228">
        <f t="shared" si="20"/>
        <v>1.4402999818421696E-2</v>
      </c>
      <c r="T27" s="228">
        <f t="shared" si="20"/>
        <v>3.4107917703611384E-3</v>
      </c>
      <c r="U27" s="228">
        <f t="shared" si="20"/>
        <v>0</v>
      </c>
      <c r="V27" s="228">
        <f t="shared" si="20"/>
        <v>0</v>
      </c>
      <c r="W27" s="228">
        <f t="shared" si="20"/>
        <v>0</v>
      </c>
      <c r="X27" s="228">
        <f t="shared" si="20"/>
        <v>0</v>
      </c>
      <c r="Y27" s="228">
        <f t="shared" si="20"/>
        <v>6.7179764780703005E-2</v>
      </c>
      <c r="Z27" s="228">
        <f t="shared" si="20"/>
        <v>0</v>
      </c>
      <c r="AA27" s="228">
        <f t="shared" si="20"/>
        <v>0</v>
      </c>
      <c r="AB27" s="228">
        <f t="shared" si="20"/>
        <v>0</v>
      </c>
      <c r="AC27" s="228">
        <f t="shared" si="20"/>
        <v>0</v>
      </c>
      <c r="AD27" s="228">
        <f t="shared" si="20"/>
        <v>0</v>
      </c>
      <c r="AE27" s="228">
        <f t="shared" si="20"/>
        <v>0</v>
      </c>
      <c r="AF27" s="228">
        <f t="shared" si="20"/>
        <v>0</v>
      </c>
      <c r="AG27" s="228">
        <f t="shared" si="20"/>
        <v>0</v>
      </c>
      <c r="AH27" s="228">
        <f t="shared" si="20"/>
        <v>0</v>
      </c>
      <c r="AI27" s="228">
        <f t="shared" si="20"/>
        <v>0</v>
      </c>
      <c r="AJ27" s="228">
        <f t="shared" si="20"/>
        <v>0</v>
      </c>
      <c r="AK27" s="228">
        <f t="shared" si="20"/>
        <v>0</v>
      </c>
    </row>
    <row r="28" spans="2:37">
      <c r="B28" s="220" t="str">
        <f>IBNR!F24</f>
        <v>2022Q2</v>
      </c>
      <c r="C28" s="221">
        <f t="shared" si="15"/>
        <v>33</v>
      </c>
      <c r="D28" s="222">
        <f>_xlfn.XLOOKUP($B$8,Paid_DFs!$G$5:$S$5,Paid_DFs!$G24:$S24)</f>
        <v>1.0020492721649963</v>
      </c>
      <c r="E28" s="223">
        <f>PRODUCT($D$11:$D28)</f>
        <v>1.0299268988267218</v>
      </c>
      <c r="F28" s="224">
        <f t="shared" si="10"/>
        <v>5.1997691609818597E-3</v>
      </c>
      <c r="G28" s="225">
        <f t="shared" si="16"/>
        <v>0.97094269616531603</v>
      </c>
      <c r="H28" s="226">
        <f t="shared" si="18"/>
        <v>2.9057303834683967E-2</v>
      </c>
      <c r="I28" s="227">
        <f t="shared" si="11"/>
        <v>0.99999999999999201</v>
      </c>
      <c r="J28" s="228">
        <f t="shared" si="12"/>
        <v>6.8475927855465676E-2</v>
      </c>
      <c r="K28" s="228">
        <f t="shared" si="20"/>
        <v>0.4796513077837618</v>
      </c>
      <c r="L28" s="228">
        <f t="shared" si="20"/>
        <v>1.053188946604558E-2</v>
      </c>
      <c r="M28" s="228">
        <f t="shared" si="20"/>
        <v>5.9470566755655686E-2</v>
      </c>
      <c r="N28" s="228">
        <f t="shared" si="20"/>
        <v>0.11721637454255721</v>
      </c>
      <c r="O28" s="228">
        <f t="shared" si="20"/>
        <v>0.11154802223106779</v>
      </c>
      <c r="P28" s="228">
        <f t="shared" si="20"/>
        <v>3.8491329409320707E-2</v>
      </c>
      <c r="Q28" s="228">
        <f t="shared" si="20"/>
        <v>9.8255627564897211E-3</v>
      </c>
      <c r="R28" s="228">
        <f t="shared" si="20"/>
        <v>3.9045952401370256E-3</v>
      </c>
      <c r="S28" s="228">
        <f t="shared" si="20"/>
        <v>2.1710880224141707E-2</v>
      </c>
      <c r="T28" s="228">
        <f t="shared" si="20"/>
        <v>1.3416741041953168E-2</v>
      </c>
      <c r="U28" s="228">
        <f t="shared" si="20"/>
        <v>3.177234639163873E-3</v>
      </c>
      <c r="V28" s="228">
        <f t="shared" si="20"/>
        <v>0</v>
      </c>
      <c r="W28" s="228">
        <f t="shared" si="20"/>
        <v>0</v>
      </c>
      <c r="X28" s="228">
        <f t="shared" si="20"/>
        <v>0</v>
      </c>
      <c r="Y28" s="228">
        <f t="shared" si="20"/>
        <v>0</v>
      </c>
      <c r="Z28" s="228">
        <f t="shared" si="20"/>
        <v>6.2579568054232426E-2</v>
      </c>
      <c r="AA28" s="228">
        <f t="shared" si="20"/>
        <v>0</v>
      </c>
      <c r="AB28" s="228">
        <f t="shared" si="20"/>
        <v>0</v>
      </c>
      <c r="AC28" s="228">
        <f t="shared" si="20"/>
        <v>0</v>
      </c>
      <c r="AD28" s="228">
        <f t="shared" si="20"/>
        <v>0</v>
      </c>
      <c r="AE28" s="228">
        <f t="shared" si="20"/>
        <v>0</v>
      </c>
      <c r="AF28" s="228">
        <f t="shared" si="20"/>
        <v>0</v>
      </c>
      <c r="AG28" s="228">
        <f t="shared" si="20"/>
        <v>0</v>
      </c>
      <c r="AH28" s="228">
        <f t="shared" si="20"/>
        <v>0</v>
      </c>
      <c r="AI28" s="228">
        <f t="shared" si="20"/>
        <v>0</v>
      </c>
      <c r="AJ28" s="228">
        <f t="shared" si="20"/>
        <v>0</v>
      </c>
      <c r="AK28" s="228">
        <f t="shared" si="20"/>
        <v>0</v>
      </c>
    </row>
    <row r="29" spans="2:37">
      <c r="B29" s="220" t="str">
        <f>IBNR!F25</f>
        <v>2022Q3</v>
      </c>
      <c r="C29" s="221">
        <f t="shared" si="15"/>
        <v>30</v>
      </c>
      <c r="D29" s="222">
        <f>_xlfn.XLOOKUP($B$8,Paid_DFs!$G$5:$S$5,Paid_DFs!$G25:$S25)</f>
        <v>1.0053842166642744</v>
      </c>
      <c r="E29" s="223">
        <f>PRODUCT($D$11:$D29)</f>
        <v>1.0354722483983692</v>
      </c>
      <c r="F29" s="224">
        <f t="shared" si="10"/>
        <v>8.8831287088051436E-3</v>
      </c>
      <c r="G29" s="225">
        <f t="shared" si="16"/>
        <v>0.96574292700433417</v>
      </c>
      <c r="H29" s="226">
        <f t="shared" si="18"/>
        <v>3.4257072995665827E-2</v>
      </c>
      <c r="I29" s="227">
        <f t="shared" si="11"/>
        <v>0.99999999999999356</v>
      </c>
      <c r="J29" s="228">
        <f t="shared" si="12"/>
        <v>0.15178673209003377</v>
      </c>
      <c r="K29" s="228">
        <f t="shared" si="20"/>
        <v>5.8082190539451621E-2</v>
      </c>
      <c r="L29" s="228">
        <f t="shared" si="20"/>
        <v>0.40684660323255362</v>
      </c>
      <c r="M29" s="228">
        <f t="shared" si="20"/>
        <v>8.9332883812610706E-3</v>
      </c>
      <c r="N29" s="228">
        <f t="shared" si="20"/>
        <v>5.0443723772272513E-2</v>
      </c>
      <c r="O29" s="228">
        <f t="shared" si="20"/>
        <v>9.9424484103301028E-2</v>
      </c>
      <c r="P29" s="228">
        <f t="shared" si="20"/>
        <v>9.4616512465507577E-2</v>
      </c>
      <c r="Q29" s="228">
        <f t="shared" si="20"/>
        <v>3.2648856304478904E-2</v>
      </c>
      <c r="R29" s="228">
        <f t="shared" si="20"/>
        <v>8.3341726947366024E-3</v>
      </c>
      <c r="S29" s="228">
        <f t="shared" si="20"/>
        <v>3.3119294885023257E-3</v>
      </c>
      <c r="T29" s="228">
        <f t="shared" si="20"/>
        <v>1.8415456664121099E-2</v>
      </c>
      <c r="U29" s="228">
        <f t="shared" si="20"/>
        <v>1.1380257763896862E-2</v>
      </c>
      <c r="V29" s="228">
        <f t="shared" si="20"/>
        <v>2.6949725762019311E-3</v>
      </c>
      <c r="W29" s="228">
        <f t="shared" si="20"/>
        <v>0</v>
      </c>
      <c r="X29" s="228">
        <f t="shared" si="20"/>
        <v>0</v>
      </c>
      <c r="Y29" s="228">
        <f t="shared" si="20"/>
        <v>0</v>
      </c>
      <c r="Z29" s="228">
        <f t="shared" si="20"/>
        <v>0</v>
      </c>
      <c r="AA29" s="228">
        <f t="shared" si="20"/>
        <v>5.3080819923674617E-2</v>
      </c>
      <c r="AB29" s="228">
        <f t="shared" si="20"/>
        <v>0</v>
      </c>
      <c r="AC29" s="228">
        <f t="shared" si="20"/>
        <v>0</v>
      </c>
      <c r="AD29" s="228">
        <f t="shared" si="20"/>
        <v>0</v>
      </c>
      <c r="AE29" s="228">
        <f t="shared" si="20"/>
        <v>0</v>
      </c>
      <c r="AF29" s="228">
        <f t="shared" si="20"/>
        <v>0</v>
      </c>
      <c r="AG29" s="228">
        <f t="shared" si="20"/>
        <v>0</v>
      </c>
      <c r="AH29" s="228">
        <f t="shared" si="20"/>
        <v>0</v>
      </c>
      <c r="AI29" s="228">
        <f t="shared" si="20"/>
        <v>0</v>
      </c>
      <c r="AJ29" s="228">
        <f t="shared" si="20"/>
        <v>0</v>
      </c>
      <c r="AK29" s="228">
        <f t="shared" si="20"/>
        <v>0</v>
      </c>
    </row>
    <row r="30" spans="2:37">
      <c r="B30" s="220" t="str">
        <f>IBNR!F26</f>
        <v>2022Q4</v>
      </c>
      <c r="C30" s="221">
        <f t="shared" si="15"/>
        <v>27</v>
      </c>
      <c r="D30" s="222">
        <f>_xlfn.XLOOKUP($B$8,Paid_DFs!$G$5:$S$5,Paid_DFs!$G26:$S26)</f>
        <v>1.0092836262163263</v>
      </c>
      <c r="E30" s="223">
        <f>PRODUCT($D$11:$D30)</f>
        <v>1.0450851857098786</v>
      </c>
      <c r="F30" s="224">
        <f t="shared" si="10"/>
        <v>9.6191678352692822E-3</v>
      </c>
      <c r="G30" s="225">
        <f t="shared" si="16"/>
        <v>0.95685979829552903</v>
      </c>
      <c r="H30" s="226">
        <f t="shared" si="18"/>
        <v>4.3140201704470971E-2</v>
      </c>
      <c r="I30" s="227">
        <f t="shared" si="11"/>
        <v>0.99999999999999489</v>
      </c>
      <c r="J30" s="228">
        <f t="shared" si="12"/>
        <v>0.2059130082343707</v>
      </c>
      <c r="K30" s="228">
        <f t="shared" si="20"/>
        <v>0.12053186947531043</v>
      </c>
      <c r="L30" s="228">
        <f t="shared" si="20"/>
        <v>4.6122311960631233E-2</v>
      </c>
      <c r="M30" s="228">
        <f t="shared" si="20"/>
        <v>0.32307159527100304</v>
      </c>
      <c r="N30" s="228">
        <f t="shared" si="20"/>
        <v>7.0938080972504525E-3</v>
      </c>
      <c r="O30" s="228">
        <f t="shared" si="20"/>
        <v>4.005670486378024E-2</v>
      </c>
      <c r="P30" s="228">
        <f t="shared" si="20"/>
        <v>7.8951689489439938E-2</v>
      </c>
      <c r="Q30" s="228">
        <f t="shared" si="20"/>
        <v>7.5133741755090078E-2</v>
      </c>
      <c r="R30" s="228">
        <f t="shared" si="20"/>
        <v>2.5926032087411958E-2</v>
      </c>
      <c r="S30" s="228">
        <f t="shared" si="20"/>
        <v>6.618058124018637E-3</v>
      </c>
      <c r="T30" s="228">
        <f t="shared" si="20"/>
        <v>2.6299601244646914E-3</v>
      </c>
      <c r="U30" s="228">
        <f t="shared" si="20"/>
        <v>1.4623474584402234E-2</v>
      </c>
      <c r="V30" s="228">
        <f t="shared" si="20"/>
        <v>9.0369146532503063E-3</v>
      </c>
      <c r="W30" s="228">
        <f t="shared" si="20"/>
        <v>2.1400426659270596E-3</v>
      </c>
      <c r="X30" s="228">
        <f t="shared" si="20"/>
        <v>0</v>
      </c>
      <c r="Y30" s="228">
        <f t="shared" si="20"/>
        <v>0</v>
      </c>
      <c r="Z30" s="228">
        <f t="shared" si="20"/>
        <v>0</v>
      </c>
      <c r="AA30" s="228">
        <f t="shared" si="20"/>
        <v>0</v>
      </c>
      <c r="AB30" s="228">
        <f t="shared" si="20"/>
        <v>4.2150788613643853E-2</v>
      </c>
      <c r="AC30" s="228">
        <f t="shared" si="20"/>
        <v>0</v>
      </c>
      <c r="AD30" s="228">
        <f t="shared" si="20"/>
        <v>0</v>
      </c>
      <c r="AE30" s="228">
        <f t="shared" si="20"/>
        <v>0</v>
      </c>
      <c r="AF30" s="228">
        <f t="shared" si="20"/>
        <v>0</v>
      </c>
      <c r="AG30" s="228">
        <f t="shared" si="20"/>
        <v>0</v>
      </c>
      <c r="AH30" s="228">
        <f t="shared" si="20"/>
        <v>0</v>
      </c>
      <c r="AI30" s="228">
        <f t="shared" si="20"/>
        <v>0</v>
      </c>
      <c r="AJ30" s="228">
        <f t="shared" si="20"/>
        <v>0</v>
      </c>
      <c r="AK30" s="228">
        <f t="shared" si="20"/>
        <v>0</v>
      </c>
    </row>
    <row r="31" spans="2:37">
      <c r="B31" s="220" t="s">
        <v>122</v>
      </c>
      <c r="C31" s="221">
        <f t="shared" si="15"/>
        <v>24</v>
      </c>
      <c r="D31" s="222">
        <f>_xlfn.XLOOKUP($B$8,Paid_DFs!$G$5:$S$5,Paid_DFs!$G27:$S27)</f>
        <v>1.0101549358483444</v>
      </c>
      <c r="E31" s="223">
        <f>PRODUCT($D$11:$D31)</f>
        <v>1.0556979587268176</v>
      </c>
      <c r="F31" s="224">
        <f t="shared" si="10"/>
        <v>1.0237836199589512E-2</v>
      </c>
      <c r="G31" s="225">
        <f t="shared" si="16"/>
        <v>0.94724063046025975</v>
      </c>
      <c r="H31" s="226">
        <f t="shared" si="18"/>
        <v>5.2759369539740253E-2</v>
      </c>
      <c r="I31" s="227">
        <f t="shared" si="11"/>
        <v>0.99999999999999556</v>
      </c>
      <c r="J31" s="228">
        <f t="shared" si="12"/>
        <v>0.18232150837253239</v>
      </c>
      <c r="K31" s="228">
        <f t="shared" si="20"/>
        <v>0.16837063797955454</v>
      </c>
      <c r="L31" s="228">
        <f t="shared" si="20"/>
        <v>9.8556317225610646E-2</v>
      </c>
      <c r="M31" s="228">
        <f t="shared" si="20"/>
        <v>3.7713222474340453E-2</v>
      </c>
      <c r="N31" s="228">
        <f t="shared" si="20"/>
        <v>0.2641686947088735</v>
      </c>
      <c r="O31" s="228">
        <f t="shared" si="20"/>
        <v>5.8004543048544655E-3</v>
      </c>
      <c r="P31" s="228">
        <f t="shared" si="20"/>
        <v>3.2753506012582471E-2</v>
      </c>
      <c r="Q31" s="228">
        <f t="shared" si="20"/>
        <v>6.4557098373165436E-2</v>
      </c>
      <c r="R31" s="228">
        <f t="shared" si="20"/>
        <v>6.1435244628629732E-2</v>
      </c>
      <c r="S31" s="228">
        <f t="shared" si="20"/>
        <v>2.1199158811120333E-2</v>
      </c>
      <c r="T31" s="228">
        <f t="shared" si="20"/>
        <v>5.4114437843504675E-3</v>
      </c>
      <c r="U31" s="228">
        <f t="shared" si="20"/>
        <v>2.1504618276126757E-3</v>
      </c>
      <c r="V31" s="228">
        <f t="shared" si="20"/>
        <v>1.1957300640526627E-2</v>
      </c>
      <c r="W31" s="228">
        <f t="shared" ref="W31:AK31" si="21">IFERROR(VLOOKUP($C31+W$6,$C$11:$AK$38,4,FALSE)/$H31,0)</f>
        <v>7.3892907426358701E-3</v>
      </c>
      <c r="X31" s="228">
        <f t="shared" si="21"/>
        <v>1.7498668590936626E-3</v>
      </c>
      <c r="Y31" s="228">
        <f t="shared" si="21"/>
        <v>0</v>
      </c>
      <c r="Z31" s="228">
        <f t="shared" si="21"/>
        <v>0</v>
      </c>
      <c r="AA31" s="228">
        <f t="shared" si="21"/>
        <v>0</v>
      </c>
      <c r="AB31" s="228">
        <f t="shared" si="21"/>
        <v>0</v>
      </c>
      <c r="AC31" s="228">
        <f t="shared" si="21"/>
        <v>3.4465793254512544E-2</v>
      </c>
      <c r="AD31" s="228">
        <f t="shared" si="21"/>
        <v>0</v>
      </c>
      <c r="AE31" s="228">
        <f t="shared" si="21"/>
        <v>0</v>
      </c>
      <c r="AF31" s="228">
        <f t="shared" si="21"/>
        <v>0</v>
      </c>
      <c r="AG31" s="228">
        <f t="shared" si="21"/>
        <v>0</v>
      </c>
      <c r="AH31" s="228">
        <f t="shared" si="21"/>
        <v>0</v>
      </c>
      <c r="AI31" s="228">
        <f t="shared" si="21"/>
        <v>0</v>
      </c>
      <c r="AJ31" s="228">
        <f t="shared" si="21"/>
        <v>0</v>
      </c>
      <c r="AK31" s="228">
        <f t="shared" si="21"/>
        <v>0</v>
      </c>
    </row>
    <row r="32" spans="2:37">
      <c r="B32" s="220" t="s">
        <v>123</v>
      </c>
      <c r="C32" s="221">
        <f t="shared" si="15"/>
        <v>21</v>
      </c>
      <c r="D32" s="222">
        <f>_xlfn.XLOOKUP($B$8,Paid_DFs!$G$5:$S$5,Paid_DFs!$G28:$S28)</f>
        <v>1.0109261533287823</v>
      </c>
      <c r="E32" s="223">
        <f>PRODUCT($D$11:$D32)</f>
        <v>1.0672326764927493</v>
      </c>
      <c r="F32" s="224">
        <f t="shared" si="10"/>
        <v>1.4468754196228395E-2</v>
      </c>
      <c r="G32" s="225">
        <f t="shared" si="16"/>
        <v>0.93700279426067024</v>
      </c>
      <c r="H32" s="226">
        <f t="shared" si="18"/>
        <v>6.2997205739329765E-2</v>
      </c>
      <c r="I32" s="227">
        <f t="shared" si="11"/>
        <v>0.99999999999999645</v>
      </c>
      <c r="J32" s="228">
        <f t="shared" si="12"/>
        <v>0.16251254447620575</v>
      </c>
      <c r="K32" s="228">
        <f t="shared" ref="K32:AK38" si="22">IFERROR(VLOOKUP($C32+K$6,$C$11:$AK$38,4,FALSE)/$H32,0)</f>
        <v>0.15269197613417229</v>
      </c>
      <c r="L32" s="228">
        <f t="shared" si="22"/>
        <v>0.14100829718641505</v>
      </c>
      <c r="M32" s="228">
        <f t="shared" si="22"/>
        <v>8.2539679339072552E-2</v>
      </c>
      <c r="N32" s="228">
        <f t="shared" si="22"/>
        <v>3.158435072963816E-2</v>
      </c>
      <c r="O32" s="228">
        <f t="shared" si="22"/>
        <v>0.22123796796077647</v>
      </c>
      <c r="P32" s="228">
        <f t="shared" si="22"/>
        <v>4.857807716654605E-3</v>
      </c>
      <c r="Q32" s="228">
        <f t="shared" si="22"/>
        <v>2.743065040996099E-2</v>
      </c>
      <c r="R32" s="228">
        <f t="shared" si="22"/>
        <v>5.40657600525416E-2</v>
      </c>
      <c r="S32" s="228">
        <f t="shared" si="22"/>
        <v>5.1451246703512962E-2</v>
      </c>
      <c r="T32" s="228">
        <f t="shared" si="22"/>
        <v>1.7754029571969993E-2</v>
      </c>
      <c r="U32" s="228">
        <f t="shared" si="22"/>
        <v>4.5320162856657253E-3</v>
      </c>
      <c r="V32" s="228">
        <f t="shared" si="22"/>
        <v>1.8009848042083881E-3</v>
      </c>
      <c r="W32" s="228">
        <f t="shared" si="22"/>
        <v>1.0014089288367681E-2</v>
      </c>
      <c r="X32" s="228">
        <f t="shared" si="22"/>
        <v>6.1884383021756422E-3</v>
      </c>
      <c r="Y32" s="228">
        <f t="shared" si="22"/>
        <v>1.4654915433277653E-3</v>
      </c>
      <c r="Z32" s="228">
        <f t="shared" si="22"/>
        <v>0</v>
      </c>
      <c r="AA32" s="228">
        <f t="shared" si="22"/>
        <v>0</v>
      </c>
      <c r="AB32" s="228">
        <f t="shared" si="22"/>
        <v>0</v>
      </c>
      <c r="AC32" s="228">
        <f t="shared" si="22"/>
        <v>0</v>
      </c>
      <c r="AD32" s="228">
        <f t="shared" si="22"/>
        <v>2.8864669495330862E-2</v>
      </c>
      <c r="AE32" s="228">
        <f t="shared" si="22"/>
        <v>0</v>
      </c>
      <c r="AF32" s="228">
        <f t="shared" si="22"/>
        <v>0</v>
      </c>
      <c r="AG32" s="228">
        <f t="shared" si="22"/>
        <v>0</v>
      </c>
      <c r="AH32" s="228">
        <f t="shared" si="22"/>
        <v>0</v>
      </c>
      <c r="AI32" s="228">
        <f t="shared" si="22"/>
        <v>0</v>
      </c>
      <c r="AJ32" s="228">
        <f t="shared" si="22"/>
        <v>0</v>
      </c>
      <c r="AK32" s="228">
        <f t="shared" si="22"/>
        <v>0</v>
      </c>
    </row>
    <row r="33" spans="1:37">
      <c r="B33" s="220" t="s">
        <v>124</v>
      </c>
      <c r="C33" s="221">
        <f t="shared" si="15"/>
        <v>18</v>
      </c>
      <c r="D33" s="222">
        <f>_xlfn.XLOOKUP($B$8,Paid_DFs!$G$5:$S$5,Paid_DFs!$G29:$S29)</f>
        <v>1.0156837076659173</v>
      </c>
      <c r="E33" s="223">
        <f>PRODUCT($D$11:$D33)</f>
        <v>1.0839708418023761</v>
      </c>
      <c r="F33" s="224">
        <f t="shared" si="10"/>
        <v>1.9280197763999696E-2</v>
      </c>
      <c r="G33" s="225">
        <f t="shared" si="16"/>
        <v>0.92253404006444184</v>
      </c>
      <c r="H33" s="226">
        <f t="shared" si="18"/>
        <v>7.746595993555816E-2</v>
      </c>
      <c r="I33" s="227">
        <f t="shared" si="11"/>
        <v>0.99999999999999711</v>
      </c>
      <c r="J33" s="228">
        <f t="shared" si="12"/>
        <v>0.18677563936811162</v>
      </c>
      <c r="K33" s="228">
        <f t="shared" si="22"/>
        <v>0.13215916007632372</v>
      </c>
      <c r="L33" s="228">
        <f t="shared" si="22"/>
        <v>0.12417283466533183</v>
      </c>
      <c r="M33" s="228">
        <f t="shared" si="22"/>
        <v>0.11467138232321368</v>
      </c>
      <c r="N33" s="228">
        <f t="shared" si="22"/>
        <v>6.7123277957278363E-2</v>
      </c>
      <c r="O33" s="228">
        <f t="shared" si="22"/>
        <v>2.5685163428083309E-2</v>
      </c>
      <c r="P33" s="228">
        <f t="shared" si="22"/>
        <v>0.17991610504240063</v>
      </c>
      <c r="Q33" s="228">
        <f t="shared" si="22"/>
        <v>3.950487574449095E-3</v>
      </c>
      <c r="R33" s="228">
        <f t="shared" si="22"/>
        <v>2.2307273141357373E-2</v>
      </c>
      <c r="S33" s="228">
        <f t="shared" si="22"/>
        <v>4.3967593150805236E-2</v>
      </c>
      <c r="T33" s="228">
        <f t="shared" si="22"/>
        <v>4.1841407204177887E-2</v>
      </c>
      <c r="U33" s="228">
        <f t="shared" si="22"/>
        <v>1.4438009347304936E-2</v>
      </c>
      <c r="V33" s="228">
        <f t="shared" si="22"/>
        <v>3.6855460462838145E-3</v>
      </c>
      <c r="W33" s="228">
        <f t="shared" si="22"/>
        <v>1.4646047159101131E-3</v>
      </c>
      <c r="X33" s="228">
        <f t="shared" si="22"/>
        <v>8.1437013588434495E-3</v>
      </c>
      <c r="Y33" s="228">
        <f t="shared" si="22"/>
        <v>5.0325887815966756E-3</v>
      </c>
      <c r="Z33" s="228">
        <f t="shared" si="22"/>
        <v>1.1917734233341613E-3</v>
      </c>
      <c r="AA33" s="228">
        <f t="shared" si="22"/>
        <v>0</v>
      </c>
      <c r="AB33" s="228">
        <f t="shared" si="22"/>
        <v>0</v>
      </c>
      <c r="AC33" s="228">
        <f t="shared" si="22"/>
        <v>0</v>
      </c>
      <c r="AD33" s="228">
        <f t="shared" si="22"/>
        <v>0</v>
      </c>
      <c r="AE33" s="228">
        <f t="shared" si="22"/>
        <v>2.3473452395191212E-2</v>
      </c>
      <c r="AF33" s="228">
        <f t="shared" si="22"/>
        <v>0</v>
      </c>
      <c r="AG33" s="228">
        <f t="shared" si="22"/>
        <v>0</v>
      </c>
      <c r="AH33" s="228">
        <f t="shared" si="22"/>
        <v>0</v>
      </c>
      <c r="AI33" s="228">
        <f t="shared" si="22"/>
        <v>0</v>
      </c>
      <c r="AJ33" s="228">
        <f t="shared" si="22"/>
        <v>0</v>
      </c>
      <c r="AK33" s="228">
        <f t="shared" si="22"/>
        <v>0</v>
      </c>
    </row>
    <row r="34" spans="1:37">
      <c r="B34" s="220" t="s">
        <v>125</v>
      </c>
      <c r="C34" s="221">
        <f t="shared" si="15"/>
        <v>15</v>
      </c>
      <c r="D34" s="222">
        <f>_xlfn.XLOOKUP($B$8,Paid_DFs!$G$5:$S$5,Paid_DFs!$G30:$S30)</f>
        <v>1.0213452706881336</v>
      </c>
      <c r="E34" s="223">
        <f>PRODUCT($D$11:$D34)</f>
        <v>1.1071084928386918</v>
      </c>
      <c r="F34" s="224">
        <f t="shared" si="10"/>
        <v>2.5339974839970636E-2</v>
      </c>
      <c r="G34" s="225">
        <f t="shared" si="16"/>
        <v>0.90325384230044214</v>
      </c>
      <c r="H34" s="226">
        <f t="shared" si="18"/>
        <v>9.6746157699557855E-2</v>
      </c>
      <c r="I34" s="227">
        <f t="shared" si="11"/>
        <v>0.99999999999999756</v>
      </c>
      <c r="J34" s="228">
        <f t="shared" si="12"/>
        <v>0.19928644426245581</v>
      </c>
      <c r="K34" s="228">
        <f t="shared" si="22"/>
        <v>0.1495537863235939</v>
      </c>
      <c r="L34" s="228">
        <f t="shared" si="22"/>
        <v>0.10582163098800047</v>
      </c>
      <c r="M34" s="228">
        <f t="shared" si="22"/>
        <v>9.9426871970888037E-2</v>
      </c>
      <c r="N34" s="228">
        <f t="shared" si="22"/>
        <v>9.1818930281359804E-2</v>
      </c>
      <c r="O34" s="228">
        <f t="shared" si="22"/>
        <v>5.3746518565931878E-2</v>
      </c>
      <c r="P34" s="228">
        <f t="shared" si="22"/>
        <v>2.0566458538200518E-2</v>
      </c>
      <c r="Q34" s="228">
        <f t="shared" si="22"/>
        <v>0.14406126420295012</v>
      </c>
      <c r="R34" s="228">
        <f t="shared" si="22"/>
        <v>3.1632089526341211E-3</v>
      </c>
      <c r="S34" s="228">
        <f t="shared" si="22"/>
        <v>1.7861735995824881E-2</v>
      </c>
      <c r="T34" s="228">
        <f t="shared" si="22"/>
        <v>3.5205447849002952E-2</v>
      </c>
      <c r="U34" s="228">
        <f t="shared" si="22"/>
        <v>3.3502981939519769E-2</v>
      </c>
      <c r="V34" s="228">
        <f t="shared" si="22"/>
        <v>1.1560709802252435E-2</v>
      </c>
      <c r="W34" s="228">
        <f t="shared" si="22"/>
        <v>2.9510666795543607E-3</v>
      </c>
      <c r="X34" s="228">
        <f t="shared" si="22"/>
        <v>1.1727288498263623E-3</v>
      </c>
      <c r="Y34" s="228">
        <f t="shared" si="22"/>
        <v>6.5207720719042085E-3</v>
      </c>
      <c r="Z34" s="228">
        <f t="shared" si="22"/>
        <v>4.0296620578771491E-3</v>
      </c>
      <c r="AA34" s="228">
        <f t="shared" si="22"/>
        <v>9.5426913543140187E-4</v>
      </c>
      <c r="AB34" s="228">
        <f t="shared" si="22"/>
        <v>0</v>
      </c>
      <c r="AC34" s="228">
        <f t="shared" si="22"/>
        <v>0</v>
      </c>
      <c r="AD34" s="228">
        <f t="shared" si="22"/>
        <v>0</v>
      </c>
      <c r="AE34" s="228">
        <f t="shared" si="22"/>
        <v>0</v>
      </c>
      <c r="AF34" s="228">
        <f t="shared" si="22"/>
        <v>1.8795511532789529E-2</v>
      </c>
      <c r="AG34" s="228">
        <f t="shared" si="22"/>
        <v>0</v>
      </c>
      <c r="AH34" s="228">
        <f t="shared" si="22"/>
        <v>0</v>
      </c>
      <c r="AI34" s="228">
        <f t="shared" si="22"/>
        <v>0</v>
      </c>
      <c r="AJ34" s="228">
        <f t="shared" si="22"/>
        <v>0</v>
      </c>
      <c r="AK34" s="228">
        <f t="shared" si="22"/>
        <v>0</v>
      </c>
    </row>
    <row r="35" spans="1:37">
      <c r="B35" s="220" t="s">
        <v>126</v>
      </c>
      <c r="C35" s="221">
        <f t="shared" si="15"/>
        <v>12</v>
      </c>
      <c r="D35" s="222">
        <f>_xlfn.XLOOKUP($B$8,Paid_DFs!$G$5:$S$5,Paid_DFs!$G31:$S31)</f>
        <v>1.028863850747991</v>
      </c>
      <c r="E35" s="223">
        <f>PRODUCT($D$11:$D35)</f>
        <v>1.1390639071378212</v>
      </c>
      <c r="F35" s="224">
        <f t="shared" si="10"/>
        <v>4.102681367458838E-2</v>
      </c>
      <c r="G35" s="225">
        <f>1/E35</f>
        <v>0.87791386746047151</v>
      </c>
      <c r="H35" s="226">
        <f t="shared" si="18"/>
        <v>0.12208613253952849</v>
      </c>
      <c r="I35" s="227">
        <f t="shared" si="11"/>
        <v>0.99999999999999822</v>
      </c>
      <c r="J35" s="228">
        <f t="shared" si="12"/>
        <v>0.20755817481372157</v>
      </c>
      <c r="K35" s="228">
        <f t="shared" si="22"/>
        <v>0.15792291362622402</v>
      </c>
      <c r="L35" s="228">
        <f t="shared" si="22"/>
        <v>0.11851267539778744</v>
      </c>
      <c r="M35" s="228">
        <f t="shared" si="22"/>
        <v>8.3857486404319934E-2</v>
      </c>
      <c r="N35" s="228">
        <f t="shared" si="22"/>
        <v>7.879001189717294E-2</v>
      </c>
      <c r="O35" s="228">
        <f t="shared" si="22"/>
        <v>7.2761160698812416E-2</v>
      </c>
      <c r="P35" s="228">
        <f t="shared" si="22"/>
        <v>4.2590989269795258E-2</v>
      </c>
      <c r="Q35" s="228">
        <f t="shared" si="22"/>
        <v>1.6297721941629536E-2</v>
      </c>
      <c r="R35" s="228">
        <f t="shared" si="22"/>
        <v>0.11416017114362847</v>
      </c>
      <c r="S35" s="228">
        <f t="shared" si="22"/>
        <v>2.5066590758709593E-3</v>
      </c>
      <c r="T35" s="228">
        <f t="shared" si="22"/>
        <v>1.4154386673526916E-2</v>
      </c>
      <c r="U35" s="228">
        <f t="shared" si="22"/>
        <v>2.7898269349964241E-2</v>
      </c>
      <c r="V35" s="228">
        <f t="shared" si="22"/>
        <v>2.6549164157335971E-2</v>
      </c>
      <c r="W35" s="228">
        <f t="shared" si="22"/>
        <v>9.1611899761458188E-3</v>
      </c>
      <c r="X35" s="228">
        <f t="shared" si="22"/>
        <v>2.3385486657924682E-3</v>
      </c>
      <c r="Y35" s="228">
        <f t="shared" si="22"/>
        <v>9.2931939020500759E-4</v>
      </c>
      <c r="Z35" s="228">
        <f t="shared" si="22"/>
        <v>5.1673325222834814E-3</v>
      </c>
      <c r="AA35" s="228">
        <f t="shared" si="22"/>
        <v>3.1932727560280631E-3</v>
      </c>
      <c r="AB35" s="228">
        <f t="shared" si="22"/>
        <v>7.5620277540019195E-4</v>
      </c>
      <c r="AC35" s="228">
        <f t="shared" si="22"/>
        <v>0</v>
      </c>
      <c r="AD35" s="228">
        <f t="shared" si="22"/>
        <v>0</v>
      </c>
      <c r="AE35" s="228">
        <f t="shared" si="22"/>
        <v>0</v>
      </c>
      <c r="AF35" s="228">
        <f t="shared" si="22"/>
        <v>0</v>
      </c>
      <c r="AG35" s="228">
        <f t="shared" si="22"/>
        <v>1.489434946435348E-2</v>
      </c>
      <c r="AH35" s="228">
        <f t="shared" si="22"/>
        <v>0</v>
      </c>
      <c r="AI35" s="228">
        <f t="shared" si="22"/>
        <v>0</v>
      </c>
      <c r="AJ35" s="228">
        <f t="shared" si="22"/>
        <v>0</v>
      </c>
      <c r="AK35" s="228">
        <f t="shared" si="22"/>
        <v>0</v>
      </c>
    </row>
    <row r="36" spans="1:37">
      <c r="B36" s="220" t="s">
        <v>127</v>
      </c>
      <c r="C36" s="221">
        <f t="shared" si="15"/>
        <v>9</v>
      </c>
      <c r="D36" s="222">
        <f>_xlfn.XLOOKUP($B$8,Paid_DFs!$G$5:$S$5,Paid_DFs!$G32:$S32)</f>
        <v>1.0490231190564994</v>
      </c>
      <c r="E36" s="223">
        <f>PRODUCT($D$11:$D36)</f>
        <v>1.1949043726704001</v>
      </c>
      <c r="F36" s="224">
        <f t="shared" si="10"/>
        <v>5.3119339922037323E-2</v>
      </c>
      <c r="G36" s="225">
        <f t="shared" si="16"/>
        <v>0.83688705378588313</v>
      </c>
      <c r="H36" s="226">
        <f t="shared" si="18"/>
        <v>0.16311294621411687</v>
      </c>
      <c r="I36" s="227">
        <f t="shared" si="11"/>
        <v>0.99999999999999856</v>
      </c>
      <c r="J36" s="228">
        <f t="shared" si="12"/>
        <v>0.25152395702995184</v>
      </c>
      <c r="K36" s="228">
        <f t="shared" si="22"/>
        <v>0.15535232137065982</v>
      </c>
      <c r="L36" s="228">
        <f t="shared" si="22"/>
        <v>0.11820151748525685</v>
      </c>
      <c r="M36" s="228">
        <f t="shared" si="22"/>
        <v>8.870389832352972E-2</v>
      </c>
      <c r="N36" s="228">
        <f t="shared" si="22"/>
        <v>6.2765319597319999E-2</v>
      </c>
      <c r="O36" s="228">
        <f t="shared" si="22"/>
        <v>5.8972436330359021E-2</v>
      </c>
      <c r="P36" s="228">
        <f t="shared" si="22"/>
        <v>5.4459985641754895E-2</v>
      </c>
      <c r="Q36" s="228">
        <f t="shared" si="22"/>
        <v>3.1878335114836134E-2</v>
      </c>
      <c r="R36" s="228">
        <f t="shared" si="22"/>
        <v>1.2198454428297006E-2</v>
      </c>
      <c r="S36" s="228">
        <f t="shared" si="22"/>
        <v>8.544615316236652E-2</v>
      </c>
      <c r="T36" s="228">
        <f t="shared" si="22"/>
        <v>1.8761742661828533E-3</v>
      </c>
      <c r="U36" s="228">
        <f t="shared" si="22"/>
        <v>1.0594219328069409E-2</v>
      </c>
      <c r="V36" s="228">
        <f t="shared" si="22"/>
        <v>2.0881186248773814E-2</v>
      </c>
      <c r="W36" s="228">
        <f t="shared" si="22"/>
        <v>1.9871413332645058E-2</v>
      </c>
      <c r="X36" s="228">
        <f t="shared" si="22"/>
        <v>6.8569312222424928E-3</v>
      </c>
      <c r="Y36" s="228">
        <f t="shared" si="22"/>
        <v>1.7503476516652319E-3</v>
      </c>
      <c r="Z36" s="228">
        <f t="shared" si="22"/>
        <v>6.9557329983598222E-4</v>
      </c>
      <c r="AA36" s="228">
        <f t="shared" si="22"/>
        <v>3.8676245989891782E-3</v>
      </c>
      <c r="AB36" s="228">
        <f t="shared" si="22"/>
        <v>2.3900881565559447E-3</v>
      </c>
      <c r="AC36" s="228">
        <f t="shared" si="22"/>
        <v>5.6599966101450374E-4</v>
      </c>
      <c r="AD36" s="228">
        <f t="shared" si="22"/>
        <v>0</v>
      </c>
      <c r="AE36" s="228">
        <f t="shared" si="22"/>
        <v>0</v>
      </c>
      <c r="AF36" s="228">
        <f t="shared" si="22"/>
        <v>0</v>
      </c>
      <c r="AG36" s="228">
        <f t="shared" si="22"/>
        <v>0</v>
      </c>
      <c r="AH36" s="228">
        <f t="shared" si="22"/>
        <v>1.114806374969235E-2</v>
      </c>
      <c r="AI36" s="228">
        <f t="shared" si="22"/>
        <v>0</v>
      </c>
      <c r="AJ36" s="228">
        <f t="shared" si="22"/>
        <v>0</v>
      </c>
      <c r="AK36" s="228">
        <f t="shared" si="22"/>
        <v>0</v>
      </c>
    </row>
    <row r="37" spans="1:37">
      <c r="B37" s="220" t="s">
        <v>128</v>
      </c>
      <c r="C37" s="221">
        <f t="shared" si="15"/>
        <v>6</v>
      </c>
      <c r="D37" s="222">
        <f>_xlfn.XLOOKUP($B$8,Paid_DFs!$G$5:$S$5,Paid_DFs!$G33:$S33)</f>
        <v>1.0677743405124047</v>
      </c>
      <c r="E37" s="223">
        <f>PRODUCT($D$11:$D37)</f>
        <v>1.2758882285035251</v>
      </c>
      <c r="F37" s="224">
        <f t="shared" si="10"/>
        <v>0.11620487499798249</v>
      </c>
      <c r="G37" s="225">
        <f t="shared" si="16"/>
        <v>0.78376771386384581</v>
      </c>
      <c r="H37" s="226">
        <f t="shared" si="18"/>
        <v>0.21623228613615419</v>
      </c>
      <c r="I37" s="227">
        <f t="shared" si="11"/>
        <v>0.99999999999999889</v>
      </c>
      <c r="J37" s="228">
        <f t="shared" si="12"/>
        <v>0.24565868895540355</v>
      </c>
      <c r="K37" s="228">
        <f t="shared" si="22"/>
        <v>0.18973491150509864</v>
      </c>
      <c r="L37" s="228">
        <f t="shared" si="22"/>
        <v>0.11718867377656501</v>
      </c>
      <c r="M37" s="228">
        <f t="shared" si="22"/>
        <v>8.9164287667289441E-2</v>
      </c>
      <c r="N37" s="228">
        <f t="shared" si="22"/>
        <v>6.6913014956137995E-2</v>
      </c>
      <c r="O37" s="228">
        <f t="shared" si="22"/>
        <v>4.7346473473175464E-2</v>
      </c>
      <c r="P37" s="228">
        <f t="shared" si="22"/>
        <v>4.448534493693701E-2</v>
      </c>
      <c r="Q37" s="228">
        <f t="shared" si="22"/>
        <v>4.1081416968471285E-2</v>
      </c>
      <c r="R37" s="228">
        <f t="shared" si="22"/>
        <v>2.4047145104444487E-2</v>
      </c>
      <c r="S37" s="228">
        <f t="shared" si="22"/>
        <v>9.2017981061593267E-3</v>
      </c>
      <c r="T37" s="228">
        <f t="shared" si="22"/>
        <v>6.4455563200216948E-2</v>
      </c>
      <c r="U37" s="228">
        <f t="shared" si="22"/>
        <v>1.4152757557005071E-3</v>
      </c>
      <c r="V37" s="228">
        <f t="shared" si="22"/>
        <v>7.991657297429882E-3</v>
      </c>
      <c r="W37" s="228">
        <f t="shared" si="22"/>
        <v>1.5751541411066435E-2</v>
      </c>
      <c r="X37" s="228">
        <f t="shared" si="22"/>
        <v>1.4989827985656548E-2</v>
      </c>
      <c r="Y37" s="228">
        <f t="shared" si="22"/>
        <v>5.1724664879290293E-3</v>
      </c>
      <c r="Z37" s="228">
        <f t="shared" si="22"/>
        <v>1.3203595423409817E-3</v>
      </c>
      <c r="AA37" s="228">
        <f t="shared" si="22"/>
        <v>5.24699674925891E-4</v>
      </c>
      <c r="AB37" s="228">
        <f t="shared" si="22"/>
        <v>2.9175090106298282E-3</v>
      </c>
      <c r="AC37" s="228">
        <f t="shared" si="22"/>
        <v>1.802942233528574E-3</v>
      </c>
      <c r="AD37" s="228">
        <f t="shared" si="22"/>
        <v>4.2695692634047794E-4</v>
      </c>
      <c r="AE37" s="228">
        <f t="shared" si="22"/>
        <v>0</v>
      </c>
      <c r="AF37" s="228">
        <f t="shared" si="22"/>
        <v>0</v>
      </c>
      <c r="AG37" s="228">
        <f t="shared" si="22"/>
        <v>0</v>
      </c>
      <c r="AH37" s="228">
        <f t="shared" si="22"/>
        <v>0</v>
      </c>
      <c r="AI37" s="228">
        <f t="shared" si="22"/>
        <v>8.409445024551666E-3</v>
      </c>
      <c r="AJ37" s="228">
        <f t="shared" si="22"/>
        <v>0</v>
      </c>
      <c r="AK37" s="228">
        <f t="shared" si="22"/>
        <v>0</v>
      </c>
    </row>
    <row r="38" spans="1:37" ht="14.1" thickBot="1">
      <c r="B38" s="220" t="s">
        <v>129</v>
      </c>
      <c r="C38" s="221">
        <f t="shared" si="15"/>
        <v>3</v>
      </c>
      <c r="D38" s="222">
        <f>_xlfn.XLOOKUP($B$8,Paid_DFs!$G$5:$S$5,Paid_DFs!$G34:$S34)</f>
        <v>1.174073313001373</v>
      </c>
      <c r="E38" s="223">
        <f>PRODUCT($D$11:$D38)</f>
        <v>1.4979863194585865</v>
      </c>
      <c r="F38" s="224">
        <f t="shared" si="10"/>
        <v>0.66756283886586332</v>
      </c>
      <c r="G38" s="225">
        <f t="shared" si="16"/>
        <v>0.66756283886586332</v>
      </c>
      <c r="H38" s="226">
        <f t="shared" si="18"/>
        <v>0.33243716113413668</v>
      </c>
      <c r="I38" s="227">
        <f t="shared" si="11"/>
        <v>0.99999999999999922</v>
      </c>
      <c r="J38" s="228">
        <f t="shared" si="12"/>
        <v>0.34955440782113534</v>
      </c>
      <c r="K38" s="228">
        <f t="shared" si="22"/>
        <v>0.15978761141148098</v>
      </c>
      <c r="L38" s="228">
        <f t="shared" si="22"/>
        <v>0.12341223687093836</v>
      </c>
      <c r="M38" s="228">
        <f t="shared" si="22"/>
        <v>7.6224856311253628E-2</v>
      </c>
      <c r="N38" s="228">
        <f t="shared" si="22"/>
        <v>5.7996517892956727E-2</v>
      </c>
      <c r="O38" s="228">
        <f t="shared" si="22"/>
        <v>4.3523275637618403E-2</v>
      </c>
      <c r="P38" s="228">
        <f t="shared" si="22"/>
        <v>3.0796304975840523E-2</v>
      </c>
      <c r="Q38" s="228">
        <f t="shared" si="22"/>
        <v>2.8935296530787056E-2</v>
      </c>
      <c r="R38" s="228">
        <f t="shared" si="22"/>
        <v>2.6721226587604167E-2</v>
      </c>
      <c r="S38" s="228">
        <f t="shared" si="22"/>
        <v>1.5641359537671481E-2</v>
      </c>
      <c r="T38" s="228">
        <f t="shared" si="22"/>
        <v>5.9852690182711586E-3</v>
      </c>
      <c r="U38" s="228">
        <f t="shared" si="22"/>
        <v>4.1924836974987348E-2</v>
      </c>
      <c r="V38" s="228">
        <f t="shared" si="22"/>
        <v>9.2055987701300664E-4</v>
      </c>
      <c r="W38" s="228">
        <f t="shared" si="22"/>
        <v>5.1981382633173251E-3</v>
      </c>
      <c r="X38" s="228">
        <f t="shared" si="22"/>
        <v>1.0245520680851019E-2</v>
      </c>
      <c r="Y38" s="228">
        <f t="shared" si="22"/>
        <v>9.750067540789692E-3</v>
      </c>
      <c r="Z38" s="228">
        <f t="shared" si="22"/>
        <v>3.3644080277663298E-3</v>
      </c>
      <c r="AA38" s="228">
        <f t="shared" si="22"/>
        <v>8.5882204440699465E-4</v>
      </c>
      <c r="AB38" s="228">
        <f t="shared" si="22"/>
        <v>3.4128859077322898E-4</v>
      </c>
      <c r="AC38" s="228">
        <f t="shared" si="22"/>
        <v>1.8976808761062922E-3</v>
      </c>
      <c r="AD38" s="228">
        <f t="shared" si="22"/>
        <v>1.1727158287517783E-3</v>
      </c>
      <c r="AE38" s="228">
        <f t="shared" si="22"/>
        <v>2.7771225078840008E-4</v>
      </c>
      <c r="AF38" s="228">
        <f t="shared" si="22"/>
        <v>0</v>
      </c>
      <c r="AG38" s="228">
        <f t="shared" si="22"/>
        <v>0</v>
      </c>
      <c r="AH38" s="228">
        <f t="shared" si="22"/>
        <v>0</v>
      </c>
      <c r="AI38" s="228">
        <f t="shared" si="22"/>
        <v>0</v>
      </c>
      <c r="AJ38" s="228">
        <f t="shared" si="22"/>
        <v>5.4698864488901162E-3</v>
      </c>
      <c r="AK38" s="228">
        <f t="shared" si="22"/>
        <v>0</v>
      </c>
    </row>
    <row r="39" spans="1:37" ht="14.1" thickBot="1">
      <c r="B39" s="229" t="s">
        <v>166</v>
      </c>
      <c r="C39" s="230"/>
      <c r="D39" s="231"/>
      <c r="E39" s="231"/>
      <c r="F39" s="231"/>
      <c r="G39" s="231"/>
      <c r="H39" s="232">
        <f t="shared" ref="H39:AK39" si="23">SUM(H11:H38)</f>
        <v>1.3291588110711385</v>
      </c>
      <c r="I39" s="233"/>
      <c r="J39" s="234">
        <f t="shared" si="23"/>
        <v>6.4201490590502468</v>
      </c>
      <c r="K39" s="235">
        <f t="shared" si="23"/>
        <v>4.2484452010548468</v>
      </c>
      <c r="L39" s="235">
        <f t="shared" si="23"/>
        <v>3.4987466840096584</v>
      </c>
      <c r="M39" s="235">
        <f t="shared" si="23"/>
        <v>2.8533483415591054</v>
      </c>
      <c r="N39" s="235">
        <f t="shared" si="23"/>
        <v>2.3307180549051316</v>
      </c>
      <c r="O39" s="235">
        <f t="shared" si="23"/>
        <v>1.9319980781284232</v>
      </c>
      <c r="P39" s="235">
        <f t="shared" si="23"/>
        <v>1.5284174056453224</v>
      </c>
      <c r="Q39" s="235">
        <f t="shared" si="23"/>
        <v>1.1870681566033576</v>
      </c>
      <c r="R39" s="235">
        <f t="shared" si="23"/>
        <v>1.013656440440966</v>
      </c>
      <c r="S39" s="235">
        <f t="shared" si="23"/>
        <v>0.84635088665718161</v>
      </c>
      <c r="T39" s="235">
        <f t="shared" si="23"/>
        <v>0.63329051753761467</v>
      </c>
      <c r="U39" s="235">
        <f t="shared" si="23"/>
        <v>0.40209514444071764</v>
      </c>
      <c r="V39" s="235">
        <f t="shared" si="23"/>
        <v>0.26095549218173519</v>
      </c>
      <c r="W39" s="235">
        <f t="shared" si="23"/>
        <v>0.21573555843064937</v>
      </c>
      <c r="X39" s="235">
        <f t="shared" si="23"/>
        <v>0.19017491975622475</v>
      </c>
      <c r="Y39" s="235">
        <f t="shared" si="23"/>
        <v>9.7800818248120633E-2</v>
      </c>
      <c r="Z39" s="235">
        <f t="shared" si="23"/>
        <v>7.8348676927670516E-2</v>
      </c>
      <c r="AA39" s="235">
        <f t="shared" si="23"/>
        <v>6.2479508133456145E-2</v>
      </c>
      <c r="AB39" s="235">
        <f t="shared" si="23"/>
        <v>4.8555877147003053E-2</v>
      </c>
      <c r="AC39" s="235">
        <f t="shared" si="23"/>
        <v>3.8732416025161913E-2</v>
      </c>
      <c r="AD39" s="235">
        <f t="shared" si="23"/>
        <v>3.0464342250423118E-2</v>
      </c>
      <c r="AE39" s="235">
        <f t="shared" si="23"/>
        <v>2.3751164645979612E-2</v>
      </c>
      <c r="AF39" s="235">
        <f t="shared" si="23"/>
        <v>1.8795511532789529E-2</v>
      </c>
      <c r="AG39" s="235">
        <f t="shared" si="23"/>
        <v>1.489434946435348E-2</v>
      </c>
      <c r="AH39" s="235">
        <f t="shared" si="23"/>
        <v>1.114806374969235E-2</v>
      </c>
      <c r="AI39" s="235">
        <f t="shared" si="23"/>
        <v>8.409445024551666E-3</v>
      </c>
      <c r="AJ39" s="235">
        <f t="shared" si="23"/>
        <v>5.4698864488901162E-3</v>
      </c>
      <c r="AK39" s="235">
        <f t="shared" si="23"/>
        <v>0</v>
      </c>
    </row>
    <row r="40" spans="1:37">
      <c r="H40" s="236"/>
      <c r="I40" s="236">
        <f>1-I38</f>
        <v>0</v>
      </c>
    </row>
    <row r="41" spans="1:37">
      <c r="H41" s="237"/>
      <c r="I41" s="238">
        <f>1-I38</f>
        <v>0</v>
      </c>
      <c r="K41" s="239">
        <f>F33/H38</f>
        <v>5.7996517892956727E-2</v>
      </c>
    </row>
    <row r="42" spans="1:37">
      <c r="H42" s="240">
        <f>H39-H40</f>
        <v>1.3291588110711385</v>
      </c>
      <c r="I42" s="263">
        <v>5.4723593393666281E-3</v>
      </c>
    </row>
    <row r="44" spans="1:37">
      <c r="J44" s="154">
        <v>1</v>
      </c>
      <c r="K44" s="154">
        <f t="shared" ref="K44:AD44" si="24">J44+1</f>
        <v>2</v>
      </c>
      <c r="L44" s="154">
        <f t="shared" si="24"/>
        <v>3</v>
      </c>
      <c r="M44" s="154">
        <f t="shared" si="24"/>
        <v>4</v>
      </c>
      <c r="N44" s="154">
        <f t="shared" si="24"/>
        <v>5</v>
      </c>
      <c r="O44" s="154">
        <f t="shared" si="24"/>
        <v>6</v>
      </c>
      <c r="P44" s="154">
        <f t="shared" si="24"/>
        <v>7</v>
      </c>
      <c r="Q44" s="154">
        <f t="shared" si="24"/>
        <v>8</v>
      </c>
      <c r="R44" s="154">
        <f t="shared" si="24"/>
        <v>9</v>
      </c>
      <c r="S44" s="154">
        <f t="shared" si="24"/>
        <v>10</v>
      </c>
      <c r="T44" s="154">
        <f t="shared" si="24"/>
        <v>11</v>
      </c>
      <c r="U44" s="154">
        <f t="shared" si="24"/>
        <v>12</v>
      </c>
      <c r="V44" s="154">
        <f t="shared" si="24"/>
        <v>13</v>
      </c>
      <c r="W44" s="154">
        <f t="shared" si="24"/>
        <v>14</v>
      </c>
      <c r="X44" s="154">
        <f t="shared" si="24"/>
        <v>15</v>
      </c>
      <c r="Y44" s="154">
        <f t="shared" si="24"/>
        <v>16</v>
      </c>
      <c r="Z44" s="154">
        <f t="shared" si="24"/>
        <v>17</v>
      </c>
      <c r="AA44" s="154">
        <f t="shared" si="24"/>
        <v>18</v>
      </c>
      <c r="AB44" s="154">
        <f t="shared" si="24"/>
        <v>19</v>
      </c>
      <c r="AC44" s="154">
        <f t="shared" si="24"/>
        <v>20</v>
      </c>
      <c r="AD44" s="154">
        <f t="shared" si="24"/>
        <v>21</v>
      </c>
      <c r="AK44" s="154">
        <f>AD44+1</f>
        <v>22</v>
      </c>
    </row>
    <row r="45" spans="1:37" ht="14.1" thickBot="1">
      <c r="B45" s="211" t="str">
        <f>B8</f>
        <v>Workmen's Compensation</v>
      </c>
      <c r="J45" s="255">
        <f>$H$48/8</f>
        <v>7763031.5156025477</v>
      </c>
      <c r="K45" s="255">
        <f t="shared" ref="K45:Q45" si="25">$H$48/8</f>
        <v>7763031.5156025477</v>
      </c>
      <c r="L45" s="255">
        <f t="shared" si="25"/>
        <v>7763031.5156025477</v>
      </c>
      <c r="M45" s="255">
        <f t="shared" si="25"/>
        <v>7763031.5156025477</v>
      </c>
      <c r="N45" s="255">
        <f t="shared" si="25"/>
        <v>7763031.5156025477</v>
      </c>
      <c r="O45" s="255">
        <f t="shared" si="25"/>
        <v>7763031.5156025477</v>
      </c>
      <c r="P45" s="255">
        <f t="shared" si="25"/>
        <v>7763031.5156025477</v>
      </c>
      <c r="Q45" s="255">
        <f t="shared" si="25"/>
        <v>7763031.5156025477</v>
      </c>
    </row>
    <row r="46" spans="1:37" ht="14.1" thickBot="1">
      <c r="J46" s="212" t="s">
        <v>157</v>
      </c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</row>
    <row r="47" spans="1:37" ht="14.1" thickBot="1">
      <c r="E47" s="242" t="s">
        <v>158</v>
      </c>
      <c r="F47" s="243" t="s">
        <v>167</v>
      </c>
      <c r="G47" s="244" t="s">
        <v>168</v>
      </c>
      <c r="H47" s="244" t="s">
        <v>169</v>
      </c>
      <c r="I47" s="217" t="s">
        <v>165</v>
      </c>
      <c r="J47" s="245">
        <f t="shared" ref="J47:AD47" si="26">J10</f>
        <v>0.12</v>
      </c>
      <c r="K47" s="245">
        <f t="shared" si="26"/>
        <v>0.38</v>
      </c>
      <c r="L47" s="245">
        <f t="shared" si="26"/>
        <v>0.62</v>
      </c>
      <c r="M47" s="245">
        <f t="shared" si="26"/>
        <v>0.88</v>
      </c>
      <c r="N47" s="245">
        <f t="shared" si="26"/>
        <v>1.1200000000000001</v>
      </c>
      <c r="O47" s="245">
        <f t="shared" si="26"/>
        <v>1.38</v>
      </c>
      <c r="P47" s="245">
        <f t="shared" si="26"/>
        <v>1.62</v>
      </c>
      <c r="Q47" s="245">
        <f t="shared" si="26"/>
        <v>1.88</v>
      </c>
      <c r="R47" s="245">
        <f t="shared" si="26"/>
        <v>2.12</v>
      </c>
      <c r="S47" s="245">
        <f t="shared" si="26"/>
        <v>2.38</v>
      </c>
      <c r="T47" s="245">
        <f t="shared" si="26"/>
        <v>2.62</v>
      </c>
      <c r="U47" s="245">
        <f t="shared" si="26"/>
        <v>2.88</v>
      </c>
      <c r="V47" s="245">
        <f t="shared" si="26"/>
        <v>3.12</v>
      </c>
      <c r="W47" s="245">
        <f t="shared" si="26"/>
        <v>3.38</v>
      </c>
      <c r="X47" s="245">
        <f t="shared" si="26"/>
        <v>3.62</v>
      </c>
      <c r="Y47" s="245">
        <f t="shared" si="26"/>
        <v>3.88</v>
      </c>
      <c r="Z47" s="245">
        <f t="shared" si="26"/>
        <v>4.12</v>
      </c>
      <c r="AA47" s="245">
        <f t="shared" si="26"/>
        <v>4.38</v>
      </c>
      <c r="AB47" s="245">
        <f t="shared" si="26"/>
        <v>4.62</v>
      </c>
      <c r="AC47" s="245">
        <f t="shared" si="26"/>
        <v>4.88</v>
      </c>
      <c r="AD47" s="245">
        <f t="shared" si="26"/>
        <v>5.12</v>
      </c>
      <c r="AE47" s="245">
        <v>5.38</v>
      </c>
      <c r="AF47" s="245">
        <v>5.62</v>
      </c>
      <c r="AG47" s="245">
        <v>5.88</v>
      </c>
      <c r="AH47" s="245">
        <v>6.12</v>
      </c>
      <c r="AI47" s="245">
        <v>6.38</v>
      </c>
      <c r="AJ47" s="245">
        <v>6.62</v>
      </c>
      <c r="AK47" s="245">
        <v>6.88</v>
      </c>
    </row>
    <row r="48" spans="1:37">
      <c r="A48" s="239"/>
      <c r="E48" s="220" t="str">
        <f t="shared" ref="E48:E67" si="27">B11</f>
        <v>2018Q1</v>
      </c>
      <c r="F48" s="221">
        <f>_xlfn.XLOOKUP($B$8,OCR!$D$2:$P$2,OCR!$D4:$P4)</f>
        <v>62052653.300000042</v>
      </c>
      <c r="G48" s="246">
        <f>_xlfn.XLOOKUP($B$8,IBNR!$G$5:$S$5,IBNR!$G7:$S7)</f>
        <v>51598.82482034072</v>
      </c>
      <c r="H48" s="247">
        <f t="shared" ref="H48:H76" si="28">SUM(F48:G48)</f>
        <v>62104252.124820381</v>
      </c>
      <c r="I48" s="248">
        <f>SUM(J48:AK48)</f>
        <v>56760308.042060003</v>
      </c>
      <c r="J48" s="256">
        <v>7095038.5052574985</v>
      </c>
      <c r="K48" s="256">
        <v>7095038.5052574985</v>
      </c>
      <c r="L48" s="256">
        <v>7095038.5052574985</v>
      </c>
      <c r="M48" s="256">
        <v>7095038.5052574985</v>
      </c>
      <c r="N48" s="256">
        <v>7095038.5052574985</v>
      </c>
      <c r="O48" s="256">
        <v>7095038.5052574985</v>
      </c>
      <c r="P48" s="256">
        <v>7095038.5052574985</v>
      </c>
      <c r="Q48" s="256">
        <v>7095038.5052574985</v>
      </c>
      <c r="R48" s="249">
        <f t="shared" ref="R48:AK49" si="29">$H48*R11</f>
        <v>0</v>
      </c>
      <c r="S48" s="249">
        <f t="shared" si="29"/>
        <v>0</v>
      </c>
      <c r="T48" s="249">
        <f t="shared" si="29"/>
        <v>0</v>
      </c>
      <c r="U48" s="249">
        <f t="shared" si="29"/>
        <v>0</v>
      </c>
      <c r="V48" s="249">
        <f t="shared" si="29"/>
        <v>0</v>
      </c>
      <c r="W48" s="249">
        <f t="shared" si="29"/>
        <v>0</v>
      </c>
      <c r="X48" s="249">
        <f t="shared" si="29"/>
        <v>0</v>
      </c>
      <c r="Y48" s="249">
        <f t="shared" si="29"/>
        <v>0</v>
      </c>
      <c r="Z48" s="249">
        <f t="shared" si="29"/>
        <v>0</v>
      </c>
      <c r="AA48" s="249">
        <f t="shared" si="29"/>
        <v>0</v>
      </c>
      <c r="AB48" s="249">
        <f t="shared" si="29"/>
        <v>0</v>
      </c>
      <c r="AC48" s="249">
        <f t="shared" si="29"/>
        <v>0</v>
      </c>
      <c r="AD48" s="249">
        <f t="shared" si="29"/>
        <v>0</v>
      </c>
      <c r="AE48" s="249">
        <f t="shared" si="29"/>
        <v>0</v>
      </c>
      <c r="AF48" s="249">
        <f t="shared" si="29"/>
        <v>0</v>
      </c>
      <c r="AG48" s="249">
        <f t="shared" si="29"/>
        <v>0</v>
      </c>
      <c r="AH48" s="249">
        <f t="shared" si="29"/>
        <v>0</v>
      </c>
      <c r="AI48" s="249">
        <f t="shared" si="29"/>
        <v>0</v>
      </c>
      <c r="AJ48" s="249">
        <f t="shared" si="29"/>
        <v>0</v>
      </c>
      <c r="AK48" s="249">
        <f t="shared" si="29"/>
        <v>0</v>
      </c>
    </row>
    <row r="49" spans="1:37">
      <c r="A49" s="239"/>
      <c r="E49" s="220" t="str">
        <f t="shared" si="27"/>
        <v>2018Q2</v>
      </c>
      <c r="F49" s="221">
        <f>_xlfn.XLOOKUP($B$8,OCR!$D$2:$P$2,OCR!$D5:$P5)</f>
        <v>3747554.8</v>
      </c>
      <c r="G49" s="246">
        <f>_xlfn.XLOOKUP($B$8,IBNR!$G$5:$S$5,IBNR!$G8:$S8)</f>
        <v>70075.860968851601</v>
      </c>
      <c r="H49" s="247">
        <f t="shared" si="28"/>
        <v>3817630.6609688513</v>
      </c>
      <c r="I49" s="248">
        <f t="shared" ref="I49:I70" si="30">SUM(J49:AK49)</f>
        <v>3817630.6609688513</v>
      </c>
      <c r="J49" s="249">
        <f t="shared" ref="J49:Y49" si="31">$H49*J12</f>
        <v>3817630.6609688513</v>
      </c>
      <c r="K49" s="249">
        <f t="shared" si="31"/>
        <v>0</v>
      </c>
      <c r="L49" s="249">
        <f t="shared" si="31"/>
        <v>0</v>
      </c>
      <c r="M49" s="249">
        <f t="shared" si="31"/>
        <v>0</v>
      </c>
      <c r="N49" s="249">
        <f t="shared" si="31"/>
        <v>0</v>
      </c>
      <c r="O49" s="249">
        <f t="shared" si="31"/>
        <v>0</v>
      </c>
      <c r="P49" s="249">
        <f t="shared" si="31"/>
        <v>0</v>
      </c>
      <c r="Q49" s="249">
        <f t="shared" si="31"/>
        <v>0</v>
      </c>
      <c r="R49" s="249">
        <f t="shared" si="31"/>
        <v>0</v>
      </c>
      <c r="S49" s="249">
        <f t="shared" si="31"/>
        <v>0</v>
      </c>
      <c r="T49" s="249">
        <f t="shared" si="31"/>
        <v>0</v>
      </c>
      <c r="U49" s="249">
        <f t="shared" si="31"/>
        <v>0</v>
      </c>
      <c r="V49" s="249">
        <f t="shared" si="31"/>
        <v>0</v>
      </c>
      <c r="W49" s="249">
        <f t="shared" si="31"/>
        <v>0</v>
      </c>
      <c r="X49" s="249">
        <f t="shared" si="31"/>
        <v>0</v>
      </c>
      <c r="Y49" s="249">
        <f t="shared" si="31"/>
        <v>0</v>
      </c>
      <c r="Z49" s="249">
        <f t="shared" si="29"/>
        <v>0</v>
      </c>
      <c r="AA49" s="249">
        <f t="shared" si="29"/>
        <v>0</v>
      </c>
      <c r="AB49" s="249">
        <f t="shared" si="29"/>
        <v>0</v>
      </c>
      <c r="AC49" s="249">
        <f t="shared" si="29"/>
        <v>0</v>
      </c>
      <c r="AD49" s="249">
        <f t="shared" si="29"/>
        <v>0</v>
      </c>
      <c r="AE49" s="249">
        <f t="shared" si="29"/>
        <v>0</v>
      </c>
      <c r="AF49" s="249">
        <f t="shared" si="29"/>
        <v>0</v>
      </c>
      <c r="AG49" s="249">
        <f t="shared" si="29"/>
        <v>0</v>
      </c>
      <c r="AH49" s="249">
        <f t="shared" si="29"/>
        <v>0</v>
      </c>
      <c r="AI49" s="249">
        <f t="shared" si="29"/>
        <v>0</v>
      </c>
      <c r="AJ49" s="249">
        <f t="shared" si="29"/>
        <v>0</v>
      </c>
      <c r="AK49" s="249">
        <f t="shared" si="29"/>
        <v>0</v>
      </c>
    </row>
    <row r="50" spans="1:37">
      <c r="A50" s="239"/>
      <c r="E50" s="220" t="str">
        <f t="shared" si="27"/>
        <v>2018Q3</v>
      </c>
      <c r="F50" s="221">
        <f>_xlfn.XLOOKUP($B$8,OCR!$D$2:$P$2,OCR!$D6:$P6)</f>
        <v>600845.30000000005</v>
      </c>
      <c r="G50" s="246">
        <f>_xlfn.XLOOKUP($B$8,IBNR!$G$5:$S$5,IBNR!$G9:$S9)</f>
        <v>82925.158204209307</v>
      </c>
      <c r="H50" s="247">
        <f t="shared" si="28"/>
        <v>683770.45820420934</v>
      </c>
      <c r="I50" s="248">
        <f t="shared" si="30"/>
        <v>683770.45820420934</v>
      </c>
      <c r="J50" s="249">
        <f t="shared" ref="J50:AK59" si="32">$H50*J13</f>
        <v>0</v>
      </c>
      <c r="K50" s="249">
        <f t="shared" si="32"/>
        <v>683770.45820420934</v>
      </c>
      <c r="L50" s="249">
        <f t="shared" si="32"/>
        <v>0</v>
      </c>
      <c r="M50" s="249">
        <f t="shared" si="32"/>
        <v>0</v>
      </c>
      <c r="N50" s="249">
        <f t="shared" si="32"/>
        <v>0</v>
      </c>
      <c r="O50" s="249">
        <f t="shared" si="32"/>
        <v>0</v>
      </c>
      <c r="P50" s="249">
        <f t="shared" si="32"/>
        <v>0</v>
      </c>
      <c r="Q50" s="249">
        <f t="shared" si="32"/>
        <v>0</v>
      </c>
      <c r="R50" s="249">
        <f t="shared" si="32"/>
        <v>0</v>
      </c>
      <c r="S50" s="249">
        <f t="shared" si="32"/>
        <v>0</v>
      </c>
      <c r="T50" s="249">
        <f t="shared" si="32"/>
        <v>0</v>
      </c>
      <c r="U50" s="249">
        <f t="shared" si="32"/>
        <v>0</v>
      </c>
      <c r="V50" s="249">
        <f t="shared" si="32"/>
        <v>0</v>
      </c>
      <c r="W50" s="249">
        <f t="shared" si="32"/>
        <v>0</v>
      </c>
      <c r="X50" s="249">
        <f t="shared" si="32"/>
        <v>0</v>
      </c>
      <c r="Y50" s="249">
        <f t="shared" si="32"/>
        <v>0</v>
      </c>
      <c r="Z50" s="249">
        <f t="shared" si="32"/>
        <v>0</v>
      </c>
      <c r="AA50" s="249">
        <f t="shared" si="32"/>
        <v>0</v>
      </c>
      <c r="AB50" s="249">
        <f t="shared" si="32"/>
        <v>0</v>
      </c>
      <c r="AC50" s="249">
        <f t="shared" si="32"/>
        <v>0</v>
      </c>
      <c r="AD50" s="249">
        <f t="shared" si="32"/>
        <v>0</v>
      </c>
      <c r="AE50" s="249">
        <f t="shared" si="32"/>
        <v>0</v>
      </c>
      <c r="AF50" s="249">
        <f t="shared" si="32"/>
        <v>0</v>
      </c>
      <c r="AG50" s="249">
        <f t="shared" si="32"/>
        <v>0</v>
      </c>
      <c r="AH50" s="249">
        <f t="shared" si="32"/>
        <v>0</v>
      </c>
      <c r="AI50" s="249">
        <f t="shared" si="32"/>
        <v>0</v>
      </c>
      <c r="AJ50" s="249">
        <f t="shared" si="32"/>
        <v>0</v>
      </c>
      <c r="AK50" s="249">
        <f t="shared" si="32"/>
        <v>0</v>
      </c>
    </row>
    <row r="51" spans="1:37">
      <c r="A51" s="239"/>
      <c r="E51" s="220" t="str">
        <f t="shared" si="27"/>
        <v>2018Q4</v>
      </c>
      <c r="F51" s="221">
        <f>_xlfn.XLOOKUP($B$8,OCR!$D$2:$P$2,OCR!$D7:$P7)</f>
        <v>550000</v>
      </c>
      <c r="G51" s="246">
        <f>_xlfn.XLOOKUP($B$8,IBNR!$G$5:$S$5,IBNR!$G10:$S10)</f>
        <v>53920.583592839663</v>
      </c>
      <c r="H51" s="247">
        <f t="shared" si="28"/>
        <v>603920.58359283966</v>
      </c>
      <c r="I51" s="248">
        <f t="shared" si="30"/>
        <v>603920.58359283966</v>
      </c>
      <c r="J51" s="249">
        <f t="shared" si="32"/>
        <v>0</v>
      </c>
      <c r="K51" s="249">
        <f t="shared" si="32"/>
        <v>0</v>
      </c>
      <c r="L51" s="249">
        <f t="shared" si="32"/>
        <v>603920.58359283966</v>
      </c>
      <c r="M51" s="249">
        <f t="shared" si="32"/>
        <v>0</v>
      </c>
      <c r="N51" s="249">
        <f t="shared" si="32"/>
        <v>0</v>
      </c>
      <c r="O51" s="249">
        <f t="shared" si="32"/>
        <v>0</v>
      </c>
      <c r="P51" s="249">
        <f t="shared" si="32"/>
        <v>0</v>
      </c>
      <c r="Q51" s="249">
        <f t="shared" si="32"/>
        <v>0</v>
      </c>
      <c r="R51" s="249">
        <f t="shared" si="32"/>
        <v>0</v>
      </c>
      <c r="S51" s="249">
        <f t="shared" si="32"/>
        <v>0</v>
      </c>
      <c r="T51" s="249">
        <f t="shared" si="32"/>
        <v>0</v>
      </c>
      <c r="U51" s="249">
        <f t="shared" si="32"/>
        <v>0</v>
      </c>
      <c r="V51" s="249">
        <f t="shared" si="32"/>
        <v>0</v>
      </c>
      <c r="W51" s="249">
        <f t="shared" si="32"/>
        <v>0</v>
      </c>
      <c r="X51" s="249">
        <f t="shared" si="32"/>
        <v>0</v>
      </c>
      <c r="Y51" s="249">
        <f t="shared" si="32"/>
        <v>0</v>
      </c>
      <c r="Z51" s="249">
        <f t="shared" si="32"/>
        <v>0</v>
      </c>
      <c r="AA51" s="249">
        <f t="shared" si="32"/>
        <v>0</v>
      </c>
      <c r="AB51" s="249">
        <f t="shared" si="32"/>
        <v>0</v>
      </c>
      <c r="AC51" s="249">
        <f t="shared" si="32"/>
        <v>0</v>
      </c>
      <c r="AD51" s="249">
        <f t="shared" si="32"/>
        <v>0</v>
      </c>
      <c r="AE51" s="249">
        <f t="shared" si="32"/>
        <v>0</v>
      </c>
      <c r="AF51" s="249">
        <f t="shared" si="32"/>
        <v>0</v>
      </c>
      <c r="AG51" s="249">
        <f t="shared" si="32"/>
        <v>0</v>
      </c>
      <c r="AH51" s="249">
        <f t="shared" si="32"/>
        <v>0</v>
      </c>
      <c r="AI51" s="249">
        <f t="shared" si="32"/>
        <v>0</v>
      </c>
      <c r="AJ51" s="249">
        <f t="shared" si="32"/>
        <v>0</v>
      </c>
      <c r="AK51" s="249">
        <f t="shared" si="32"/>
        <v>0</v>
      </c>
    </row>
    <row r="52" spans="1:37">
      <c r="A52" s="239"/>
      <c r="E52" s="220" t="str">
        <f t="shared" si="27"/>
        <v>2019Q1</v>
      </c>
      <c r="F52" s="221">
        <f>_xlfn.XLOOKUP($B$8,OCR!$D$2:$P$2,OCR!$D8:$P8)</f>
        <v>2989404</v>
      </c>
      <c r="G52" s="246">
        <f>_xlfn.XLOOKUP($B$8,IBNR!$G$5:$S$5,IBNR!$G11:$S11)</f>
        <v>27944.835954410624</v>
      </c>
      <c r="H52" s="247">
        <f t="shared" si="28"/>
        <v>3017348.8359544105</v>
      </c>
      <c r="I52" s="248">
        <f t="shared" si="30"/>
        <v>3017348.8359544105</v>
      </c>
      <c r="J52" s="249">
        <f t="shared" si="32"/>
        <v>0</v>
      </c>
      <c r="K52" s="249">
        <f t="shared" si="32"/>
        <v>0</v>
      </c>
      <c r="L52" s="249">
        <f t="shared" si="32"/>
        <v>0</v>
      </c>
      <c r="M52" s="249">
        <f t="shared" si="32"/>
        <v>3017348.8359544105</v>
      </c>
      <c r="N52" s="249">
        <f t="shared" si="32"/>
        <v>0</v>
      </c>
      <c r="O52" s="249">
        <f t="shared" si="32"/>
        <v>0</v>
      </c>
      <c r="P52" s="249">
        <f t="shared" si="32"/>
        <v>0</v>
      </c>
      <c r="Q52" s="249">
        <f t="shared" si="32"/>
        <v>0</v>
      </c>
      <c r="R52" s="249">
        <f t="shared" si="32"/>
        <v>0</v>
      </c>
      <c r="S52" s="249">
        <f t="shared" si="32"/>
        <v>0</v>
      </c>
      <c r="T52" s="249">
        <f t="shared" si="32"/>
        <v>0</v>
      </c>
      <c r="U52" s="249">
        <f t="shared" si="32"/>
        <v>0</v>
      </c>
      <c r="V52" s="249">
        <f t="shared" si="32"/>
        <v>0</v>
      </c>
      <c r="W52" s="249">
        <f t="shared" si="32"/>
        <v>0</v>
      </c>
      <c r="X52" s="249">
        <f t="shared" si="32"/>
        <v>0</v>
      </c>
      <c r="Y52" s="249">
        <f t="shared" si="32"/>
        <v>0</v>
      </c>
      <c r="Z52" s="249">
        <f t="shared" si="32"/>
        <v>0</v>
      </c>
      <c r="AA52" s="249">
        <f t="shared" si="32"/>
        <v>0</v>
      </c>
      <c r="AB52" s="249">
        <f t="shared" si="32"/>
        <v>0</v>
      </c>
      <c r="AC52" s="249">
        <f t="shared" si="32"/>
        <v>0</v>
      </c>
      <c r="AD52" s="249">
        <f t="shared" si="32"/>
        <v>0</v>
      </c>
      <c r="AE52" s="249">
        <f t="shared" si="32"/>
        <v>0</v>
      </c>
      <c r="AF52" s="249">
        <f t="shared" si="32"/>
        <v>0</v>
      </c>
      <c r="AG52" s="249">
        <f t="shared" si="32"/>
        <v>0</v>
      </c>
      <c r="AH52" s="249">
        <f t="shared" si="32"/>
        <v>0</v>
      </c>
      <c r="AI52" s="249">
        <f t="shared" si="32"/>
        <v>0</v>
      </c>
      <c r="AJ52" s="249">
        <f t="shared" si="32"/>
        <v>0</v>
      </c>
      <c r="AK52" s="249">
        <f t="shared" si="32"/>
        <v>0</v>
      </c>
    </row>
    <row r="53" spans="1:37">
      <c r="A53" s="239"/>
      <c r="E53" s="220" t="str">
        <f t="shared" si="27"/>
        <v>2019Q2</v>
      </c>
      <c r="F53" s="221">
        <f>_xlfn.XLOOKUP($B$8,OCR!$D$2:$P$2,OCR!$D9:$P9)</f>
        <v>1138500</v>
      </c>
      <c r="G53" s="246">
        <f>_xlfn.XLOOKUP($B$8,IBNR!$G$5:$S$5,IBNR!$G12:$S12)</f>
        <v>53813.70139923528</v>
      </c>
      <c r="H53" s="247">
        <f t="shared" si="28"/>
        <v>1192313.7013992353</v>
      </c>
      <c r="I53" s="248">
        <f t="shared" si="30"/>
        <v>1192313.7013990898</v>
      </c>
      <c r="J53" s="249">
        <f t="shared" si="32"/>
        <v>0</v>
      </c>
      <c r="K53" s="249">
        <f t="shared" si="32"/>
        <v>0</v>
      </c>
      <c r="L53" s="249">
        <f t="shared" si="32"/>
        <v>0</v>
      </c>
      <c r="M53" s="249">
        <f t="shared" si="32"/>
        <v>0</v>
      </c>
      <c r="N53" s="249">
        <f t="shared" si="32"/>
        <v>1192313.7013990898</v>
      </c>
      <c r="O53" s="249">
        <f t="shared" si="32"/>
        <v>0</v>
      </c>
      <c r="P53" s="249">
        <f t="shared" si="32"/>
        <v>0</v>
      </c>
      <c r="Q53" s="249">
        <f t="shared" si="32"/>
        <v>0</v>
      </c>
      <c r="R53" s="249">
        <f t="shared" si="32"/>
        <v>0</v>
      </c>
      <c r="S53" s="249">
        <f t="shared" si="32"/>
        <v>0</v>
      </c>
      <c r="T53" s="249">
        <f t="shared" si="32"/>
        <v>0</v>
      </c>
      <c r="U53" s="249">
        <f t="shared" si="32"/>
        <v>0</v>
      </c>
      <c r="V53" s="249">
        <f t="shared" si="32"/>
        <v>0</v>
      </c>
      <c r="W53" s="249">
        <f t="shared" si="32"/>
        <v>0</v>
      </c>
      <c r="X53" s="249">
        <f t="shared" si="32"/>
        <v>0</v>
      </c>
      <c r="Y53" s="249">
        <f t="shared" si="32"/>
        <v>0</v>
      </c>
      <c r="Z53" s="249">
        <f t="shared" si="32"/>
        <v>0</v>
      </c>
      <c r="AA53" s="249">
        <f t="shared" si="32"/>
        <v>0</v>
      </c>
      <c r="AB53" s="249">
        <f t="shared" si="32"/>
        <v>0</v>
      </c>
      <c r="AC53" s="249">
        <f t="shared" si="32"/>
        <v>0</v>
      </c>
      <c r="AD53" s="249">
        <f t="shared" si="32"/>
        <v>0</v>
      </c>
      <c r="AE53" s="249">
        <f t="shared" si="32"/>
        <v>0</v>
      </c>
      <c r="AF53" s="249">
        <f t="shared" si="32"/>
        <v>0</v>
      </c>
      <c r="AG53" s="249">
        <f t="shared" si="32"/>
        <v>0</v>
      </c>
      <c r="AH53" s="249">
        <f t="shared" si="32"/>
        <v>0</v>
      </c>
      <c r="AI53" s="249">
        <f t="shared" si="32"/>
        <v>0</v>
      </c>
      <c r="AJ53" s="249">
        <f t="shared" si="32"/>
        <v>0</v>
      </c>
      <c r="AK53" s="249">
        <f t="shared" si="32"/>
        <v>0</v>
      </c>
    </row>
    <row r="54" spans="1:37">
      <c r="A54" s="239"/>
      <c r="E54" s="220" t="str">
        <f t="shared" si="27"/>
        <v>2019Q3</v>
      </c>
      <c r="F54" s="221">
        <f>_xlfn.XLOOKUP($B$8,OCR!$D$2:$P$2,OCR!$D10:$P10)</f>
        <v>1100000</v>
      </c>
      <c r="G54" s="246">
        <f>_xlfn.XLOOKUP($B$8,IBNR!$G$5:$S$5,IBNR!$G13:$S13)</f>
        <v>30929.959165994896</v>
      </c>
      <c r="H54" s="247">
        <f t="shared" si="28"/>
        <v>1130929.959165995</v>
      </c>
      <c r="I54" s="248">
        <f t="shared" si="30"/>
        <v>1130929.9591658635</v>
      </c>
      <c r="J54" s="249">
        <f t="shared" si="32"/>
        <v>54644.229852295117</v>
      </c>
      <c r="K54" s="249">
        <f t="shared" si="32"/>
        <v>0</v>
      </c>
      <c r="L54" s="249">
        <f t="shared" si="32"/>
        <v>0</v>
      </c>
      <c r="M54" s="249">
        <f t="shared" si="32"/>
        <v>0</v>
      </c>
      <c r="N54" s="249">
        <f t="shared" si="32"/>
        <v>0</v>
      </c>
      <c r="O54" s="249">
        <f t="shared" si="32"/>
        <v>1076285.7293135684</v>
      </c>
      <c r="P54" s="249">
        <f t="shared" si="32"/>
        <v>0</v>
      </c>
      <c r="Q54" s="249">
        <f t="shared" si="32"/>
        <v>0</v>
      </c>
      <c r="R54" s="249">
        <f t="shared" si="32"/>
        <v>0</v>
      </c>
      <c r="S54" s="249">
        <f t="shared" si="32"/>
        <v>0</v>
      </c>
      <c r="T54" s="249">
        <f t="shared" si="32"/>
        <v>0</v>
      </c>
      <c r="U54" s="249">
        <f t="shared" si="32"/>
        <v>0</v>
      </c>
      <c r="V54" s="249">
        <f t="shared" si="32"/>
        <v>0</v>
      </c>
      <c r="W54" s="249">
        <f t="shared" si="32"/>
        <v>0</v>
      </c>
      <c r="X54" s="249">
        <f t="shared" si="32"/>
        <v>0</v>
      </c>
      <c r="Y54" s="249">
        <f t="shared" si="32"/>
        <v>0</v>
      </c>
      <c r="Z54" s="249">
        <f t="shared" si="32"/>
        <v>0</v>
      </c>
      <c r="AA54" s="249">
        <f t="shared" si="32"/>
        <v>0</v>
      </c>
      <c r="AB54" s="249">
        <f t="shared" si="32"/>
        <v>0</v>
      </c>
      <c r="AC54" s="249">
        <f t="shared" si="32"/>
        <v>0</v>
      </c>
      <c r="AD54" s="249">
        <f t="shared" si="32"/>
        <v>0</v>
      </c>
      <c r="AE54" s="249">
        <f t="shared" si="32"/>
        <v>0</v>
      </c>
      <c r="AF54" s="249">
        <f t="shared" si="32"/>
        <v>0</v>
      </c>
      <c r="AG54" s="249">
        <f t="shared" si="32"/>
        <v>0</v>
      </c>
      <c r="AH54" s="249">
        <f t="shared" si="32"/>
        <v>0</v>
      </c>
      <c r="AI54" s="249">
        <f t="shared" si="32"/>
        <v>0</v>
      </c>
      <c r="AJ54" s="249">
        <f t="shared" si="32"/>
        <v>0</v>
      </c>
      <c r="AK54" s="249">
        <f t="shared" si="32"/>
        <v>0</v>
      </c>
    </row>
    <row r="55" spans="1:37">
      <c r="A55" s="239"/>
      <c r="E55" s="220" t="str">
        <f t="shared" si="27"/>
        <v>2019Q4</v>
      </c>
      <c r="F55" s="221">
        <f>_xlfn.XLOOKUP($B$8,OCR!$D$2:$P$2,OCR!$D11:$P11)</f>
        <v>2181841.2000000002</v>
      </c>
      <c r="G55" s="246">
        <f>_xlfn.XLOOKUP($B$8,IBNR!$G$5:$S$5,IBNR!$G14:$S14)</f>
        <v>93355.123524673123</v>
      </c>
      <c r="H55" s="247">
        <f t="shared" si="28"/>
        <v>2275196.3235246735</v>
      </c>
      <c r="I55" s="248">
        <f t="shared" si="30"/>
        <v>2275196.3235244537</v>
      </c>
      <c r="J55" s="249">
        <f t="shared" si="32"/>
        <v>385554.5483017498</v>
      </c>
      <c r="K55" s="249">
        <f t="shared" si="32"/>
        <v>91303.637919299712</v>
      </c>
      <c r="L55" s="249">
        <f t="shared" si="32"/>
        <v>0</v>
      </c>
      <c r="M55" s="249">
        <f t="shared" si="32"/>
        <v>0</v>
      </c>
      <c r="N55" s="249">
        <f t="shared" si="32"/>
        <v>0</v>
      </c>
      <c r="O55" s="249">
        <f t="shared" si="32"/>
        <v>0</v>
      </c>
      <c r="P55" s="249">
        <f t="shared" si="32"/>
        <v>1798338.1373034043</v>
      </c>
      <c r="Q55" s="249">
        <f t="shared" si="32"/>
        <v>0</v>
      </c>
      <c r="R55" s="249">
        <f t="shared" si="32"/>
        <v>0</v>
      </c>
      <c r="S55" s="249">
        <f t="shared" si="32"/>
        <v>0</v>
      </c>
      <c r="T55" s="249">
        <f t="shared" si="32"/>
        <v>0</v>
      </c>
      <c r="U55" s="249">
        <f t="shared" si="32"/>
        <v>0</v>
      </c>
      <c r="V55" s="249">
        <f t="shared" si="32"/>
        <v>0</v>
      </c>
      <c r="W55" s="249">
        <f t="shared" si="32"/>
        <v>0</v>
      </c>
      <c r="X55" s="249">
        <f t="shared" si="32"/>
        <v>0</v>
      </c>
      <c r="Y55" s="249">
        <f t="shared" si="32"/>
        <v>0</v>
      </c>
      <c r="Z55" s="249">
        <f t="shared" si="32"/>
        <v>0</v>
      </c>
      <c r="AA55" s="249">
        <f t="shared" si="32"/>
        <v>0</v>
      </c>
      <c r="AB55" s="249">
        <f t="shared" si="32"/>
        <v>0</v>
      </c>
      <c r="AC55" s="249">
        <f t="shared" si="32"/>
        <v>0</v>
      </c>
      <c r="AD55" s="249">
        <f t="shared" si="32"/>
        <v>0</v>
      </c>
      <c r="AE55" s="249">
        <f t="shared" si="32"/>
        <v>0</v>
      </c>
      <c r="AF55" s="249">
        <f t="shared" si="32"/>
        <v>0</v>
      </c>
      <c r="AG55" s="249">
        <f t="shared" si="32"/>
        <v>0</v>
      </c>
      <c r="AH55" s="249">
        <f t="shared" si="32"/>
        <v>0</v>
      </c>
      <c r="AI55" s="249">
        <f t="shared" si="32"/>
        <v>0</v>
      </c>
      <c r="AJ55" s="249">
        <f t="shared" si="32"/>
        <v>0</v>
      </c>
      <c r="AK55" s="249">
        <f t="shared" si="32"/>
        <v>0</v>
      </c>
    </row>
    <row r="56" spans="1:37">
      <c r="A56" s="239"/>
      <c r="E56" s="220" t="str">
        <f t="shared" si="27"/>
        <v>2020Q1</v>
      </c>
      <c r="F56" s="221">
        <f>_xlfn.XLOOKUP($B$8,OCR!$D$2:$P$2,OCR!$D12:$P12)</f>
        <v>1045000</v>
      </c>
      <c r="G56" s="246">
        <f>_xlfn.XLOOKUP($B$8,IBNR!$G$5:$S$5,IBNR!$G15:$S15)</f>
        <v>89699.413753915549</v>
      </c>
      <c r="H56" s="247">
        <f t="shared" si="28"/>
        <v>1134699.4137539156</v>
      </c>
      <c r="I56" s="248">
        <f t="shared" si="30"/>
        <v>1134699.4137538297</v>
      </c>
      <c r="J56" s="249">
        <f t="shared" si="32"/>
        <v>244193.52458517483</v>
      </c>
      <c r="K56" s="249">
        <f t="shared" si="32"/>
        <v>150905.04160388716</v>
      </c>
      <c r="L56" s="249">
        <f t="shared" si="32"/>
        <v>35736.005033494868</v>
      </c>
      <c r="M56" s="249">
        <f t="shared" si="32"/>
        <v>0</v>
      </c>
      <c r="N56" s="249">
        <f t="shared" si="32"/>
        <v>0</v>
      </c>
      <c r="O56" s="249">
        <f t="shared" si="32"/>
        <v>0</v>
      </c>
      <c r="P56" s="249">
        <f t="shared" si="32"/>
        <v>0</v>
      </c>
      <c r="Q56" s="249">
        <f t="shared" si="32"/>
        <v>703864.84253127279</v>
      </c>
      <c r="R56" s="249">
        <f t="shared" si="32"/>
        <v>0</v>
      </c>
      <c r="S56" s="249">
        <f t="shared" si="32"/>
        <v>0</v>
      </c>
      <c r="T56" s="249">
        <f t="shared" si="32"/>
        <v>0</v>
      </c>
      <c r="U56" s="249">
        <f t="shared" si="32"/>
        <v>0</v>
      </c>
      <c r="V56" s="249">
        <f t="shared" si="32"/>
        <v>0</v>
      </c>
      <c r="W56" s="249">
        <f t="shared" si="32"/>
        <v>0</v>
      </c>
      <c r="X56" s="249">
        <f t="shared" si="32"/>
        <v>0</v>
      </c>
      <c r="Y56" s="249">
        <f t="shared" si="32"/>
        <v>0</v>
      </c>
      <c r="Z56" s="249">
        <f t="shared" si="32"/>
        <v>0</v>
      </c>
      <c r="AA56" s="249">
        <f t="shared" si="32"/>
        <v>0</v>
      </c>
      <c r="AB56" s="249">
        <f t="shared" si="32"/>
        <v>0</v>
      </c>
      <c r="AC56" s="249">
        <f t="shared" si="32"/>
        <v>0</v>
      </c>
      <c r="AD56" s="249">
        <f t="shared" si="32"/>
        <v>0</v>
      </c>
      <c r="AE56" s="249">
        <f t="shared" si="32"/>
        <v>0</v>
      </c>
      <c r="AF56" s="249">
        <f t="shared" si="32"/>
        <v>0</v>
      </c>
      <c r="AG56" s="249">
        <f t="shared" si="32"/>
        <v>0</v>
      </c>
      <c r="AH56" s="249">
        <f t="shared" si="32"/>
        <v>0</v>
      </c>
      <c r="AI56" s="249">
        <f t="shared" si="32"/>
        <v>0</v>
      </c>
      <c r="AJ56" s="249">
        <f t="shared" si="32"/>
        <v>0</v>
      </c>
      <c r="AK56" s="249">
        <f t="shared" si="32"/>
        <v>0</v>
      </c>
    </row>
    <row r="57" spans="1:37">
      <c r="A57" s="239"/>
      <c r="E57" s="220" t="str">
        <f t="shared" si="27"/>
        <v>2020Q2</v>
      </c>
      <c r="F57" s="221">
        <f>_xlfn.XLOOKUP($B$8,OCR!$D$2:$P$2,OCR!$D13:$P13)</f>
        <v>1231593</v>
      </c>
      <c r="G57" s="246">
        <f>_xlfn.XLOOKUP($B$8,IBNR!$G$5:$S$5,IBNR!$G16:$S16)</f>
        <v>15676.928410626428</v>
      </c>
      <c r="H57" s="247">
        <f t="shared" si="28"/>
        <v>1247269.9284106265</v>
      </c>
      <c r="I57" s="248">
        <f t="shared" si="30"/>
        <v>1247269.9284105357</v>
      </c>
      <c r="J57" s="249">
        <f t="shared" si="32"/>
        <v>46475.138929968198</v>
      </c>
      <c r="K57" s="249">
        <f t="shared" si="32"/>
        <v>258417.61121275023</v>
      </c>
      <c r="L57" s="249">
        <f t="shared" si="32"/>
        <v>159695.14522337465</v>
      </c>
      <c r="M57" s="249">
        <f t="shared" si="32"/>
        <v>37817.600080633812</v>
      </c>
      <c r="N57" s="249">
        <f t="shared" si="32"/>
        <v>0</v>
      </c>
      <c r="O57" s="249">
        <f t="shared" si="32"/>
        <v>0</v>
      </c>
      <c r="P57" s="249">
        <f t="shared" si="32"/>
        <v>0</v>
      </c>
      <c r="Q57" s="249">
        <f t="shared" si="32"/>
        <v>0</v>
      </c>
      <c r="R57" s="249">
        <f t="shared" si="32"/>
        <v>744864.43296380865</v>
      </c>
      <c r="S57" s="249">
        <f t="shared" si="32"/>
        <v>0</v>
      </c>
      <c r="T57" s="249">
        <f t="shared" si="32"/>
        <v>0</v>
      </c>
      <c r="U57" s="249">
        <f t="shared" si="32"/>
        <v>0</v>
      </c>
      <c r="V57" s="249">
        <f t="shared" si="32"/>
        <v>0</v>
      </c>
      <c r="W57" s="249">
        <f t="shared" si="32"/>
        <v>0</v>
      </c>
      <c r="X57" s="249">
        <f t="shared" si="32"/>
        <v>0</v>
      </c>
      <c r="Y57" s="249">
        <f t="shared" si="32"/>
        <v>0</v>
      </c>
      <c r="Z57" s="249">
        <f t="shared" si="32"/>
        <v>0</v>
      </c>
      <c r="AA57" s="249">
        <f t="shared" si="32"/>
        <v>0</v>
      </c>
      <c r="AB57" s="249">
        <f t="shared" si="32"/>
        <v>0</v>
      </c>
      <c r="AC57" s="249">
        <f t="shared" si="32"/>
        <v>0</v>
      </c>
      <c r="AD57" s="249">
        <f t="shared" si="32"/>
        <v>0</v>
      </c>
      <c r="AE57" s="249">
        <f t="shared" si="32"/>
        <v>0</v>
      </c>
      <c r="AF57" s="249">
        <f t="shared" si="32"/>
        <v>0</v>
      </c>
      <c r="AG57" s="249">
        <f t="shared" si="32"/>
        <v>0</v>
      </c>
      <c r="AH57" s="249">
        <f t="shared" si="32"/>
        <v>0</v>
      </c>
      <c r="AI57" s="249">
        <f t="shared" si="32"/>
        <v>0</v>
      </c>
      <c r="AJ57" s="249">
        <f t="shared" si="32"/>
        <v>0</v>
      </c>
      <c r="AK57" s="249">
        <f t="shared" si="32"/>
        <v>0</v>
      </c>
    </row>
    <row r="58" spans="1:37">
      <c r="A58" s="239"/>
      <c r="E58" s="220" t="str">
        <f t="shared" si="27"/>
        <v>2020Q3</v>
      </c>
      <c r="F58" s="221">
        <f>_xlfn.XLOOKUP($B$8,OCR!$D$2:$P$2,OCR!$D14:$P14)</f>
        <v>2109599.8000000003</v>
      </c>
      <c r="G58" s="246">
        <f>_xlfn.XLOOKUP($B$8,IBNR!$G$5:$S$5,IBNR!$G17:$S17)</f>
        <v>99783.654576495072</v>
      </c>
      <c r="H58" s="247">
        <f t="shared" si="28"/>
        <v>2209383.4545764956</v>
      </c>
      <c r="I58" s="248">
        <f t="shared" si="30"/>
        <v>2209383.454576348</v>
      </c>
      <c r="J58" s="249">
        <f t="shared" si="32"/>
        <v>189403.78628612368</v>
      </c>
      <c r="K58" s="249">
        <f t="shared" si="32"/>
        <v>75267.457012400046</v>
      </c>
      <c r="L58" s="249">
        <f t="shared" si="32"/>
        <v>418512.71219462057</v>
      </c>
      <c r="M58" s="249">
        <f t="shared" si="32"/>
        <v>258629.61908089468</v>
      </c>
      <c r="N58" s="249">
        <f t="shared" si="32"/>
        <v>61246.392241461333</v>
      </c>
      <c r="O58" s="249">
        <f t="shared" si="32"/>
        <v>0</v>
      </c>
      <c r="P58" s="249">
        <f t="shared" si="32"/>
        <v>0</v>
      </c>
      <c r="Q58" s="249">
        <f t="shared" si="32"/>
        <v>0</v>
      </c>
      <c r="R58" s="249">
        <f t="shared" si="32"/>
        <v>0</v>
      </c>
      <c r="S58" s="249">
        <f t="shared" si="32"/>
        <v>1206323.4877608479</v>
      </c>
      <c r="T58" s="249">
        <f t="shared" si="32"/>
        <v>0</v>
      </c>
      <c r="U58" s="249">
        <f t="shared" si="32"/>
        <v>0</v>
      </c>
      <c r="V58" s="249">
        <f t="shared" si="32"/>
        <v>0</v>
      </c>
      <c r="W58" s="249">
        <f t="shared" si="32"/>
        <v>0</v>
      </c>
      <c r="X58" s="249">
        <f t="shared" si="32"/>
        <v>0</v>
      </c>
      <c r="Y58" s="249">
        <f t="shared" si="32"/>
        <v>0</v>
      </c>
      <c r="Z58" s="249">
        <f t="shared" si="32"/>
        <v>0</v>
      </c>
      <c r="AA58" s="249">
        <f t="shared" si="32"/>
        <v>0</v>
      </c>
      <c r="AB58" s="249">
        <f t="shared" si="32"/>
        <v>0</v>
      </c>
      <c r="AC58" s="249">
        <f t="shared" si="32"/>
        <v>0</v>
      </c>
      <c r="AD58" s="249">
        <f t="shared" si="32"/>
        <v>0</v>
      </c>
      <c r="AE58" s="249">
        <f t="shared" si="32"/>
        <v>0</v>
      </c>
      <c r="AF58" s="249">
        <f t="shared" si="32"/>
        <v>0</v>
      </c>
      <c r="AG58" s="249">
        <f t="shared" si="32"/>
        <v>0</v>
      </c>
      <c r="AH58" s="249">
        <f t="shared" si="32"/>
        <v>0</v>
      </c>
      <c r="AI58" s="249">
        <f t="shared" si="32"/>
        <v>0</v>
      </c>
      <c r="AJ58" s="249">
        <f t="shared" si="32"/>
        <v>0</v>
      </c>
      <c r="AK58" s="249">
        <f t="shared" si="32"/>
        <v>0</v>
      </c>
    </row>
    <row r="59" spans="1:37">
      <c r="A59" s="239"/>
      <c r="E59" s="220" t="str">
        <f t="shared" si="27"/>
        <v>2020Q4</v>
      </c>
      <c r="F59" s="221">
        <f>_xlfn.XLOOKUP($B$8,OCR!$D$2:$P$2,OCR!$D15:$P15)</f>
        <v>1766880.5</v>
      </c>
      <c r="G59" s="246">
        <f>_xlfn.XLOOKUP($B$8,IBNR!$G$5:$S$5,IBNR!$G18:$S18)</f>
        <v>50388.302041448842</v>
      </c>
      <c r="H59" s="247">
        <f t="shared" si="28"/>
        <v>1817268.8020414489</v>
      </c>
      <c r="I59" s="248">
        <f t="shared" si="30"/>
        <v>1817268.8020413581</v>
      </c>
      <c r="J59" s="249">
        <f t="shared" si="32"/>
        <v>456867.35058647452</v>
      </c>
      <c r="K59" s="249">
        <f t="shared" si="32"/>
        <v>116623.11729590682</v>
      </c>
      <c r="L59" s="249">
        <f t="shared" si="32"/>
        <v>46345.036917378944</v>
      </c>
      <c r="M59" s="249">
        <f t="shared" ref="M59:AK59" si="33">$H59*M22</f>
        <v>257694.19968389074</v>
      </c>
      <c r="N59" s="249">
        <f t="shared" si="33"/>
        <v>159248.09632212014</v>
      </c>
      <c r="O59" s="249">
        <f t="shared" si="33"/>
        <v>37711.733890772608</v>
      </c>
      <c r="P59" s="249">
        <f t="shared" si="33"/>
        <v>0</v>
      </c>
      <c r="Q59" s="249">
        <f t="shared" si="33"/>
        <v>0</v>
      </c>
      <c r="R59" s="249">
        <f t="shared" si="33"/>
        <v>0</v>
      </c>
      <c r="S59" s="249">
        <f t="shared" si="33"/>
        <v>0</v>
      </c>
      <c r="T59" s="249">
        <f t="shared" si="33"/>
        <v>742779.26734481449</v>
      </c>
      <c r="U59" s="249">
        <f t="shared" si="33"/>
        <v>0</v>
      </c>
      <c r="V59" s="249">
        <f t="shared" si="33"/>
        <v>0</v>
      </c>
      <c r="W59" s="249">
        <f t="shared" si="33"/>
        <v>0</v>
      </c>
      <c r="X59" s="249">
        <f t="shared" si="33"/>
        <v>0</v>
      </c>
      <c r="Y59" s="249">
        <f t="shared" si="33"/>
        <v>0</v>
      </c>
      <c r="Z59" s="249">
        <f t="shared" si="33"/>
        <v>0</v>
      </c>
      <c r="AA59" s="249">
        <f t="shared" si="33"/>
        <v>0</v>
      </c>
      <c r="AB59" s="249">
        <f t="shared" si="33"/>
        <v>0</v>
      </c>
      <c r="AC59" s="249">
        <f t="shared" si="33"/>
        <v>0</v>
      </c>
      <c r="AD59" s="249">
        <f t="shared" si="33"/>
        <v>0</v>
      </c>
      <c r="AE59" s="249">
        <f t="shared" si="33"/>
        <v>0</v>
      </c>
      <c r="AF59" s="249">
        <f t="shared" si="33"/>
        <v>0</v>
      </c>
      <c r="AG59" s="249">
        <f t="shared" si="33"/>
        <v>0</v>
      </c>
      <c r="AH59" s="249">
        <f t="shared" si="33"/>
        <v>0</v>
      </c>
      <c r="AI59" s="249">
        <f t="shared" si="33"/>
        <v>0</v>
      </c>
      <c r="AJ59" s="249">
        <f t="shared" si="33"/>
        <v>0</v>
      </c>
      <c r="AK59" s="249">
        <f t="shared" si="33"/>
        <v>0</v>
      </c>
    </row>
    <row r="60" spans="1:37">
      <c r="A60" s="239"/>
      <c r="E60" s="220" t="str">
        <f t="shared" si="27"/>
        <v>2021Q1</v>
      </c>
      <c r="F60" s="221">
        <f>_xlfn.XLOOKUP($B$8,OCR!$D$2:$P$2,OCR!$D16:$P16)</f>
        <v>2579707.9</v>
      </c>
      <c r="G60" s="246">
        <f>_xlfn.XLOOKUP($B$8,IBNR!$G$5:$S$5,IBNR!$G19:$S19)</f>
        <v>103908.44930485397</v>
      </c>
      <c r="H60" s="247">
        <f t="shared" si="28"/>
        <v>2683616.3493048539</v>
      </c>
      <c r="I60" s="248">
        <f t="shared" si="30"/>
        <v>2683616.3493047766</v>
      </c>
      <c r="J60" s="249">
        <f t="shared" ref="J60:AK69" si="34">$H60*J23</f>
        <v>1131107.6775767892</v>
      </c>
      <c r="K60" s="249">
        <f t="shared" si="34"/>
        <v>390305.78350221948</v>
      </c>
      <c r="L60" s="249">
        <f t="shared" si="34"/>
        <v>99632.151678640294</v>
      </c>
      <c r="M60" s="249">
        <f t="shared" si="34"/>
        <v>39592.971400246941</v>
      </c>
      <c r="N60" s="249">
        <f t="shared" si="34"/>
        <v>220150.41429965562</v>
      </c>
      <c r="O60" s="249">
        <f t="shared" si="34"/>
        <v>136047.04500431885</v>
      </c>
      <c r="P60" s="249">
        <f t="shared" si="34"/>
        <v>32217.464926242781</v>
      </c>
      <c r="Q60" s="249">
        <f t="shared" si="34"/>
        <v>0</v>
      </c>
      <c r="R60" s="249">
        <f t="shared" si="34"/>
        <v>0</v>
      </c>
      <c r="S60" s="249">
        <f t="shared" si="34"/>
        <v>0</v>
      </c>
      <c r="T60" s="249">
        <f t="shared" si="34"/>
        <v>0</v>
      </c>
      <c r="U60" s="249">
        <f t="shared" si="34"/>
        <v>634562.84091666318</v>
      </c>
      <c r="V60" s="249">
        <f t="shared" si="34"/>
        <v>0</v>
      </c>
      <c r="W60" s="249">
        <f t="shared" si="34"/>
        <v>0</v>
      </c>
      <c r="X60" s="249">
        <f t="shared" si="34"/>
        <v>0</v>
      </c>
      <c r="Y60" s="249">
        <f t="shared" si="34"/>
        <v>0</v>
      </c>
      <c r="Z60" s="249">
        <f t="shared" si="34"/>
        <v>0</v>
      </c>
      <c r="AA60" s="249">
        <f t="shared" si="34"/>
        <v>0</v>
      </c>
      <c r="AB60" s="249">
        <f t="shared" si="34"/>
        <v>0</v>
      </c>
      <c r="AC60" s="249">
        <f t="shared" si="34"/>
        <v>0</v>
      </c>
      <c r="AD60" s="249">
        <f t="shared" si="34"/>
        <v>0</v>
      </c>
      <c r="AE60" s="249">
        <f t="shared" si="34"/>
        <v>0</v>
      </c>
      <c r="AF60" s="249">
        <f t="shared" si="34"/>
        <v>0</v>
      </c>
      <c r="AG60" s="249">
        <f t="shared" si="34"/>
        <v>0</v>
      </c>
      <c r="AH60" s="249">
        <f t="shared" si="34"/>
        <v>0</v>
      </c>
      <c r="AI60" s="249">
        <f t="shared" si="34"/>
        <v>0</v>
      </c>
      <c r="AJ60" s="249">
        <f t="shared" si="34"/>
        <v>0</v>
      </c>
      <c r="AK60" s="249">
        <f t="shared" si="34"/>
        <v>0</v>
      </c>
    </row>
    <row r="61" spans="1:37">
      <c r="A61" s="239"/>
      <c r="E61" s="220" t="str">
        <f t="shared" si="27"/>
        <v>2021Q2</v>
      </c>
      <c r="F61" s="221">
        <f>_xlfn.XLOOKUP($B$8,OCR!$D$2:$P$2,OCR!$D17:$P17)</f>
        <v>2262579</v>
      </c>
      <c r="G61" s="246">
        <f>_xlfn.XLOOKUP($B$8,IBNR!$G$5:$S$5,IBNR!$G20:$S20)</f>
        <v>147882.89878390552</v>
      </c>
      <c r="H61" s="247">
        <f t="shared" si="28"/>
        <v>2410461.8987839054</v>
      </c>
      <c r="I61" s="248">
        <f t="shared" si="30"/>
        <v>2410461.898783857</v>
      </c>
      <c r="J61" s="249">
        <f t="shared" si="34"/>
        <v>739899.38135100866</v>
      </c>
      <c r="K61" s="249">
        <f t="shared" si="34"/>
        <v>704119.30894288374</v>
      </c>
      <c r="L61" s="249">
        <f t="shared" si="34"/>
        <v>242966.99952099507</v>
      </c>
      <c r="M61" s="249">
        <f t="shared" si="34"/>
        <v>62021.435429337536</v>
      </c>
      <c r="N61" s="249">
        <f t="shared" si="34"/>
        <v>24646.792002209382</v>
      </c>
      <c r="O61" s="249">
        <f t="shared" si="34"/>
        <v>137044.56317744296</v>
      </c>
      <c r="P61" s="249">
        <f t="shared" si="34"/>
        <v>84689.860400721329</v>
      </c>
      <c r="Q61" s="249">
        <f t="shared" si="34"/>
        <v>20055.508055923012</v>
      </c>
      <c r="R61" s="249">
        <f t="shared" si="34"/>
        <v>0</v>
      </c>
      <c r="S61" s="249">
        <f t="shared" si="34"/>
        <v>0</v>
      </c>
      <c r="T61" s="249">
        <f t="shared" si="34"/>
        <v>0</v>
      </c>
      <c r="U61" s="249">
        <f t="shared" si="34"/>
        <v>0</v>
      </c>
      <c r="V61" s="249">
        <f t="shared" si="34"/>
        <v>395018.04990333546</v>
      </c>
      <c r="W61" s="249">
        <f t="shared" si="34"/>
        <v>0</v>
      </c>
      <c r="X61" s="249">
        <f t="shared" si="34"/>
        <v>0</v>
      </c>
      <c r="Y61" s="249">
        <f t="shared" si="34"/>
        <v>0</v>
      </c>
      <c r="Z61" s="249">
        <f t="shared" si="34"/>
        <v>0</v>
      </c>
      <c r="AA61" s="249">
        <f t="shared" si="34"/>
        <v>0</v>
      </c>
      <c r="AB61" s="249">
        <f t="shared" si="34"/>
        <v>0</v>
      </c>
      <c r="AC61" s="249">
        <f t="shared" si="34"/>
        <v>0</v>
      </c>
      <c r="AD61" s="249">
        <f t="shared" si="34"/>
        <v>0</v>
      </c>
      <c r="AE61" s="249">
        <f t="shared" si="34"/>
        <v>0</v>
      </c>
      <c r="AF61" s="249">
        <f t="shared" si="34"/>
        <v>0</v>
      </c>
      <c r="AG61" s="249">
        <f t="shared" si="34"/>
        <v>0</v>
      </c>
      <c r="AH61" s="249">
        <f t="shared" si="34"/>
        <v>0</v>
      </c>
      <c r="AI61" s="249">
        <f t="shared" si="34"/>
        <v>0</v>
      </c>
      <c r="AJ61" s="249">
        <f t="shared" si="34"/>
        <v>0</v>
      </c>
      <c r="AK61" s="249">
        <f t="shared" si="34"/>
        <v>0</v>
      </c>
    </row>
    <row r="62" spans="1:37">
      <c r="A62" s="239"/>
      <c r="E62" s="220" t="str">
        <f t="shared" si="27"/>
        <v>2021Q3</v>
      </c>
      <c r="F62" s="221">
        <f>_xlfn.XLOOKUP($B$8,OCR!$D$2:$P$2,OCR!$D18:$P18)</f>
        <v>1530540</v>
      </c>
      <c r="G62" s="246">
        <f>_xlfn.XLOOKUP($B$8,IBNR!$G$5:$S$5,IBNR!$G21:$S21)</f>
        <v>170315.78677643029</v>
      </c>
      <c r="H62" s="247">
        <f t="shared" si="28"/>
        <v>1700855.7867764302</v>
      </c>
      <c r="I62" s="248">
        <f t="shared" si="30"/>
        <v>1700855.7867764009</v>
      </c>
      <c r="J62" s="249">
        <f t="shared" si="34"/>
        <v>229189.86969733651</v>
      </c>
      <c r="K62" s="249">
        <f t="shared" si="34"/>
        <v>451732.79949022882</v>
      </c>
      <c r="L62" s="249">
        <f t="shared" si="34"/>
        <v>429887.89370672533</v>
      </c>
      <c r="M62" s="249">
        <f t="shared" si="34"/>
        <v>148339.30888947699</v>
      </c>
      <c r="N62" s="249">
        <f t="shared" si="34"/>
        <v>37866.117151956059</v>
      </c>
      <c r="O62" s="249">
        <f t="shared" si="34"/>
        <v>15047.673548911325</v>
      </c>
      <c r="P62" s="249">
        <f t="shared" si="34"/>
        <v>83670.19319035337</v>
      </c>
      <c r="Q62" s="249">
        <f t="shared" si="34"/>
        <v>51705.932849138706</v>
      </c>
      <c r="R62" s="249">
        <f t="shared" si="34"/>
        <v>12244.544363259842</v>
      </c>
      <c r="S62" s="249">
        <f t="shared" si="34"/>
        <v>0</v>
      </c>
      <c r="T62" s="249">
        <f t="shared" si="34"/>
        <v>0</v>
      </c>
      <c r="U62" s="249">
        <f t="shared" si="34"/>
        <v>0</v>
      </c>
      <c r="V62" s="249">
        <f t="shared" si="34"/>
        <v>0</v>
      </c>
      <c r="W62" s="249">
        <f t="shared" si="34"/>
        <v>241171.45388901379</v>
      </c>
      <c r="X62" s="249">
        <f t="shared" si="34"/>
        <v>0</v>
      </c>
      <c r="Y62" s="249">
        <f t="shared" si="34"/>
        <v>0</v>
      </c>
      <c r="Z62" s="249">
        <f t="shared" si="34"/>
        <v>0</v>
      </c>
      <c r="AA62" s="249">
        <f t="shared" si="34"/>
        <v>0</v>
      </c>
      <c r="AB62" s="249">
        <f t="shared" si="34"/>
        <v>0</v>
      </c>
      <c r="AC62" s="249">
        <f t="shared" si="34"/>
        <v>0</v>
      </c>
      <c r="AD62" s="249">
        <f t="shared" si="34"/>
        <v>0</v>
      </c>
      <c r="AE62" s="249">
        <f t="shared" si="34"/>
        <v>0</v>
      </c>
      <c r="AF62" s="249">
        <f t="shared" si="34"/>
        <v>0</v>
      </c>
      <c r="AG62" s="249">
        <f t="shared" si="34"/>
        <v>0</v>
      </c>
      <c r="AH62" s="249">
        <f t="shared" si="34"/>
        <v>0</v>
      </c>
      <c r="AI62" s="249">
        <f t="shared" si="34"/>
        <v>0</v>
      </c>
      <c r="AJ62" s="249">
        <f t="shared" si="34"/>
        <v>0</v>
      </c>
      <c r="AK62" s="249">
        <f t="shared" si="34"/>
        <v>0</v>
      </c>
    </row>
    <row r="63" spans="1:37">
      <c r="A63" s="239"/>
      <c r="E63" s="220" t="str">
        <f t="shared" si="27"/>
        <v>2021Q4</v>
      </c>
      <c r="F63" s="221">
        <f>_xlfn.XLOOKUP($B$8,OCR!$D$2:$P$2,OCR!$D19:$P19)</f>
        <v>6221206.2000000002</v>
      </c>
      <c r="G63" s="246">
        <f>_xlfn.XLOOKUP($B$8,IBNR!$G$5:$S$5,IBNR!$G22:$S22)</f>
        <v>354814.08488380467</v>
      </c>
      <c r="H63" s="247">
        <f t="shared" si="28"/>
        <v>6576020.2848838046</v>
      </c>
      <c r="I63" s="248">
        <f t="shared" si="30"/>
        <v>6576020.2848836929</v>
      </c>
      <c r="J63" s="249">
        <f t="shared" si="34"/>
        <v>153268.62831585639</v>
      </c>
      <c r="K63" s="249">
        <f t="shared" si="34"/>
        <v>865464.09561097727</v>
      </c>
      <c r="L63" s="249">
        <f t="shared" si="34"/>
        <v>1705828.0947797464</v>
      </c>
      <c r="M63" s="249">
        <f t="shared" si="34"/>
        <v>1623337.6179860129</v>
      </c>
      <c r="N63" s="249">
        <f t="shared" si="34"/>
        <v>560157.15695081861</v>
      </c>
      <c r="O63" s="249">
        <f t="shared" si="34"/>
        <v>142989.58709865622</v>
      </c>
      <c r="P63" s="249">
        <f t="shared" si="34"/>
        <v>56822.848218623127</v>
      </c>
      <c r="Q63" s="249">
        <f t="shared" si="34"/>
        <v>315954.40136474092</v>
      </c>
      <c r="R63" s="249">
        <f t="shared" si="34"/>
        <v>195251.33667599355</v>
      </c>
      <c r="S63" s="249">
        <f t="shared" si="34"/>
        <v>46237.704692234583</v>
      </c>
      <c r="T63" s="249">
        <f t="shared" si="34"/>
        <v>0</v>
      </c>
      <c r="U63" s="249">
        <f t="shared" si="34"/>
        <v>0</v>
      </c>
      <c r="V63" s="249">
        <f t="shared" si="34"/>
        <v>0</v>
      </c>
      <c r="W63" s="249">
        <f t="shared" si="34"/>
        <v>0</v>
      </c>
      <c r="X63" s="249">
        <f t="shared" si="34"/>
        <v>910708.81319003389</v>
      </c>
      <c r="Y63" s="249">
        <f t="shared" si="34"/>
        <v>0</v>
      </c>
      <c r="Z63" s="249">
        <f t="shared" si="34"/>
        <v>0</v>
      </c>
      <c r="AA63" s="249">
        <f t="shared" si="34"/>
        <v>0</v>
      </c>
      <c r="AB63" s="249">
        <f t="shared" si="34"/>
        <v>0</v>
      </c>
      <c r="AC63" s="249">
        <f t="shared" si="34"/>
        <v>0</v>
      </c>
      <c r="AD63" s="249">
        <f t="shared" si="34"/>
        <v>0</v>
      </c>
      <c r="AE63" s="249">
        <f t="shared" si="34"/>
        <v>0</v>
      </c>
      <c r="AF63" s="249">
        <f t="shared" si="34"/>
        <v>0</v>
      </c>
      <c r="AG63" s="249">
        <f t="shared" si="34"/>
        <v>0</v>
      </c>
      <c r="AH63" s="249">
        <f t="shared" si="34"/>
        <v>0</v>
      </c>
      <c r="AI63" s="249">
        <f t="shared" si="34"/>
        <v>0</v>
      </c>
      <c r="AJ63" s="249">
        <f t="shared" si="34"/>
        <v>0</v>
      </c>
      <c r="AK63" s="249">
        <f t="shared" si="34"/>
        <v>0</v>
      </c>
    </row>
    <row r="64" spans="1:37">
      <c r="A64" s="239"/>
      <c r="E64" s="220" t="str">
        <f t="shared" si="27"/>
        <v>2022Q1</v>
      </c>
      <c r="F64" s="221">
        <f>_xlfn.XLOOKUP($B$8,OCR!$D$2:$P$2,OCR!$D20:$P20)</f>
        <v>6690588.2999999998</v>
      </c>
      <c r="G64" s="246">
        <f>_xlfn.XLOOKUP($B$8,IBNR!$G$5:$S$5,IBNR!$G23:$S23)</f>
        <v>784101.95887512562</v>
      </c>
      <c r="H64" s="247">
        <f t="shared" si="28"/>
        <v>7474690.2588751251</v>
      </c>
      <c r="I64" s="248">
        <f t="shared" si="30"/>
        <v>7474690.2588750646</v>
      </c>
      <c r="J64" s="249">
        <f t="shared" si="34"/>
        <v>3848794.7495485828</v>
      </c>
      <c r="K64" s="249">
        <f t="shared" si="34"/>
        <v>84509.476409092647</v>
      </c>
      <c r="L64" s="249">
        <f t="shared" si="34"/>
        <v>477200.83603949053</v>
      </c>
      <c r="M64" s="249">
        <f t="shared" si="34"/>
        <v>940561.94485328032</v>
      </c>
      <c r="N64" s="249">
        <f t="shared" si="34"/>
        <v>895078.22728383425</v>
      </c>
      <c r="O64" s="249">
        <f t="shared" si="34"/>
        <v>308860.25771147461</v>
      </c>
      <c r="P64" s="249">
        <f t="shared" si="34"/>
        <v>78841.803899732826</v>
      </c>
      <c r="Q64" s="249">
        <f t="shared" si="34"/>
        <v>31331.063661201864</v>
      </c>
      <c r="R64" s="249">
        <f t="shared" si="34"/>
        <v>174211.39160622473</v>
      </c>
      <c r="S64" s="249">
        <f t="shared" si="34"/>
        <v>107657.96244133684</v>
      </c>
      <c r="T64" s="249">
        <f t="shared" si="34"/>
        <v>25494.612020969846</v>
      </c>
      <c r="U64" s="249">
        <f t="shared" si="34"/>
        <v>0</v>
      </c>
      <c r="V64" s="249">
        <f t="shared" si="34"/>
        <v>0</v>
      </c>
      <c r="W64" s="249">
        <f t="shared" si="34"/>
        <v>0</v>
      </c>
      <c r="X64" s="249">
        <f t="shared" si="34"/>
        <v>0</v>
      </c>
      <c r="Y64" s="249">
        <f t="shared" si="34"/>
        <v>502147.93339984294</v>
      </c>
      <c r="Z64" s="249">
        <f t="shared" si="34"/>
        <v>0</v>
      </c>
      <c r="AA64" s="249">
        <f t="shared" si="34"/>
        <v>0</v>
      </c>
      <c r="AB64" s="249">
        <f t="shared" si="34"/>
        <v>0</v>
      </c>
      <c r="AC64" s="249">
        <f t="shared" si="34"/>
        <v>0</v>
      </c>
      <c r="AD64" s="249">
        <f t="shared" si="34"/>
        <v>0</v>
      </c>
      <c r="AE64" s="249">
        <f t="shared" si="34"/>
        <v>0</v>
      </c>
      <c r="AF64" s="249">
        <f t="shared" si="34"/>
        <v>0</v>
      </c>
      <c r="AG64" s="249">
        <f t="shared" si="34"/>
        <v>0</v>
      </c>
      <c r="AH64" s="249">
        <f t="shared" si="34"/>
        <v>0</v>
      </c>
      <c r="AI64" s="249">
        <f t="shared" si="34"/>
        <v>0</v>
      </c>
      <c r="AJ64" s="249">
        <f t="shared" si="34"/>
        <v>0</v>
      </c>
      <c r="AK64" s="249">
        <f t="shared" si="34"/>
        <v>0</v>
      </c>
    </row>
    <row r="65" spans="1:37">
      <c r="A65" s="239"/>
      <c r="E65" s="220" t="str">
        <f t="shared" si="27"/>
        <v>2022Q2</v>
      </c>
      <c r="F65" s="221">
        <f>_xlfn.XLOOKUP($B$8,OCR!$D$2:$P$2,OCR!$D21:$P21)</f>
        <v>52892170.100000009</v>
      </c>
      <c r="G65" s="246">
        <f>_xlfn.XLOOKUP($B$8,IBNR!$G$5:$S$5,IBNR!$G24:$S24)</f>
        <v>1856868.1344428086</v>
      </c>
      <c r="H65" s="247">
        <f t="shared" si="28"/>
        <v>54749038.234442815</v>
      </c>
      <c r="I65" s="248">
        <f t="shared" si="30"/>
        <v>54749038.234442405</v>
      </c>
      <c r="J65" s="249">
        <f t="shared" si="34"/>
        <v>3748991.1922978382</v>
      </c>
      <c r="K65" s="249">
        <f t="shared" si="34"/>
        <v>26260447.789053675</v>
      </c>
      <c r="L65" s="249">
        <f t="shared" si="34"/>
        <v>576610.81905745494</v>
      </c>
      <c r="M65" s="249">
        <f t="shared" si="34"/>
        <v>3255956.3331293771</v>
      </c>
      <c r="N65" s="249">
        <f t="shared" si="34"/>
        <v>6417483.771533234</v>
      </c>
      <c r="O65" s="249">
        <f t="shared" si="34"/>
        <v>6107146.9341052072</v>
      </c>
      <c r="P65" s="249">
        <f t="shared" si="34"/>
        <v>2107363.2655254328</v>
      </c>
      <c r="Q65" s="249">
        <f t="shared" si="34"/>
        <v>537940.11102997302</v>
      </c>
      <c r="R65" s="249">
        <f t="shared" si="34"/>
        <v>213772.83409228543</v>
      </c>
      <c r="S65" s="249">
        <f t="shared" si="34"/>
        <v>1188649.8114949428</v>
      </c>
      <c r="T65" s="249">
        <f t="shared" si="34"/>
        <v>734553.66828751215</v>
      </c>
      <c r="U65" s="249">
        <f t="shared" si="34"/>
        <v>173950.54073937901</v>
      </c>
      <c r="V65" s="249">
        <f t="shared" si="34"/>
        <v>0</v>
      </c>
      <c r="W65" s="249">
        <f t="shared" si="34"/>
        <v>0</v>
      </c>
      <c r="X65" s="249">
        <f t="shared" si="34"/>
        <v>0</v>
      </c>
      <c r="Y65" s="249">
        <f t="shared" si="34"/>
        <v>0</v>
      </c>
      <c r="Z65" s="249">
        <f t="shared" si="34"/>
        <v>3426171.1640960872</v>
      </c>
      <c r="AA65" s="249">
        <f t="shared" si="34"/>
        <v>0</v>
      </c>
      <c r="AB65" s="249">
        <f t="shared" si="34"/>
        <v>0</v>
      </c>
      <c r="AC65" s="249">
        <f t="shared" si="34"/>
        <v>0</v>
      </c>
      <c r="AD65" s="249">
        <f t="shared" si="34"/>
        <v>0</v>
      </c>
      <c r="AE65" s="249">
        <f t="shared" si="34"/>
        <v>0</v>
      </c>
      <c r="AF65" s="249">
        <f t="shared" si="34"/>
        <v>0</v>
      </c>
      <c r="AG65" s="249">
        <f t="shared" si="34"/>
        <v>0</v>
      </c>
      <c r="AH65" s="249">
        <f t="shared" si="34"/>
        <v>0</v>
      </c>
      <c r="AI65" s="249">
        <f t="shared" si="34"/>
        <v>0</v>
      </c>
      <c r="AJ65" s="249">
        <f t="shared" si="34"/>
        <v>0</v>
      </c>
      <c r="AK65" s="249">
        <f t="shared" si="34"/>
        <v>0</v>
      </c>
    </row>
    <row r="66" spans="1:37">
      <c r="A66" s="239"/>
      <c r="E66" s="220" t="str">
        <f t="shared" si="27"/>
        <v>2022Q3</v>
      </c>
      <c r="F66" s="221">
        <f>_xlfn.XLOOKUP($B$8,OCR!$D$2:$P$2,OCR!$D22:$P22)</f>
        <v>15700707</v>
      </c>
      <c r="G66" s="246">
        <f>_xlfn.XLOOKUP($B$8,IBNR!$G$5:$S$5,IBNR!$G25:$S25)</f>
        <v>1348090.9621662537</v>
      </c>
      <c r="H66" s="247">
        <f t="shared" si="28"/>
        <v>17048797.962166253</v>
      </c>
      <c r="I66" s="248">
        <f t="shared" si="30"/>
        <v>17048797.962166142</v>
      </c>
      <c r="J66" s="249">
        <f t="shared" si="34"/>
        <v>2587781.3287404426</v>
      </c>
      <c r="K66" s="249">
        <f t="shared" si="34"/>
        <v>990231.53170715482</v>
      </c>
      <c r="L66" s="249">
        <f t="shared" si="34"/>
        <v>6936245.540105422</v>
      </c>
      <c r="M66" s="249">
        <f t="shared" si="34"/>
        <v>152301.82874988721</v>
      </c>
      <c r="N66" s="249">
        <f t="shared" si="34"/>
        <v>860004.85505279701</v>
      </c>
      <c r="O66" s="249">
        <f t="shared" si="34"/>
        <v>1695067.9419697896</v>
      </c>
      <c r="P66" s="249">
        <f t="shared" si="34"/>
        <v>1613097.8049092235</v>
      </c>
      <c r="Q66" s="249">
        <f t="shared" si="34"/>
        <v>556623.75483085879</v>
      </c>
      <c r="R66" s="249">
        <f t="shared" si="34"/>
        <v>142087.62645436701</v>
      </c>
      <c r="S66" s="249">
        <f t="shared" si="34"/>
        <v>56464.416714416773</v>
      </c>
      <c r="T66" s="249">
        <f t="shared" si="34"/>
        <v>313961.40004762873</v>
      </c>
      <c r="U66" s="249">
        <f t="shared" si="34"/>
        <v>194019.71537405151</v>
      </c>
      <c r="V66" s="249">
        <f t="shared" si="34"/>
        <v>45946.042965245419</v>
      </c>
      <c r="W66" s="249">
        <f t="shared" si="34"/>
        <v>0</v>
      </c>
      <c r="X66" s="249">
        <f t="shared" si="34"/>
        <v>0</v>
      </c>
      <c r="Y66" s="249">
        <f t="shared" si="34"/>
        <v>0</v>
      </c>
      <c r="Z66" s="249">
        <f t="shared" si="34"/>
        <v>0</v>
      </c>
      <c r="AA66" s="249">
        <f t="shared" si="34"/>
        <v>904964.1745448577</v>
      </c>
      <c r="AB66" s="249">
        <f t="shared" si="34"/>
        <v>0</v>
      </c>
      <c r="AC66" s="249">
        <f t="shared" si="34"/>
        <v>0</v>
      </c>
      <c r="AD66" s="249">
        <f t="shared" si="34"/>
        <v>0</v>
      </c>
      <c r="AE66" s="249">
        <f t="shared" si="34"/>
        <v>0</v>
      </c>
      <c r="AF66" s="249">
        <f t="shared" si="34"/>
        <v>0</v>
      </c>
      <c r="AG66" s="249">
        <f t="shared" si="34"/>
        <v>0</v>
      </c>
      <c r="AH66" s="249">
        <f t="shared" si="34"/>
        <v>0</v>
      </c>
      <c r="AI66" s="249">
        <f t="shared" si="34"/>
        <v>0</v>
      </c>
      <c r="AJ66" s="249">
        <f t="shared" si="34"/>
        <v>0</v>
      </c>
      <c r="AK66" s="249">
        <f t="shared" si="34"/>
        <v>0</v>
      </c>
    </row>
    <row r="67" spans="1:37">
      <c r="A67" s="239"/>
      <c r="E67" s="220" t="str">
        <f t="shared" si="27"/>
        <v>2022Q4</v>
      </c>
      <c r="F67" s="221">
        <f>_xlfn.XLOOKUP($B$8,OCR!$D$2:$P$2,OCR!$D23:$P23)</f>
        <v>11176697.399999999</v>
      </c>
      <c r="G67" s="246">
        <f>_xlfn.XLOOKUP($B$8,IBNR!$G$5:$S$5,IBNR!$G26:$S26)</f>
        <v>1611565.1837754401</v>
      </c>
      <c r="H67" s="247">
        <f t="shared" si="28"/>
        <v>12788262.583775438</v>
      </c>
      <c r="I67" s="248">
        <f t="shared" si="30"/>
        <v>12788262.583775369</v>
      </c>
      <c r="J67" s="249">
        <f t="shared" si="34"/>
        <v>2633269.6187162464</v>
      </c>
      <c r="K67" s="249">
        <f t="shared" si="34"/>
        <v>1541393.1965636173</v>
      </c>
      <c r="L67" s="249">
        <f t="shared" si="34"/>
        <v>589824.23632335884</v>
      </c>
      <c r="M67" s="249">
        <f t="shared" si="34"/>
        <v>4131524.39368481</v>
      </c>
      <c r="N67" s="249">
        <f t="shared" si="34"/>
        <v>90717.480666551201</v>
      </c>
      <c r="O67" s="249">
        <f t="shared" si="34"/>
        <v>512255.66003881645</v>
      </c>
      <c r="P67" s="249">
        <f t="shared" si="34"/>
        <v>1009654.9366236613</v>
      </c>
      <c r="Q67" s="249">
        <f t="shared" si="34"/>
        <v>960830.01846566482</v>
      </c>
      <c r="R67" s="249">
        <f t="shared" si="34"/>
        <v>331548.90608921176</v>
      </c>
      <c r="S67" s="249">
        <f t="shared" si="34"/>
        <v>84633.465084638607</v>
      </c>
      <c r="T67" s="249">
        <f t="shared" si="34"/>
        <v>33632.620656513209</v>
      </c>
      <c r="U67" s="249">
        <f t="shared" si="34"/>
        <v>187008.83287250216</v>
      </c>
      <c r="V67" s="249">
        <f t="shared" si="34"/>
        <v>115566.43753293288</v>
      </c>
      <c r="W67" s="249">
        <f t="shared" si="34"/>
        <v>27367.427552358055</v>
      </c>
      <c r="X67" s="249">
        <f t="shared" si="34"/>
        <v>0</v>
      </c>
      <c r="Y67" s="249">
        <f t="shared" si="34"/>
        <v>0</v>
      </c>
      <c r="Z67" s="249">
        <f t="shared" si="34"/>
        <v>0</v>
      </c>
      <c r="AA67" s="249">
        <f t="shared" si="34"/>
        <v>0</v>
      </c>
      <c r="AB67" s="249">
        <f t="shared" si="34"/>
        <v>539035.3529044895</v>
      </c>
      <c r="AC67" s="249">
        <f t="shared" si="34"/>
        <v>0</v>
      </c>
      <c r="AD67" s="249">
        <f t="shared" si="34"/>
        <v>0</v>
      </c>
      <c r="AE67" s="249">
        <f t="shared" si="34"/>
        <v>0</v>
      </c>
      <c r="AF67" s="249">
        <f t="shared" si="34"/>
        <v>0</v>
      </c>
      <c r="AG67" s="249">
        <f t="shared" si="34"/>
        <v>0</v>
      </c>
      <c r="AH67" s="249">
        <f t="shared" si="34"/>
        <v>0</v>
      </c>
      <c r="AI67" s="249">
        <f t="shared" si="34"/>
        <v>0</v>
      </c>
      <c r="AJ67" s="249">
        <f t="shared" si="34"/>
        <v>0</v>
      </c>
      <c r="AK67" s="249">
        <f t="shared" si="34"/>
        <v>0</v>
      </c>
    </row>
    <row r="68" spans="1:37">
      <c r="A68" s="239"/>
      <c r="E68" s="220" t="s">
        <v>122</v>
      </c>
      <c r="F68" s="221">
        <f>_xlfn.XLOOKUP($B$8,OCR!$D$2:$P$2,OCR!$D24:$P24)</f>
        <v>11038489</v>
      </c>
      <c r="G68" s="246">
        <f>_xlfn.XLOOKUP($B$8,IBNR!$G$5:$S$5,IBNR!$G27:$S27)</f>
        <v>5313875.8406118806</v>
      </c>
      <c r="H68" s="247">
        <f t="shared" si="28"/>
        <v>16352364.840611881</v>
      </c>
      <c r="I68" s="248">
        <f t="shared" si="30"/>
        <v>16352364.840611814</v>
      </c>
      <c r="J68" s="249">
        <f t="shared" si="34"/>
        <v>2981387.8231983231</v>
      </c>
      <c r="K68" s="249">
        <f t="shared" si="34"/>
        <v>2753258.1006882591</v>
      </c>
      <c r="L68" s="249">
        <f t="shared" si="34"/>
        <v>1611628.8566202666</v>
      </c>
      <c r="M68" s="249">
        <f t="shared" si="34"/>
        <v>616700.37321557861</v>
      </c>
      <c r="N68" s="249">
        <f t="shared" si="34"/>
        <v>4319782.8753477167</v>
      </c>
      <c r="O68" s="249">
        <f t="shared" si="34"/>
        <v>94851.145034277986</v>
      </c>
      <c r="P68" s="249">
        <f t="shared" si="34"/>
        <v>535597.28012692346</v>
      </c>
      <c r="Q68" s="249">
        <f t="shared" si="34"/>
        <v>1055661.225649273</v>
      </c>
      <c r="R68" s="249">
        <f t="shared" si="34"/>
        <v>1004611.5342395947</v>
      </c>
      <c r="S68" s="249">
        <f t="shared" si="34"/>
        <v>346656.37919351168</v>
      </c>
      <c r="T68" s="249">
        <f t="shared" si="34"/>
        <v>88489.903076160292</v>
      </c>
      <c r="U68" s="249">
        <f t="shared" si="34"/>
        <v>35165.136380931486</v>
      </c>
      <c r="V68" s="249">
        <f t="shared" si="34"/>
        <v>195530.14258277355</v>
      </c>
      <c r="W68" s="249">
        <f t="shared" si="34"/>
        <v>120832.37813693765</v>
      </c>
      <c r="X68" s="249">
        <f t="shared" si="34"/>
        <v>28614.461302395153</v>
      </c>
      <c r="Y68" s="249">
        <f t="shared" si="34"/>
        <v>0</v>
      </c>
      <c r="Z68" s="249">
        <f t="shared" si="34"/>
        <v>0</v>
      </c>
      <c r="AA68" s="249">
        <f t="shared" si="34"/>
        <v>0</v>
      </c>
      <c r="AB68" s="249">
        <f t="shared" si="34"/>
        <v>0</v>
      </c>
      <c r="AC68" s="249">
        <f t="shared" si="34"/>
        <v>563597.2258188891</v>
      </c>
      <c r="AD68" s="249">
        <f t="shared" si="34"/>
        <v>0</v>
      </c>
      <c r="AE68" s="249">
        <f t="shared" si="34"/>
        <v>0</v>
      </c>
      <c r="AF68" s="249">
        <f t="shared" si="34"/>
        <v>0</v>
      </c>
      <c r="AG68" s="249">
        <f t="shared" si="34"/>
        <v>0</v>
      </c>
      <c r="AH68" s="249">
        <f t="shared" si="34"/>
        <v>0</v>
      </c>
      <c r="AI68" s="249">
        <f t="shared" si="34"/>
        <v>0</v>
      </c>
      <c r="AJ68" s="249">
        <f t="shared" si="34"/>
        <v>0</v>
      </c>
      <c r="AK68" s="249">
        <f t="shared" si="34"/>
        <v>0</v>
      </c>
    </row>
    <row r="69" spans="1:37">
      <c r="A69" s="239"/>
      <c r="E69" s="220" t="s">
        <v>123</v>
      </c>
      <c r="F69" s="221">
        <f>_xlfn.XLOOKUP($B$8,OCR!$D$2:$P$2,OCR!$D25:$P25)</f>
        <v>9332381.3000000007</v>
      </c>
      <c r="G69" s="246">
        <f>_xlfn.XLOOKUP($B$8,IBNR!$G$5:$S$5,IBNR!$G28:$S28)</f>
        <v>3245432.5653899857</v>
      </c>
      <c r="H69" s="247">
        <f t="shared" si="28"/>
        <v>12577813.865389986</v>
      </c>
      <c r="I69" s="248">
        <f t="shared" si="30"/>
        <v>12577813.865389939</v>
      </c>
      <c r="J69" s="249">
        <f t="shared" si="34"/>
        <v>2044052.5352126274</v>
      </c>
      <c r="K69" s="249">
        <f t="shared" si="34"/>
        <v>1920531.254554189</v>
      </c>
      <c r="L69" s="249">
        <f t="shared" si="34"/>
        <v>1773576.1154863231</v>
      </c>
      <c r="M69" s="249">
        <f t="shared" ref="M69:AK69" si="35">$H69*M32</f>
        <v>1038168.7232358301</v>
      </c>
      <c r="N69" s="249">
        <f t="shared" si="35"/>
        <v>397262.08453658316</v>
      </c>
      <c r="O69" s="249">
        <f t="shared" si="35"/>
        <v>2782689.9809677596</v>
      </c>
      <c r="P69" s="249">
        <f t="shared" si="35"/>
        <v>61100.601253936758</v>
      </c>
      <c r="Q69" s="249">
        <f t="shared" si="35"/>
        <v>345017.61506307282</v>
      </c>
      <c r="R69" s="249">
        <f t="shared" si="35"/>
        <v>680029.06643170572</v>
      </c>
      <c r="S69" s="249">
        <f t="shared" si="35"/>
        <v>647144.20417904609</v>
      </c>
      <c r="T69" s="249">
        <f t="shared" si="35"/>
        <v>223306.87931686803</v>
      </c>
      <c r="U69" s="249">
        <f t="shared" si="35"/>
        <v>57002.857276019582</v>
      </c>
      <c r="V69" s="249">
        <f t="shared" si="35"/>
        <v>22652.451641728934</v>
      </c>
      <c r="W69" s="249">
        <f t="shared" si="35"/>
        <v>125955.35110048435</v>
      </c>
      <c r="X69" s="249">
        <f t="shared" si="35"/>
        <v>77837.025082215259</v>
      </c>
      <c r="Y69" s="249">
        <f t="shared" si="35"/>
        <v>18432.679853279737</v>
      </c>
      <c r="Z69" s="249">
        <f t="shared" si="35"/>
        <v>0</v>
      </c>
      <c r="AA69" s="249">
        <f t="shared" si="35"/>
        <v>0</v>
      </c>
      <c r="AB69" s="249">
        <f t="shared" si="35"/>
        <v>0</v>
      </c>
      <c r="AC69" s="249">
        <f t="shared" si="35"/>
        <v>0</v>
      </c>
      <c r="AD69" s="249">
        <f t="shared" si="35"/>
        <v>363054.44019827188</v>
      </c>
      <c r="AE69" s="249">
        <f t="shared" si="35"/>
        <v>0</v>
      </c>
      <c r="AF69" s="249">
        <f t="shared" si="35"/>
        <v>0</v>
      </c>
      <c r="AG69" s="249">
        <f t="shared" si="35"/>
        <v>0</v>
      </c>
      <c r="AH69" s="249">
        <f t="shared" si="35"/>
        <v>0</v>
      </c>
      <c r="AI69" s="249">
        <f t="shared" si="35"/>
        <v>0</v>
      </c>
      <c r="AJ69" s="249">
        <f t="shared" si="35"/>
        <v>0</v>
      </c>
      <c r="AK69" s="249">
        <f t="shared" si="35"/>
        <v>0</v>
      </c>
    </row>
    <row r="70" spans="1:37">
      <c r="A70" s="239"/>
      <c r="E70" s="220" t="s">
        <v>124</v>
      </c>
      <c r="F70" s="221">
        <f>_xlfn.XLOOKUP($B$8,OCR!$D$2:$P$2,OCR!$D26:$P26)</f>
        <v>8476662.7000000011</v>
      </c>
      <c r="G70" s="246">
        <f>_xlfn.XLOOKUP($B$8,IBNR!$G$5:$S$5,IBNR!$G29:$S29)</f>
        <v>5633356.2413701825</v>
      </c>
      <c r="H70" s="247">
        <f t="shared" si="28"/>
        <v>14110018.941370184</v>
      </c>
      <c r="I70" s="248">
        <f t="shared" si="30"/>
        <v>14110018.941370146</v>
      </c>
      <c r="J70" s="249">
        <f t="shared" ref="J70:AK75" si="36">$H70*J33</f>
        <v>2635407.8092705817</v>
      </c>
      <c r="K70" s="249">
        <f t="shared" si="36"/>
        <v>1864768.2519525019</v>
      </c>
      <c r="L70" s="249">
        <f t="shared" si="36"/>
        <v>1752081.0491314603</v>
      </c>
      <c r="M70" s="249">
        <f t="shared" si="36"/>
        <v>1618015.376613647</v>
      </c>
      <c r="N70" s="249">
        <f t="shared" si="36"/>
        <v>947110.72338405345</v>
      </c>
      <c r="O70" s="249">
        <f t="shared" si="36"/>
        <v>362418.14248244418</v>
      </c>
      <c r="P70" s="249">
        <f t="shared" si="36"/>
        <v>2538619.6500058207</v>
      </c>
      <c r="Q70" s="249">
        <f t="shared" si="36"/>
        <v>55741.454503124281</v>
      </c>
      <c r="R70" s="249">
        <f t="shared" si="36"/>
        <v>314756.0465548709</v>
      </c>
      <c r="S70" s="249">
        <f t="shared" si="36"/>
        <v>620383.5721643198</v>
      </c>
      <c r="T70" s="249">
        <f t="shared" si="36"/>
        <v>590383.04818453279</v>
      </c>
      <c r="U70" s="249">
        <f t="shared" si="36"/>
        <v>203720.5853661524</v>
      </c>
      <c r="V70" s="249">
        <f t="shared" si="36"/>
        <v>52003.124522356615</v>
      </c>
      <c r="W70" s="249">
        <f t="shared" si="36"/>
        <v>20665.600283111791</v>
      </c>
      <c r="X70" s="249">
        <f t="shared" si="36"/>
        <v>114907.78042614317</v>
      </c>
      <c r="Y70" s="249">
        <f t="shared" si="36"/>
        <v>71009.923032456179</v>
      </c>
      <c r="Z70" s="249">
        <f t="shared" si="36"/>
        <v>16815.945577066603</v>
      </c>
      <c r="AA70" s="249">
        <f t="shared" si="36"/>
        <v>0</v>
      </c>
      <c r="AB70" s="249">
        <f t="shared" si="36"/>
        <v>0</v>
      </c>
      <c r="AC70" s="249">
        <f t="shared" si="36"/>
        <v>0</v>
      </c>
      <c r="AD70" s="249">
        <f t="shared" si="36"/>
        <v>0</v>
      </c>
      <c r="AE70" s="249">
        <f t="shared" si="36"/>
        <v>331210.85791549931</v>
      </c>
      <c r="AF70" s="249">
        <f t="shared" si="36"/>
        <v>0</v>
      </c>
      <c r="AG70" s="249">
        <f t="shared" si="36"/>
        <v>0</v>
      </c>
      <c r="AH70" s="249">
        <f t="shared" si="36"/>
        <v>0</v>
      </c>
      <c r="AI70" s="249">
        <f t="shared" si="36"/>
        <v>0</v>
      </c>
      <c r="AJ70" s="249">
        <f t="shared" si="36"/>
        <v>0</v>
      </c>
      <c r="AK70" s="249">
        <f t="shared" si="36"/>
        <v>0</v>
      </c>
    </row>
    <row r="71" spans="1:37">
      <c r="A71" s="239"/>
      <c r="E71" s="220" t="s">
        <v>125</v>
      </c>
      <c r="F71" s="221">
        <f>_xlfn.XLOOKUP($B$8,OCR!$D$2:$P$2,OCR!$D27:$P27)</f>
        <v>10981880.799999999</v>
      </c>
      <c r="G71" s="246">
        <f>_xlfn.XLOOKUP($B$8,IBNR!$G$5:$S$5,IBNR!$G30:$S30)</f>
        <v>3704517.7471695803</v>
      </c>
      <c r="H71" s="247">
        <f t="shared" ref="H71:H75" si="37">SUM(F71:G71)</f>
        <v>14686398.547169579</v>
      </c>
      <c r="I71" s="248">
        <f t="shared" ref="I71:I75" si="38">SUM(J71:AK71)</f>
        <v>14686398.547169548</v>
      </c>
      <c r="J71" s="249">
        <f t="shared" si="36"/>
        <v>2926800.1454867222</v>
      </c>
      <c r="K71" s="249">
        <f t="shared" si="36"/>
        <v>2196406.510186539</v>
      </c>
      <c r="L71" s="249">
        <f t="shared" si="36"/>
        <v>1554138.6476012855</v>
      </c>
      <c r="M71" s="249">
        <f t="shared" si="36"/>
        <v>1460222.6680628657</v>
      </c>
      <c r="N71" s="249">
        <f t="shared" si="36"/>
        <v>1348489.4042868274</v>
      </c>
      <c r="O71" s="249">
        <f t="shared" si="36"/>
        <v>789342.7921821248</v>
      </c>
      <c r="P71" s="249">
        <f t="shared" si="36"/>
        <v>302047.20679585147</v>
      </c>
      <c r="Q71" s="249">
        <f t="shared" si="36"/>
        <v>2115741.1412936198</v>
      </c>
      <c r="R71" s="249">
        <f t="shared" si="36"/>
        <v>46456.147366359561</v>
      </c>
      <c r="S71" s="249">
        <f t="shared" si="36"/>
        <v>262324.5735790091</v>
      </c>
      <c r="T71" s="249">
        <f t="shared" si="36"/>
        <v>517041.23814205133</v>
      </c>
      <c r="U71" s="249">
        <f t="shared" si="36"/>
        <v>492038.14528241177</v>
      </c>
      <c r="V71" s="249">
        <f t="shared" si="36"/>
        <v>169785.19164404928</v>
      </c>
      <c r="W71" s="249">
        <f t="shared" si="36"/>
        <v>43340.541395207714</v>
      </c>
      <c r="X71" s="249">
        <f t="shared" si="36"/>
        <v>17223.163276313739</v>
      </c>
      <c r="Y71" s="249">
        <f t="shared" si="36"/>
        <v>95766.657483237941</v>
      </c>
      <c r="Z71" s="249">
        <f t="shared" si="36"/>
        <v>59181.22299239134</v>
      </c>
      <c r="AA71" s="249">
        <f t="shared" si="36"/>
        <v>14014.776844208511</v>
      </c>
      <c r="AB71" s="249">
        <f t="shared" si="36"/>
        <v>0</v>
      </c>
      <c r="AC71" s="249">
        <f t="shared" si="36"/>
        <v>0</v>
      </c>
      <c r="AD71" s="249">
        <f t="shared" si="36"/>
        <v>0</v>
      </c>
      <c r="AE71" s="249">
        <f t="shared" si="36"/>
        <v>0</v>
      </c>
      <c r="AF71" s="249">
        <f t="shared" si="36"/>
        <v>276038.37326846918</v>
      </c>
      <c r="AG71" s="249">
        <f t="shared" si="36"/>
        <v>0</v>
      </c>
      <c r="AH71" s="249">
        <f t="shared" si="36"/>
        <v>0</v>
      </c>
      <c r="AI71" s="249">
        <f t="shared" si="36"/>
        <v>0</v>
      </c>
      <c r="AJ71" s="249">
        <f t="shared" si="36"/>
        <v>0</v>
      </c>
      <c r="AK71" s="249">
        <f t="shared" si="36"/>
        <v>0</v>
      </c>
    </row>
    <row r="72" spans="1:37">
      <c r="A72" s="239"/>
      <c r="E72" s="220" t="s">
        <v>126</v>
      </c>
      <c r="F72" s="221">
        <f>_xlfn.XLOOKUP($B$8,OCR!$D$2:$P$2,OCR!$D28:$P28)</f>
        <v>12344390.300000001</v>
      </c>
      <c r="G72" s="246">
        <f>_xlfn.XLOOKUP($B$8,IBNR!$G$5:$S$5,IBNR!$G31:$S31)</f>
        <v>3121791.7549732788</v>
      </c>
      <c r="H72" s="247">
        <f t="shared" si="37"/>
        <v>15466182.05497328</v>
      </c>
      <c r="I72" s="248">
        <f t="shared" si="38"/>
        <v>15466182.05497325</v>
      </c>
      <c r="J72" s="249">
        <f t="shared" si="36"/>
        <v>3210132.5186669878</v>
      </c>
      <c r="K72" s="249">
        <f t="shared" si="36"/>
        <v>2442464.5327950013</v>
      </c>
      <c r="L72" s="249">
        <f t="shared" si="36"/>
        <v>1832938.6135241333</v>
      </c>
      <c r="M72" s="249">
        <f t="shared" si="36"/>
        <v>1296955.1514016588</v>
      </c>
      <c r="N72" s="249">
        <f t="shared" si="36"/>
        <v>1218580.6681151874</v>
      </c>
      <c r="O72" s="249">
        <f t="shared" si="36"/>
        <v>1125337.3578989997</v>
      </c>
      <c r="P72" s="249">
        <f t="shared" si="36"/>
        <v>658719.99394806696</v>
      </c>
      <c r="Q72" s="249">
        <f t="shared" si="36"/>
        <v>252063.53463057501</v>
      </c>
      <c r="R72" s="249">
        <f t="shared" si="36"/>
        <v>1765621.9903342652</v>
      </c>
      <c r="S72" s="249">
        <f t="shared" si="36"/>
        <v>38768.445617171339</v>
      </c>
      <c r="T72" s="249">
        <f t="shared" si="36"/>
        <v>218914.32116925492</v>
      </c>
      <c r="U72" s="249">
        <f t="shared" si="36"/>
        <v>431479.71278522804</v>
      </c>
      <c r="V72" s="249">
        <f t="shared" si="36"/>
        <v>410614.20626472938</v>
      </c>
      <c r="W72" s="249">
        <f t="shared" si="36"/>
        <v>141688.63201126756</v>
      </c>
      <c r="X72" s="249">
        <f t="shared" si="36"/>
        <v>36168.419409561182</v>
      </c>
      <c r="Y72" s="249">
        <f t="shared" si="36"/>
        <v>14373.022876127399</v>
      </c>
      <c r="Z72" s="249">
        <f t="shared" si="36"/>
        <v>79918.905528220595</v>
      </c>
      <c r="AA72" s="249">
        <f t="shared" si="36"/>
        <v>49387.737795916299</v>
      </c>
      <c r="AB72" s="249">
        <f t="shared" si="36"/>
        <v>11695.569794815439</v>
      </c>
      <c r="AC72" s="249">
        <f t="shared" si="36"/>
        <v>0</v>
      </c>
      <c r="AD72" s="249">
        <f t="shared" si="36"/>
        <v>0</v>
      </c>
      <c r="AE72" s="249">
        <f t="shared" si="36"/>
        <v>0</v>
      </c>
      <c r="AF72" s="249">
        <f t="shared" si="36"/>
        <v>0</v>
      </c>
      <c r="AG72" s="249">
        <f t="shared" si="36"/>
        <v>230358.7204060847</v>
      </c>
      <c r="AH72" s="249">
        <f t="shared" si="36"/>
        <v>0</v>
      </c>
      <c r="AI72" s="249">
        <f t="shared" si="36"/>
        <v>0</v>
      </c>
      <c r="AJ72" s="249">
        <f t="shared" si="36"/>
        <v>0</v>
      </c>
      <c r="AK72" s="249">
        <f t="shared" si="36"/>
        <v>0</v>
      </c>
    </row>
    <row r="73" spans="1:37">
      <c r="A73" s="239"/>
      <c r="E73" s="220" t="s">
        <v>127</v>
      </c>
      <c r="F73" s="221">
        <f>_xlfn.XLOOKUP($B$8,OCR!$D$2:$P$2,OCR!$D29:$P29)</f>
        <v>18474889.399999999</v>
      </c>
      <c r="G73" s="246">
        <f>_xlfn.XLOOKUP($B$8,IBNR!$G$5:$S$5,IBNR!$G32:$S32)</f>
        <v>6049757.1935551539</v>
      </c>
      <c r="H73" s="247">
        <f t="shared" si="37"/>
        <v>24524646.593555152</v>
      </c>
      <c r="I73" s="248">
        <f t="shared" si="38"/>
        <v>24524646.593555123</v>
      </c>
      <c r="J73" s="249">
        <f t="shared" si="36"/>
        <v>6168536.1559721213</v>
      </c>
      <c r="K73" s="249">
        <f t="shared" si="36"/>
        <v>3809960.7791038379</v>
      </c>
      <c r="L73" s="249">
        <f t="shared" si="36"/>
        <v>2898850.4431478544</v>
      </c>
      <c r="M73" s="249">
        <f t="shared" si="36"/>
        <v>2175431.7578552156</v>
      </c>
      <c r="N73" s="249">
        <f t="shared" si="36"/>
        <v>1539297.2814558144</v>
      </c>
      <c r="O73" s="249">
        <f t="shared" si="36"/>
        <v>1446278.1597629874</v>
      </c>
      <c r="P73" s="249">
        <f t="shared" si="36"/>
        <v>1335611.9013541266</v>
      </c>
      <c r="Q73" s="249">
        <f t="shared" si="36"/>
        <v>781804.90268227563</v>
      </c>
      <c r="R73" s="249">
        <f t="shared" si="36"/>
        <v>299162.78384157195</v>
      </c>
      <c r="S73" s="249">
        <f t="shared" si="36"/>
        <v>2095536.709085824</v>
      </c>
      <c r="T73" s="249">
        <f t="shared" si="36"/>
        <v>46012.510826057151</v>
      </c>
      <c r="U73" s="249">
        <f t="shared" si="36"/>
        <v>259819.48495551359</v>
      </c>
      <c r="V73" s="249">
        <f t="shared" si="36"/>
        <v>512103.71320538141</v>
      </c>
      <c r="W73" s="249">
        <f t="shared" si="36"/>
        <v>487339.38929758006</v>
      </c>
      <c r="X73" s="249">
        <f t="shared" si="36"/>
        <v>168163.81494181132</v>
      </c>
      <c r="Y73" s="249">
        <f t="shared" si="36"/>
        <v>42926.657572948992</v>
      </c>
      <c r="Z73" s="249">
        <f t="shared" si="36"/>
        <v>17058.689358390438</v>
      </c>
      <c r="AA73" s="249">
        <f t="shared" si="36"/>
        <v>94852.126446750059</v>
      </c>
      <c r="AB73" s="249">
        <f t="shared" si="36"/>
        <v>58616.067366976262</v>
      </c>
      <c r="AC73" s="249">
        <f t="shared" si="36"/>
        <v>13880.941658452721</v>
      </c>
      <c r="AD73" s="249">
        <f t="shared" si="36"/>
        <v>0</v>
      </c>
      <c r="AE73" s="249">
        <f t="shared" si="36"/>
        <v>0</v>
      </c>
      <c r="AF73" s="249">
        <f t="shared" si="36"/>
        <v>0</v>
      </c>
      <c r="AG73" s="249">
        <f t="shared" si="36"/>
        <v>0</v>
      </c>
      <c r="AH73" s="249">
        <f t="shared" si="36"/>
        <v>273402.32366362814</v>
      </c>
      <c r="AI73" s="249">
        <f t="shared" si="36"/>
        <v>0</v>
      </c>
      <c r="AJ73" s="249">
        <f t="shared" si="36"/>
        <v>0</v>
      </c>
      <c r="AK73" s="249">
        <f t="shared" si="36"/>
        <v>0</v>
      </c>
    </row>
    <row r="74" spans="1:37">
      <c r="A74" s="239"/>
      <c r="E74" s="220" t="s">
        <v>128</v>
      </c>
      <c r="F74" s="221">
        <f>_xlfn.XLOOKUP($B$8,OCR!$D$2:$P$2,OCR!$D30:$P30)</f>
        <v>15894815.199999999</v>
      </c>
      <c r="G74" s="246">
        <f>_xlfn.XLOOKUP($B$8,IBNR!$G$5:$S$5,IBNR!$G33:$S33)</f>
        <v>4354897.6514949091</v>
      </c>
      <c r="H74" s="247">
        <f t="shared" si="37"/>
        <v>20249712.851494908</v>
      </c>
      <c r="I74" s="248">
        <f t="shared" si="38"/>
        <v>20249712.851494886</v>
      </c>
      <c r="J74" s="249">
        <f t="shared" si="36"/>
        <v>4974517.910821626</v>
      </c>
      <c r="K74" s="249">
        <f t="shared" si="36"/>
        <v>3842077.475882045</v>
      </c>
      <c r="L74" s="249">
        <f t="shared" si="36"/>
        <v>2373036.9934229529</v>
      </c>
      <c r="M74" s="249">
        <f t="shared" si="36"/>
        <v>1805551.2218706999</v>
      </c>
      <c r="N74" s="249">
        <f t="shared" si="36"/>
        <v>1354969.3388895786</v>
      </c>
      <c r="O74" s="249">
        <f t="shared" si="36"/>
        <v>958752.49236272392</v>
      </c>
      <c r="P74" s="249">
        <f t="shared" si="36"/>
        <v>900815.46107267728</v>
      </c>
      <c r="Q74" s="249">
        <f t="shared" si="36"/>
        <v>831886.89714407397</v>
      </c>
      <c r="R74" s="249">
        <f t="shared" si="36"/>
        <v>486947.78326323238</v>
      </c>
      <c r="S74" s="249">
        <f t="shared" si="36"/>
        <v>186333.76936715603</v>
      </c>
      <c r="T74" s="249">
        <f t="shared" si="36"/>
        <v>1305206.6464857755</v>
      </c>
      <c r="U74" s="249">
        <f t="shared" si="36"/>
        <v>28658.927658617726</v>
      </c>
      <c r="V74" s="249">
        <f t="shared" si="36"/>
        <v>161828.76548050894</v>
      </c>
      <c r="W74" s="249">
        <f t="shared" si="36"/>
        <v>318964.19054252625</v>
      </c>
      <c r="X74" s="249">
        <f t="shared" si="36"/>
        <v>303539.71240284742</v>
      </c>
      <c r="Y74" s="249">
        <f t="shared" si="36"/>
        <v>104740.9611145432</v>
      </c>
      <c r="Z74" s="249">
        <f t="shared" si="36"/>
        <v>26736.901593136114</v>
      </c>
      <c r="AA74" s="249">
        <f t="shared" si="36"/>
        <v>10625.017750522016</v>
      </c>
      <c r="AB74" s="249">
        <f t="shared" si="36"/>
        <v>59078.71970690303</v>
      </c>
      <c r="AC74" s="249">
        <f t="shared" si="36"/>
        <v>36509.0625167865</v>
      </c>
      <c r="AD74" s="249">
        <f t="shared" si="36"/>
        <v>8645.7551583515415</v>
      </c>
      <c r="AE74" s="249">
        <f t="shared" si="36"/>
        <v>0</v>
      </c>
      <c r="AF74" s="249">
        <f t="shared" si="36"/>
        <v>0</v>
      </c>
      <c r="AG74" s="249">
        <f t="shared" si="36"/>
        <v>0</v>
      </c>
      <c r="AH74" s="249">
        <f t="shared" si="36"/>
        <v>0</v>
      </c>
      <c r="AI74" s="249">
        <f t="shared" si="36"/>
        <v>170288.84698760379</v>
      </c>
      <c r="AJ74" s="249">
        <f t="shared" si="36"/>
        <v>0</v>
      </c>
      <c r="AK74" s="249">
        <f t="shared" si="36"/>
        <v>0</v>
      </c>
    </row>
    <row r="75" spans="1:37" ht="14.1" thickBot="1">
      <c r="A75" s="239"/>
      <c r="E75" s="220" t="s">
        <v>129</v>
      </c>
      <c r="F75" s="221">
        <f>_xlfn.XLOOKUP($B$8,OCR!$D$2:$P$2,OCR!$D31:$P31)</f>
        <v>8250002.2000000002</v>
      </c>
      <c r="G75" s="246">
        <f>_xlfn.XLOOKUP($B$8,IBNR!$G$5:$S$5,IBNR!$G34:$S34)</f>
        <v>6119893.7011491731</v>
      </c>
      <c r="H75" s="247">
        <f t="shared" si="37"/>
        <v>14369895.901149172</v>
      </c>
      <c r="I75" s="248">
        <f t="shared" si="38"/>
        <v>14369895.901149165</v>
      </c>
      <c r="J75" s="249">
        <f t="shared" si="36"/>
        <v>5023060.452177559</v>
      </c>
      <c r="K75" s="249">
        <f t="shared" si="36"/>
        <v>2296131.3422762575</v>
      </c>
      <c r="L75" s="249">
        <f t="shared" si="36"/>
        <v>1773420.9967633479</v>
      </c>
      <c r="M75" s="249">
        <f t="shared" si="36"/>
        <v>1095343.2502727681</v>
      </c>
      <c r="N75" s="249">
        <f t="shared" si="36"/>
        <v>833403.92475092353</v>
      </c>
      <c r="O75" s="249">
        <f t="shared" si="36"/>
        <v>625424.94018959836</v>
      </c>
      <c r="P75" s="249">
        <f t="shared" si="36"/>
        <v>442539.69664287061</v>
      </c>
      <c r="Q75" s="249">
        <f t="shared" si="36"/>
        <v>415797.19901629275</v>
      </c>
      <c r="R75" s="249">
        <f t="shared" si="36"/>
        <v>383981.24441489141</v>
      </c>
      <c r="S75" s="249">
        <f t="shared" si="36"/>
        <v>224764.70830878592</v>
      </c>
      <c r="T75" s="249">
        <f t="shared" si="36"/>
        <v>86007.692732929849</v>
      </c>
      <c r="U75" s="249">
        <f t="shared" si="36"/>
        <v>602455.5430032179</v>
      </c>
      <c r="V75" s="249">
        <f t="shared" si="36"/>
        <v>13228.34960345159</v>
      </c>
      <c r="W75" s="249">
        <f t="shared" si="36"/>
        <v>74696.705723650302</v>
      </c>
      <c r="X75" s="249">
        <f t="shared" si="36"/>
        <v>147227.06563690014</v>
      </c>
      <c r="Y75" s="249">
        <f t="shared" si="36"/>
        <v>140107.45559032139</v>
      </c>
      <c r="Z75" s="249">
        <f t="shared" si="36"/>
        <v>48346.193127992752</v>
      </c>
      <c r="AA75" s="249">
        <f t="shared" si="36"/>
        <v>12341.183375740626</v>
      </c>
      <c r="AB75" s="249">
        <f t="shared" si="36"/>
        <v>4904.2815216612007</v>
      </c>
      <c r="AC75" s="249">
        <f t="shared" si="36"/>
        <v>27269.476643248978</v>
      </c>
      <c r="AD75" s="249">
        <f t="shared" si="36"/>
        <v>16851.804380792935</v>
      </c>
      <c r="AE75" s="249">
        <f t="shared" si="36"/>
        <v>3990.6961343031412</v>
      </c>
      <c r="AF75" s="249">
        <f t="shared" si="36"/>
        <v>0</v>
      </c>
      <c r="AG75" s="249">
        <f t="shared" si="36"/>
        <v>0</v>
      </c>
      <c r="AH75" s="249">
        <f t="shared" si="36"/>
        <v>0</v>
      </c>
      <c r="AI75" s="249">
        <f t="shared" si="36"/>
        <v>0</v>
      </c>
      <c r="AJ75" s="249">
        <f t="shared" si="36"/>
        <v>78601.698861657482</v>
      </c>
      <c r="AK75" s="249">
        <f t="shared" si="36"/>
        <v>0</v>
      </c>
    </row>
    <row r="76" spans="1:37" ht="14.1" thickBot="1">
      <c r="E76" s="229" t="str">
        <f>B39</f>
        <v>Total</v>
      </c>
      <c r="F76" s="230">
        <f>SUM(F48:F75)</f>
        <v>274361578.70000005</v>
      </c>
      <c r="G76" s="231">
        <f>SUM(G48:G75)</f>
        <v>44641182.501135804</v>
      </c>
      <c r="H76" s="247">
        <f t="shared" si="28"/>
        <v>319002761.20113587</v>
      </c>
      <c r="I76" s="248">
        <f>SUM(J76:AK76)</f>
        <v>313658817.11837339</v>
      </c>
      <c r="J76" s="250">
        <f>SUM(J48:J75)</f>
        <v>57326005.54181879</v>
      </c>
      <c r="K76" s="251">
        <f t="shared" ref="K76:AK76" si="39">SUM(K48:K75)</f>
        <v>60885128.05722443</v>
      </c>
      <c r="L76" s="251">
        <f t="shared" si="39"/>
        <v>34987116.275128663</v>
      </c>
      <c r="M76" s="251">
        <f t="shared" si="39"/>
        <v>32126553.116708022</v>
      </c>
      <c r="N76" s="251">
        <f t="shared" si="39"/>
        <v>29572847.810927909</v>
      </c>
      <c r="O76" s="251">
        <f t="shared" si="39"/>
        <v>25448590.641997375</v>
      </c>
      <c r="P76" s="251">
        <f t="shared" si="39"/>
        <v>20734786.611455169</v>
      </c>
      <c r="Q76" s="251">
        <f t="shared" si="39"/>
        <v>16127058.108028581</v>
      </c>
      <c r="R76" s="251">
        <f t="shared" si="39"/>
        <v>6795547.6686916426</v>
      </c>
      <c r="S76" s="251">
        <f t="shared" si="39"/>
        <v>7111879.2096832404</v>
      </c>
      <c r="T76" s="251">
        <f t="shared" si="39"/>
        <v>4925783.8082910683</v>
      </c>
      <c r="U76" s="251">
        <f t="shared" si="39"/>
        <v>3299882.3226106879</v>
      </c>
      <c r="V76" s="251">
        <f t="shared" si="39"/>
        <v>2094276.4753464938</v>
      </c>
      <c r="W76" s="251">
        <f t="shared" si="39"/>
        <v>1602021.6699321377</v>
      </c>
      <c r="X76" s="251">
        <f t="shared" si="39"/>
        <v>1804390.2556682215</v>
      </c>
      <c r="Y76" s="251">
        <f t="shared" si="39"/>
        <v>989505.2909227577</v>
      </c>
      <c r="Z76" s="251">
        <f t="shared" si="39"/>
        <v>3674229.0222732848</v>
      </c>
      <c r="AA76" s="251">
        <f t="shared" si="39"/>
        <v>1086185.0167579954</v>
      </c>
      <c r="AB76" s="251">
        <f t="shared" si="39"/>
        <v>673329.99129484536</v>
      </c>
      <c r="AC76" s="251">
        <f t="shared" si="39"/>
        <v>641256.70663737727</v>
      </c>
      <c r="AD76" s="251">
        <f t="shared" si="39"/>
        <v>388551.99973741639</v>
      </c>
      <c r="AE76" s="251">
        <f t="shared" si="39"/>
        <v>335201.55404980242</v>
      </c>
      <c r="AF76" s="251">
        <f t="shared" si="39"/>
        <v>276038.37326846918</v>
      </c>
      <c r="AG76" s="251">
        <f t="shared" si="39"/>
        <v>230358.7204060847</v>
      </c>
      <c r="AH76" s="251">
        <f t="shared" si="39"/>
        <v>273402.32366362814</v>
      </c>
      <c r="AI76" s="251">
        <f t="shared" si="39"/>
        <v>170288.84698760379</v>
      </c>
      <c r="AJ76" s="251">
        <f t="shared" si="39"/>
        <v>78601.698861657482</v>
      </c>
      <c r="AK76" s="251">
        <f t="shared" si="39"/>
        <v>0</v>
      </c>
    </row>
    <row r="77" spans="1:37">
      <c r="I77" s="154" t="b">
        <f>ROUNDDOWN(I76,0)=ROUNDDOWN(H76,0)</f>
        <v>0</v>
      </c>
    </row>
    <row r="78" spans="1:37">
      <c r="I78" s="240">
        <f>H76-I76</f>
        <v>5343944.0827624798</v>
      </c>
    </row>
  </sheetData>
  <phoneticPr fontId="147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A625C3-3F09-4332-9957-C541EE65DEC4}">
          <x14:formula1>
            <xm:f>Summary!$D$6:$D$18</xm:f>
          </x14:formula1>
          <xm:sqref>B8 B45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793F1-B610-49AF-B93E-3DFDD57EE4A5}">
  <sheetPr>
    <tabColor rgb="FF0137A6"/>
  </sheetPr>
  <dimension ref="A3:AE69"/>
  <sheetViews>
    <sheetView showGridLines="0" topLeftCell="A32" workbookViewId="0">
      <selection activeCell="H75" sqref="H75"/>
    </sheetView>
  </sheetViews>
  <sheetFormatPr defaultColWidth="9" defaultRowHeight="12.95"/>
  <cols>
    <col min="1" max="1" width="9" style="6"/>
    <col min="2" max="2" width="17" style="6" customWidth="1"/>
    <col min="3" max="3" width="15.28515625" style="6" bestFit="1" customWidth="1"/>
    <col min="4" max="4" width="14.7109375" style="6" bestFit="1" customWidth="1"/>
    <col min="5" max="5" width="17.28515625" style="6" customWidth="1"/>
    <col min="6" max="7" width="14.7109375" style="6" customWidth="1"/>
    <col min="8" max="8" width="16" style="6" bestFit="1" customWidth="1"/>
    <col min="9" max="9" width="16" style="6" customWidth="1"/>
    <col min="10" max="31" width="15.28515625" style="6" customWidth="1"/>
    <col min="32" max="16384" width="9" style="6"/>
  </cols>
  <sheetData>
    <row r="3" spans="1:31">
      <c r="J3" s="6">
        <v>2024</v>
      </c>
      <c r="K3" s="6">
        <v>2024</v>
      </c>
      <c r="L3" s="6">
        <v>2024</v>
      </c>
      <c r="M3" s="6">
        <v>2024</v>
      </c>
      <c r="N3" s="6">
        <f>J3+1</f>
        <v>2025</v>
      </c>
      <c r="O3" s="6">
        <f t="shared" ref="O3:AE3" si="0">K3+1</f>
        <v>2025</v>
      </c>
      <c r="P3" s="6">
        <f t="shared" si="0"/>
        <v>2025</v>
      </c>
      <c r="Q3" s="6">
        <f t="shared" si="0"/>
        <v>2025</v>
      </c>
      <c r="R3" s="6">
        <f t="shared" si="0"/>
        <v>2026</v>
      </c>
      <c r="S3" s="6">
        <f t="shared" si="0"/>
        <v>2026</v>
      </c>
      <c r="T3" s="6">
        <f t="shared" si="0"/>
        <v>2026</v>
      </c>
      <c r="U3" s="6">
        <f t="shared" si="0"/>
        <v>2026</v>
      </c>
      <c r="V3" s="6">
        <f t="shared" si="0"/>
        <v>2027</v>
      </c>
      <c r="W3" s="6">
        <f t="shared" si="0"/>
        <v>2027</v>
      </c>
      <c r="X3" s="6">
        <f t="shared" si="0"/>
        <v>2027</v>
      </c>
      <c r="Y3" s="6">
        <f t="shared" si="0"/>
        <v>2027</v>
      </c>
      <c r="Z3" s="6">
        <f t="shared" si="0"/>
        <v>2028</v>
      </c>
      <c r="AA3" s="6">
        <f t="shared" si="0"/>
        <v>2028</v>
      </c>
      <c r="AB3" s="6">
        <f t="shared" si="0"/>
        <v>2028</v>
      </c>
      <c r="AC3" s="6">
        <f t="shared" si="0"/>
        <v>2028</v>
      </c>
      <c r="AD3" s="6">
        <f t="shared" si="0"/>
        <v>2029</v>
      </c>
      <c r="AE3" s="6">
        <f t="shared" si="0"/>
        <v>2029</v>
      </c>
    </row>
    <row r="4" spans="1:31">
      <c r="J4" s="6" t="s">
        <v>152</v>
      </c>
      <c r="K4" s="6" t="s">
        <v>153</v>
      </c>
      <c r="L4" s="6" t="s">
        <v>154</v>
      </c>
      <c r="M4" s="6" t="s">
        <v>155</v>
      </c>
      <c r="N4" s="6" t="s">
        <v>152</v>
      </c>
      <c r="O4" s="6" t="s">
        <v>153</v>
      </c>
      <c r="P4" s="6" t="s">
        <v>154</v>
      </c>
      <c r="Q4" s="6" t="s">
        <v>155</v>
      </c>
      <c r="R4" s="6" t="s">
        <v>152</v>
      </c>
      <c r="S4" s="6" t="s">
        <v>153</v>
      </c>
      <c r="T4" s="6" t="s">
        <v>154</v>
      </c>
      <c r="U4" s="6" t="s">
        <v>155</v>
      </c>
      <c r="V4" s="6" t="s">
        <v>152</v>
      </c>
      <c r="W4" s="6" t="s">
        <v>153</v>
      </c>
      <c r="X4" s="6" t="s">
        <v>154</v>
      </c>
      <c r="Y4" s="6" t="s">
        <v>155</v>
      </c>
      <c r="Z4" s="6" t="s">
        <v>152</v>
      </c>
      <c r="AA4" s="6" t="s">
        <v>153</v>
      </c>
      <c r="AB4" s="6" t="s">
        <v>154</v>
      </c>
      <c r="AC4" s="6" t="s">
        <v>155</v>
      </c>
      <c r="AD4" s="6" t="s">
        <v>152</v>
      </c>
      <c r="AE4" s="6" t="s">
        <v>153</v>
      </c>
    </row>
    <row r="5" spans="1:31">
      <c r="J5" s="6" t="str">
        <f>J4&amp;"-"&amp;J3</f>
        <v>Q1-2024</v>
      </c>
      <c r="K5" s="6" t="str">
        <f t="shared" ref="K5:AE5" si="1">K4&amp;"-"&amp;K3</f>
        <v>Q2-2024</v>
      </c>
      <c r="L5" s="6" t="str">
        <f t="shared" si="1"/>
        <v>Q3-2024</v>
      </c>
      <c r="M5" s="6" t="str">
        <f t="shared" si="1"/>
        <v>Q4-2024</v>
      </c>
      <c r="N5" s="6" t="str">
        <f t="shared" si="1"/>
        <v>Q1-2025</v>
      </c>
      <c r="O5" s="6" t="str">
        <f t="shared" si="1"/>
        <v>Q2-2025</v>
      </c>
      <c r="P5" s="6" t="str">
        <f t="shared" si="1"/>
        <v>Q3-2025</v>
      </c>
      <c r="Q5" s="6" t="str">
        <f t="shared" si="1"/>
        <v>Q4-2025</v>
      </c>
      <c r="R5" s="6" t="str">
        <f t="shared" si="1"/>
        <v>Q1-2026</v>
      </c>
      <c r="S5" s="6" t="str">
        <f t="shared" si="1"/>
        <v>Q2-2026</v>
      </c>
      <c r="T5" s="6" t="str">
        <f t="shared" si="1"/>
        <v>Q3-2026</v>
      </c>
      <c r="U5" s="6" t="str">
        <f t="shared" si="1"/>
        <v>Q4-2026</v>
      </c>
      <c r="V5" s="6" t="str">
        <f t="shared" si="1"/>
        <v>Q1-2027</v>
      </c>
      <c r="W5" s="6" t="str">
        <f t="shared" si="1"/>
        <v>Q2-2027</v>
      </c>
      <c r="X5" s="6" t="str">
        <f t="shared" si="1"/>
        <v>Q3-2027</v>
      </c>
      <c r="Y5" s="6" t="str">
        <f t="shared" si="1"/>
        <v>Q4-2027</v>
      </c>
      <c r="Z5" s="6" t="str">
        <f t="shared" si="1"/>
        <v>Q1-2028</v>
      </c>
      <c r="AA5" s="6" t="str">
        <f t="shared" si="1"/>
        <v>Q2-2028</v>
      </c>
      <c r="AB5" s="6" t="str">
        <f t="shared" si="1"/>
        <v>Q3-2028</v>
      </c>
      <c r="AC5" s="6" t="str">
        <f t="shared" si="1"/>
        <v>Q4-2028</v>
      </c>
      <c r="AD5" s="6" t="str">
        <f t="shared" si="1"/>
        <v>Q1-2029</v>
      </c>
      <c r="AE5" s="6" t="str">
        <f t="shared" si="1"/>
        <v>Q2-2029</v>
      </c>
    </row>
    <row r="6" spans="1:31">
      <c r="H6" s="6" t="s">
        <v>156</v>
      </c>
      <c r="J6" s="6">
        <v>3</v>
      </c>
      <c r="K6" s="6">
        <f>J6+3</f>
        <v>6</v>
      </c>
      <c r="L6" s="6">
        <f t="shared" ref="L6:AE6" si="2">K6+3</f>
        <v>9</v>
      </c>
      <c r="M6" s="6">
        <f t="shared" si="2"/>
        <v>12</v>
      </c>
      <c r="N6" s="6">
        <f t="shared" si="2"/>
        <v>15</v>
      </c>
      <c r="O6" s="6">
        <f t="shared" si="2"/>
        <v>18</v>
      </c>
      <c r="P6" s="6">
        <f t="shared" si="2"/>
        <v>21</v>
      </c>
      <c r="Q6" s="6">
        <f t="shared" si="2"/>
        <v>24</v>
      </c>
      <c r="R6" s="6">
        <f t="shared" si="2"/>
        <v>27</v>
      </c>
      <c r="S6" s="6">
        <f t="shared" si="2"/>
        <v>30</v>
      </c>
      <c r="T6" s="6">
        <f t="shared" si="2"/>
        <v>33</v>
      </c>
      <c r="U6" s="6">
        <f t="shared" si="2"/>
        <v>36</v>
      </c>
      <c r="V6" s="6">
        <f t="shared" si="2"/>
        <v>39</v>
      </c>
      <c r="W6" s="6">
        <f t="shared" si="2"/>
        <v>42</v>
      </c>
      <c r="X6" s="6">
        <f t="shared" si="2"/>
        <v>45</v>
      </c>
      <c r="Y6" s="6">
        <f t="shared" si="2"/>
        <v>48</v>
      </c>
      <c r="Z6" s="6">
        <f t="shared" si="2"/>
        <v>51</v>
      </c>
      <c r="AA6" s="6">
        <f t="shared" si="2"/>
        <v>54</v>
      </c>
      <c r="AB6" s="6">
        <f t="shared" si="2"/>
        <v>57</v>
      </c>
      <c r="AC6" s="6">
        <f t="shared" si="2"/>
        <v>60</v>
      </c>
      <c r="AD6" s="6">
        <f t="shared" si="2"/>
        <v>63</v>
      </c>
      <c r="AE6" s="6">
        <f t="shared" si="2"/>
        <v>66</v>
      </c>
    </row>
    <row r="8" spans="1:31" ht="13.35" thickBot="1">
      <c r="B8" s="24" t="s">
        <v>173</v>
      </c>
    </row>
    <row r="9" spans="1:31" ht="15.75" customHeight="1" thickBot="1">
      <c r="J9" s="25" t="s">
        <v>174</v>
      </c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</row>
    <row r="10" spans="1:31" s="31" customFormat="1" ht="29.65" customHeight="1" thickBot="1">
      <c r="B10" s="27" t="s">
        <v>158</v>
      </c>
      <c r="C10" s="28" t="s">
        <v>159</v>
      </c>
      <c r="D10" s="29" t="s">
        <v>160</v>
      </c>
      <c r="E10" s="29" t="s">
        <v>161</v>
      </c>
      <c r="F10" s="29" t="s">
        <v>162</v>
      </c>
      <c r="G10" s="29" t="s">
        <v>163</v>
      </c>
      <c r="H10" s="29" t="s">
        <v>164</v>
      </c>
      <c r="I10" s="59" t="s">
        <v>165</v>
      </c>
      <c r="J10" s="30">
        <f>'[1]Claims Run-off'!D7</f>
        <v>0.12</v>
      </c>
      <c r="K10" s="30">
        <f>'[1]Claims Run-off'!E7</f>
        <v>0.38</v>
      </c>
      <c r="L10" s="30">
        <f>'[1]Claims Run-off'!F7</f>
        <v>0.62</v>
      </c>
      <c r="M10" s="30">
        <f>'[1]Claims Run-off'!G7</f>
        <v>0.88</v>
      </c>
      <c r="N10" s="30">
        <f>'[1]Claims Run-off'!H7</f>
        <v>1.1200000000000001</v>
      </c>
      <c r="O10" s="30">
        <f>'[1]Claims Run-off'!I7</f>
        <v>1.38</v>
      </c>
      <c r="P10" s="30">
        <f>'[1]Claims Run-off'!J7</f>
        <v>1.62</v>
      </c>
      <c r="Q10" s="30">
        <f>'[1]Claims Run-off'!K7</f>
        <v>1.88</v>
      </c>
      <c r="R10" s="30">
        <f>'[1]Claims Run-off'!L7</f>
        <v>2.12</v>
      </c>
      <c r="S10" s="30">
        <f>'[1]Claims Run-off'!M7</f>
        <v>2.38</v>
      </c>
      <c r="T10" s="30">
        <f>'[1]Claims Run-off'!N7</f>
        <v>2.62</v>
      </c>
      <c r="U10" s="30">
        <f>'[1]Claims Run-off'!O7</f>
        <v>2.88</v>
      </c>
      <c r="V10" s="30">
        <f>'[1]Claims Run-off'!P7</f>
        <v>3.12</v>
      </c>
      <c r="W10" s="30">
        <f>'[1]Claims Run-off'!Q7</f>
        <v>3.38</v>
      </c>
      <c r="X10" s="30">
        <f>'[1]Claims Run-off'!R7</f>
        <v>3.62</v>
      </c>
      <c r="Y10" s="30">
        <f>'[1]Claims Run-off'!S7</f>
        <v>3.88</v>
      </c>
      <c r="Z10" s="30">
        <f>'[1]Claims Run-off'!T7</f>
        <v>4.12</v>
      </c>
      <c r="AA10" s="30">
        <f>'[1]Claims Run-off'!U7</f>
        <v>4.38</v>
      </c>
      <c r="AB10" s="30">
        <f>'[1]Claims Run-off'!V7</f>
        <v>4.62</v>
      </c>
      <c r="AC10" s="30">
        <f>'[1]Claims Run-off'!W7</f>
        <v>4.88</v>
      </c>
      <c r="AD10" s="30">
        <f>'[1]Claims Run-off'!X7</f>
        <v>5.12</v>
      </c>
      <c r="AE10" s="30">
        <f>'[1]Claims Run-off'!Y7</f>
        <v>5.38</v>
      </c>
    </row>
    <row r="11" spans="1:31">
      <c r="A11" s="6" t="b">
        <f>SUM(J11:AE11)=H11</f>
        <v>0</v>
      </c>
      <c r="B11" s="32" t="str">
        <f>IBNR!F7</f>
        <v>2018Q1</v>
      </c>
      <c r="C11" s="33">
        <f t="shared" ref="C11:C32" si="3">C12+3</f>
        <v>72</v>
      </c>
      <c r="D11" s="63">
        <v>1</v>
      </c>
      <c r="E11" s="35">
        <f>PRODUCT($D$11:$D11)</f>
        <v>1</v>
      </c>
      <c r="F11" s="36">
        <f t="shared" ref="F11:F32" si="4">G11-G12</f>
        <v>0</v>
      </c>
      <c r="G11" s="37">
        <f t="shared" ref="G11:G33" si="5">1/E11</f>
        <v>1</v>
      </c>
      <c r="H11" s="38">
        <f t="shared" ref="H11:H33" si="6">1-G11</f>
        <v>0</v>
      </c>
      <c r="I11" s="60">
        <f>SUM(J11:AE11)</f>
        <v>1</v>
      </c>
      <c r="J11" s="58">
        <f t="shared" ref="J11:J34" si="7">IF($H11=0%,100%,IFERROR(VLOOKUP($C11+J$6,$C$11:$AE$34,4,FALSE)/$H11,0))</f>
        <v>1</v>
      </c>
      <c r="K11" s="58">
        <f t="shared" ref="K11:S20" si="8">IFERROR(VLOOKUP($C11+K$6,$C$11:$AE$34,4,FALSE)/$H11,0)</f>
        <v>0</v>
      </c>
      <c r="L11" s="58">
        <f t="shared" si="8"/>
        <v>0</v>
      </c>
      <c r="M11" s="58">
        <f t="shared" si="8"/>
        <v>0</v>
      </c>
      <c r="N11" s="58">
        <f t="shared" si="8"/>
        <v>0</v>
      </c>
      <c r="O11" s="58">
        <f t="shared" si="8"/>
        <v>0</v>
      </c>
      <c r="P11" s="58">
        <f t="shared" si="8"/>
        <v>0</v>
      </c>
      <c r="Q11" s="58">
        <f t="shared" si="8"/>
        <v>0</v>
      </c>
      <c r="R11" s="58">
        <f t="shared" si="8"/>
        <v>0</v>
      </c>
      <c r="S11" s="58">
        <f t="shared" si="8"/>
        <v>0</v>
      </c>
      <c r="T11" s="58">
        <f t="shared" ref="T11:AE20" si="9">IFERROR(VLOOKUP($C11+T$6,$C$11:$AE$34,4,FALSE)/$H11,0)</f>
        <v>0</v>
      </c>
      <c r="U11" s="58">
        <f t="shared" si="9"/>
        <v>0</v>
      </c>
      <c r="V11" s="58">
        <f t="shared" si="9"/>
        <v>0</v>
      </c>
      <c r="W11" s="58">
        <f t="shared" si="9"/>
        <v>0</v>
      </c>
      <c r="X11" s="58">
        <f t="shared" si="9"/>
        <v>0</v>
      </c>
      <c r="Y11" s="58">
        <f t="shared" si="9"/>
        <v>0</v>
      </c>
      <c r="Z11" s="58">
        <f t="shared" si="9"/>
        <v>0</v>
      </c>
      <c r="AA11" s="58">
        <f t="shared" si="9"/>
        <v>0</v>
      </c>
      <c r="AB11" s="58">
        <f t="shared" si="9"/>
        <v>0</v>
      </c>
      <c r="AC11" s="58">
        <f t="shared" si="9"/>
        <v>0</v>
      </c>
      <c r="AD11" s="58">
        <f t="shared" si="9"/>
        <v>0</v>
      </c>
      <c r="AE11" s="58">
        <f t="shared" si="9"/>
        <v>0</v>
      </c>
    </row>
    <row r="12" spans="1:31">
      <c r="A12" s="6" t="b">
        <f t="shared" ref="A12:A34" si="10">SUM(J12:AE12)=H12</f>
        <v>0</v>
      </c>
      <c r="B12" s="32" t="str">
        <f>IBNR!F8</f>
        <v>2018Q2</v>
      </c>
      <c r="C12" s="33">
        <f t="shared" si="3"/>
        <v>69</v>
      </c>
      <c r="D12" s="63">
        <v>1</v>
      </c>
      <c r="E12" s="35">
        <f>PRODUCT($D$11:$D12)</f>
        <v>1</v>
      </c>
      <c r="F12" s="36">
        <f t="shared" si="4"/>
        <v>3.1883531162224532E-4</v>
      </c>
      <c r="G12" s="37">
        <f t="shared" si="5"/>
        <v>1</v>
      </c>
      <c r="H12" s="38">
        <f t="shared" si="6"/>
        <v>0</v>
      </c>
      <c r="I12" s="60">
        <f t="shared" ref="I12:I34" si="11">SUM(J12:AE12)</f>
        <v>1</v>
      </c>
      <c r="J12" s="58">
        <f t="shared" si="7"/>
        <v>1</v>
      </c>
      <c r="K12" s="58">
        <f t="shared" si="8"/>
        <v>0</v>
      </c>
      <c r="L12" s="58">
        <f t="shared" si="8"/>
        <v>0</v>
      </c>
      <c r="M12" s="58">
        <f t="shared" si="8"/>
        <v>0</v>
      </c>
      <c r="N12" s="58">
        <f t="shared" si="8"/>
        <v>0</v>
      </c>
      <c r="O12" s="58">
        <f t="shared" si="8"/>
        <v>0</v>
      </c>
      <c r="P12" s="58">
        <f t="shared" si="8"/>
        <v>0</v>
      </c>
      <c r="Q12" s="58">
        <f t="shared" si="8"/>
        <v>0</v>
      </c>
      <c r="R12" s="58">
        <f t="shared" si="8"/>
        <v>0</v>
      </c>
      <c r="S12" s="58">
        <f t="shared" si="8"/>
        <v>0</v>
      </c>
      <c r="T12" s="58">
        <f t="shared" si="9"/>
        <v>0</v>
      </c>
      <c r="U12" s="58">
        <f t="shared" si="9"/>
        <v>0</v>
      </c>
      <c r="V12" s="58">
        <f t="shared" si="9"/>
        <v>0</v>
      </c>
      <c r="W12" s="58">
        <f t="shared" si="9"/>
        <v>0</v>
      </c>
      <c r="X12" s="58">
        <f t="shared" si="9"/>
        <v>0</v>
      </c>
      <c r="Y12" s="58">
        <f t="shared" si="9"/>
        <v>0</v>
      </c>
      <c r="Z12" s="58">
        <f t="shared" si="9"/>
        <v>0</v>
      </c>
      <c r="AA12" s="58">
        <f t="shared" si="9"/>
        <v>0</v>
      </c>
      <c r="AB12" s="58">
        <f t="shared" si="9"/>
        <v>0</v>
      </c>
      <c r="AC12" s="58">
        <f t="shared" si="9"/>
        <v>0</v>
      </c>
      <c r="AD12" s="58">
        <f t="shared" si="9"/>
        <v>0</v>
      </c>
      <c r="AE12" s="58">
        <f t="shared" si="9"/>
        <v>0</v>
      </c>
    </row>
    <row r="13" spans="1:31">
      <c r="A13" s="6" t="b">
        <f t="shared" si="10"/>
        <v>0</v>
      </c>
      <c r="B13" s="32" t="str">
        <f>IBNR!F9</f>
        <v>2018Q3</v>
      </c>
      <c r="C13" s="33">
        <f t="shared" si="3"/>
        <v>66</v>
      </c>
      <c r="D13" s="34">
        <v>1.0003189370000001</v>
      </c>
      <c r="E13" s="35">
        <f>PRODUCT($D$11:$D13)</f>
        <v>1.0003189370000001</v>
      </c>
      <c r="F13" s="36">
        <f t="shared" si="4"/>
        <v>2.0180587681717377E-4</v>
      </c>
      <c r="G13" s="37">
        <f t="shared" si="5"/>
        <v>0.99968116468837775</v>
      </c>
      <c r="H13" s="38">
        <f t="shared" si="6"/>
        <v>3.1883531162224532E-4</v>
      </c>
      <c r="I13" s="60">
        <f t="shared" si="11"/>
        <v>1</v>
      </c>
      <c r="J13" s="58">
        <f t="shared" si="7"/>
        <v>1</v>
      </c>
      <c r="K13" s="58">
        <f t="shared" si="8"/>
        <v>0</v>
      </c>
      <c r="L13" s="58">
        <f t="shared" si="8"/>
        <v>0</v>
      </c>
      <c r="M13" s="58">
        <f t="shared" si="8"/>
        <v>0</v>
      </c>
      <c r="N13" s="58">
        <f t="shared" si="8"/>
        <v>0</v>
      </c>
      <c r="O13" s="58">
        <f t="shared" si="8"/>
        <v>0</v>
      </c>
      <c r="P13" s="58">
        <f t="shared" si="8"/>
        <v>0</v>
      </c>
      <c r="Q13" s="58">
        <f t="shared" si="8"/>
        <v>0</v>
      </c>
      <c r="R13" s="58">
        <f t="shared" si="8"/>
        <v>0</v>
      </c>
      <c r="S13" s="58">
        <f t="shared" si="8"/>
        <v>0</v>
      </c>
      <c r="T13" s="58">
        <f t="shared" si="9"/>
        <v>0</v>
      </c>
      <c r="U13" s="58">
        <f t="shared" si="9"/>
        <v>0</v>
      </c>
      <c r="V13" s="58">
        <f t="shared" si="9"/>
        <v>0</v>
      </c>
      <c r="W13" s="58">
        <f t="shared" si="9"/>
        <v>0</v>
      </c>
      <c r="X13" s="58">
        <f t="shared" si="9"/>
        <v>0</v>
      </c>
      <c r="Y13" s="58">
        <f t="shared" si="9"/>
        <v>0</v>
      </c>
      <c r="Z13" s="58">
        <f t="shared" si="9"/>
        <v>0</v>
      </c>
      <c r="AA13" s="58">
        <f t="shared" si="9"/>
        <v>0</v>
      </c>
      <c r="AB13" s="58">
        <f t="shared" si="9"/>
        <v>0</v>
      </c>
      <c r="AC13" s="58">
        <f t="shared" si="9"/>
        <v>0</v>
      </c>
      <c r="AD13" s="58">
        <f t="shared" si="9"/>
        <v>0</v>
      </c>
      <c r="AE13" s="58">
        <f t="shared" si="9"/>
        <v>0</v>
      </c>
    </row>
    <row r="14" spans="1:31">
      <c r="A14" s="6" t="b">
        <f t="shared" si="10"/>
        <v>0</v>
      </c>
      <c r="B14" s="32" t="str">
        <f>IBNR!F10</f>
        <v>2018Q4</v>
      </c>
      <c r="C14" s="33">
        <f t="shared" si="3"/>
        <v>63</v>
      </c>
      <c r="D14" s="34">
        <v>1.000201911</v>
      </c>
      <c r="E14" s="35">
        <f>PRODUCT($D$11:$D14)</f>
        <v>1.0005209123968888</v>
      </c>
      <c r="F14" s="36">
        <f t="shared" si="4"/>
        <v>5.1817914519403097E-4</v>
      </c>
      <c r="G14" s="37">
        <f t="shared" si="5"/>
        <v>0.99947935881156058</v>
      </c>
      <c r="H14" s="38">
        <f t="shared" si="6"/>
        <v>5.2064118843941909E-4</v>
      </c>
      <c r="I14" s="60">
        <f t="shared" si="11"/>
        <v>1</v>
      </c>
      <c r="J14" s="58">
        <f t="shared" si="7"/>
        <v>0.38761027997433506</v>
      </c>
      <c r="K14" s="58">
        <f t="shared" si="8"/>
        <v>0.61238972002566494</v>
      </c>
      <c r="L14" s="58">
        <f t="shared" si="8"/>
        <v>0</v>
      </c>
      <c r="M14" s="58">
        <f t="shared" si="8"/>
        <v>0</v>
      </c>
      <c r="N14" s="58">
        <f t="shared" si="8"/>
        <v>0</v>
      </c>
      <c r="O14" s="58">
        <f t="shared" si="8"/>
        <v>0</v>
      </c>
      <c r="P14" s="58">
        <f t="shared" si="8"/>
        <v>0</v>
      </c>
      <c r="Q14" s="58">
        <f t="shared" si="8"/>
        <v>0</v>
      </c>
      <c r="R14" s="58">
        <f t="shared" si="8"/>
        <v>0</v>
      </c>
      <c r="S14" s="58">
        <f t="shared" si="8"/>
        <v>0</v>
      </c>
      <c r="T14" s="58">
        <f t="shared" si="9"/>
        <v>0</v>
      </c>
      <c r="U14" s="58">
        <f t="shared" si="9"/>
        <v>0</v>
      </c>
      <c r="V14" s="58">
        <f t="shared" si="9"/>
        <v>0</v>
      </c>
      <c r="W14" s="58">
        <f t="shared" si="9"/>
        <v>0</v>
      </c>
      <c r="X14" s="58">
        <f t="shared" si="9"/>
        <v>0</v>
      </c>
      <c r="Y14" s="58">
        <f t="shared" si="9"/>
        <v>0</v>
      </c>
      <c r="Z14" s="58">
        <f t="shared" si="9"/>
        <v>0</v>
      </c>
      <c r="AA14" s="58">
        <f t="shared" si="9"/>
        <v>0</v>
      </c>
      <c r="AB14" s="58">
        <f t="shared" si="9"/>
        <v>0</v>
      </c>
      <c r="AC14" s="58">
        <f t="shared" si="9"/>
        <v>0</v>
      </c>
      <c r="AD14" s="58">
        <f t="shared" si="9"/>
        <v>0</v>
      </c>
      <c r="AE14" s="58">
        <f t="shared" si="9"/>
        <v>0</v>
      </c>
    </row>
    <row r="15" spans="1:31">
      <c r="A15" s="6" t="b">
        <f t="shared" si="10"/>
        <v>0</v>
      </c>
      <c r="B15" s="32" t="str">
        <f>IBNR!F11</f>
        <v>2019Q1</v>
      </c>
      <c r="C15" s="33">
        <f t="shared" si="3"/>
        <v>60</v>
      </c>
      <c r="D15" s="34">
        <v>1.0005187179999999</v>
      </c>
      <c r="E15" s="35">
        <f>PRODUCT($D$11:$D15)</f>
        <v>1.0010399006035253</v>
      </c>
      <c r="F15" s="36">
        <f t="shared" si="4"/>
        <v>3.2361649144729832E-4</v>
      </c>
      <c r="G15" s="37">
        <f t="shared" si="5"/>
        <v>0.99896117966636655</v>
      </c>
      <c r="H15" s="38">
        <f t="shared" si="6"/>
        <v>1.0388203336334501E-3</v>
      </c>
      <c r="I15" s="60">
        <f t="shared" si="11"/>
        <v>1</v>
      </c>
      <c r="J15" s="58">
        <f t="shared" si="7"/>
        <v>0.49881498120239104</v>
      </c>
      <c r="K15" s="58">
        <f t="shared" si="8"/>
        <v>0.19426446545508358</v>
      </c>
      <c r="L15" s="58">
        <f t="shared" si="8"/>
        <v>0.30692055334252538</v>
      </c>
      <c r="M15" s="58">
        <f t="shared" si="8"/>
        <v>0</v>
      </c>
      <c r="N15" s="58">
        <f t="shared" si="8"/>
        <v>0</v>
      </c>
      <c r="O15" s="58">
        <f t="shared" si="8"/>
        <v>0</v>
      </c>
      <c r="P15" s="58">
        <f t="shared" si="8"/>
        <v>0</v>
      </c>
      <c r="Q15" s="58">
        <f t="shared" si="8"/>
        <v>0</v>
      </c>
      <c r="R15" s="58">
        <f t="shared" si="8"/>
        <v>0</v>
      </c>
      <c r="S15" s="58">
        <f t="shared" si="8"/>
        <v>0</v>
      </c>
      <c r="T15" s="58">
        <f t="shared" si="9"/>
        <v>0</v>
      </c>
      <c r="U15" s="58">
        <f t="shared" si="9"/>
        <v>0</v>
      </c>
      <c r="V15" s="58">
        <f t="shared" si="9"/>
        <v>0</v>
      </c>
      <c r="W15" s="58">
        <f t="shared" si="9"/>
        <v>0</v>
      </c>
      <c r="X15" s="58">
        <f t="shared" si="9"/>
        <v>0</v>
      </c>
      <c r="Y15" s="58">
        <f t="shared" si="9"/>
        <v>0</v>
      </c>
      <c r="Z15" s="58">
        <f t="shared" si="9"/>
        <v>0</v>
      </c>
      <c r="AA15" s="58">
        <f t="shared" si="9"/>
        <v>0</v>
      </c>
      <c r="AB15" s="58">
        <f t="shared" si="9"/>
        <v>0</v>
      </c>
      <c r="AC15" s="58">
        <f t="shared" si="9"/>
        <v>0</v>
      </c>
      <c r="AD15" s="58">
        <f t="shared" si="9"/>
        <v>0</v>
      </c>
      <c r="AE15" s="58">
        <f t="shared" si="9"/>
        <v>0</v>
      </c>
    </row>
    <row r="16" spans="1:31">
      <c r="A16" s="6" t="b">
        <f t="shared" si="10"/>
        <v>0</v>
      </c>
      <c r="B16" s="32" t="str">
        <f>IBNR!F12</f>
        <v>2019Q2</v>
      </c>
      <c r="C16" s="33">
        <f t="shared" si="3"/>
        <v>57</v>
      </c>
      <c r="D16" s="34">
        <v>1.0003240579999999</v>
      </c>
      <c r="E16" s="35">
        <f>PRODUCT($D$11:$D16)</f>
        <v>1.0013642955916351</v>
      </c>
      <c r="F16" s="36">
        <f t="shared" si="4"/>
        <v>7.8860701499572361E-4</v>
      </c>
      <c r="G16" s="37">
        <f t="shared" si="5"/>
        <v>0.99863756317491925</v>
      </c>
      <c r="H16" s="38">
        <f t="shared" si="6"/>
        <v>1.3624368250807484E-3</v>
      </c>
      <c r="I16" s="60">
        <f t="shared" si="11"/>
        <v>1</v>
      </c>
      <c r="J16" s="58">
        <f t="shared" si="7"/>
        <v>0.23752770439694945</v>
      </c>
      <c r="K16" s="58">
        <f t="shared" si="8"/>
        <v>0.38033260379857958</v>
      </c>
      <c r="L16" s="58">
        <f t="shared" si="8"/>
        <v>0.14812127292963709</v>
      </c>
      <c r="M16" s="58">
        <f t="shared" si="8"/>
        <v>0.23401841887483385</v>
      </c>
      <c r="N16" s="58">
        <f t="shared" si="8"/>
        <v>0</v>
      </c>
      <c r="O16" s="58">
        <f t="shared" si="8"/>
        <v>0</v>
      </c>
      <c r="P16" s="58">
        <f t="shared" si="8"/>
        <v>0</v>
      </c>
      <c r="Q16" s="58">
        <f t="shared" si="8"/>
        <v>0</v>
      </c>
      <c r="R16" s="58">
        <f t="shared" si="8"/>
        <v>0</v>
      </c>
      <c r="S16" s="58">
        <f t="shared" si="8"/>
        <v>0</v>
      </c>
      <c r="T16" s="58">
        <f t="shared" si="9"/>
        <v>0</v>
      </c>
      <c r="U16" s="58">
        <f t="shared" si="9"/>
        <v>0</v>
      </c>
      <c r="V16" s="58">
        <f t="shared" si="9"/>
        <v>0</v>
      </c>
      <c r="W16" s="58">
        <f t="shared" si="9"/>
        <v>0</v>
      </c>
      <c r="X16" s="58">
        <f t="shared" si="9"/>
        <v>0</v>
      </c>
      <c r="Y16" s="58">
        <f t="shared" si="9"/>
        <v>0</v>
      </c>
      <c r="Z16" s="58">
        <f t="shared" si="9"/>
        <v>0</v>
      </c>
      <c r="AA16" s="58">
        <f t="shared" si="9"/>
        <v>0</v>
      </c>
      <c r="AB16" s="58">
        <f t="shared" si="9"/>
        <v>0</v>
      </c>
      <c r="AC16" s="58">
        <f t="shared" si="9"/>
        <v>0</v>
      </c>
      <c r="AD16" s="58">
        <f t="shared" si="9"/>
        <v>0</v>
      </c>
      <c r="AE16" s="58">
        <f t="shared" si="9"/>
        <v>0</v>
      </c>
    </row>
    <row r="17" spans="1:31">
      <c r="A17" s="6" t="b">
        <f t="shared" si="10"/>
        <v>0</v>
      </c>
      <c r="B17" s="32" t="str">
        <f>IBNR!F13</f>
        <v>2019Q3</v>
      </c>
      <c r="C17" s="33">
        <f t="shared" si="3"/>
        <v>54</v>
      </c>
      <c r="D17" s="34">
        <v>1.0007903069999999</v>
      </c>
      <c r="E17" s="35">
        <f>PRODUCT($D$11:$D17)</f>
        <v>1.0021556808039911</v>
      </c>
      <c r="F17" s="36">
        <f t="shared" si="4"/>
        <v>5.6305166510328686E-4</v>
      </c>
      <c r="G17" s="37">
        <f t="shared" si="5"/>
        <v>0.99784895615992353</v>
      </c>
      <c r="H17" s="38">
        <f t="shared" si="6"/>
        <v>2.151043840076472E-3</v>
      </c>
      <c r="I17" s="60">
        <f t="shared" si="11"/>
        <v>1</v>
      </c>
      <c r="J17" s="58">
        <f t="shared" si="7"/>
        <v>0.36661596584088579</v>
      </c>
      <c r="K17" s="58">
        <f t="shared" si="8"/>
        <v>0.15044625563549341</v>
      </c>
      <c r="L17" s="58">
        <f t="shared" si="8"/>
        <v>0.2408965989161844</v>
      </c>
      <c r="M17" s="58">
        <f t="shared" si="8"/>
        <v>9.381764939295674E-2</v>
      </c>
      <c r="N17" s="58">
        <f t="shared" si="8"/>
        <v>0.14822353021447968</v>
      </c>
      <c r="O17" s="58">
        <f t="shared" si="8"/>
        <v>0</v>
      </c>
      <c r="P17" s="58">
        <f t="shared" si="8"/>
        <v>0</v>
      </c>
      <c r="Q17" s="58">
        <f t="shared" si="8"/>
        <v>0</v>
      </c>
      <c r="R17" s="58">
        <f t="shared" si="8"/>
        <v>0</v>
      </c>
      <c r="S17" s="58">
        <f t="shared" si="8"/>
        <v>0</v>
      </c>
      <c r="T17" s="58">
        <f t="shared" si="9"/>
        <v>0</v>
      </c>
      <c r="U17" s="58">
        <f t="shared" si="9"/>
        <v>0</v>
      </c>
      <c r="V17" s="58">
        <f t="shared" si="9"/>
        <v>0</v>
      </c>
      <c r="W17" s="58">
        <f t="shared" si="9"/>
        <v>0</v>
      </c>
      <c r="X17" s="58">
        <f t="shared" si="9"/>
        <v>0</v>
      </c>
      <c r="Y17" s="58">
        <f t="shared" si="9"/>
        <v>0</v>
      </c>
      <c r="Z17" s="58">
        <f t="shared" si="9"/>
        <v>0</v>
      </c>
      <c r="AA17" s="58">
        <f t="shared" si="9"/>
        <v>0</v>
      </c>
      <c r="AB17" s="58">
        <f t="shared" si="9"/>
        <v>0</v>
      </c>
      <c r="AC17" s="58">
        <f t="shared" si="9"/>
        <v>0</v>
      </c>
      <c r="AD17" s="58">
        <f t="shared" si="9"/>
        <v>0</v>
      </c>
      <c r="AE17" s="58">
        <f t="shared" si="9"/>
        <v>0</v>
      </c>
    </row>
    <row r="18" spans="1:31">
      <c r="A18" s="6" t="b">
        <f t="shared" si="10"/>
        <v>0</v>
      </c>
      <c r="B18" s="32" t="str">
        <f>IBNR!F14</f>
        <v>2019Q4</v>
      </c>
      <c r="C18" s="33">
        <f t="shared" si="3"/>
        <v>51</v>
      </c>
      <c r="D18" s="34">
        <v>1.0005645839999999</v>
      </c>
      <c r="E18" s="35">
        <f>PRODUCT($D$11:$D18)</f>
        <v>1.0027214818668821</v>
      </c>
      <c r="F18" s="36">
        <f t="shared" si="4"/>
        <v>5.8478547725104857E-4</v>
      </c>
      <c r="G18" s="37">
        <f t="shared" si="5"/>
        <v>0.99728590449482024</v>
      </c>
      <c r="H18" s="38">
        <f t="shared" si="6"/>
        <v>2.7140955051797588E-3</v>
      </c>
      <c r="I18" s="60">
        <f t="shared" si="11"/>
        <v>1</v>
      </c>
      <c r="J18" s="58">
        <f t="shared" si="7"/>
        <v>0.20745462494916703</v>
      </c>
      <c r="K18" s="58">
        <f t="shared" si="8"/>
        <v>0.29055978814698818</v>
      </c>
      <c r="L18" s="58">
        <f t="shared" si="8"/>
        <v>0.11923548409762562</v>
      </c>
      <c r="M18" s="58">
        <f t="shared" si="8"/>
        <v>0.19092148533649744</v>
      </c>
      <c r="N18" s="58">
        <f t="shared" si="8"/>
        <v>7.4354744124528457E-2</v>
      </c>
      <c r="O18" s="58">
        <f t="shared" si="8"/>
        <v>0.11747387334519327</v>
      </c>
      <c r="P18" s="58">
        <f t="shared" si="8"/>
        <v>0</v>
      </c>
      <c r="Q18" s="58">
        <f t="shared" si="8"/>
        <v>0</v>
      </c>
      <c r="R18" s="58">
        <f t="shared" si="8"/>
        <v>0</v>
      </c>
      <c r="S18" s="58">
        <f t="shared" si="8"/>
        <v>0</v>
      </c>
      <c r="T18" s="58">
        <f t="shared" si="9"/>
        <v>0</v>
      </c>
      <c r="U18" s="58">
        <f t="shared" si="9"/>
        <v>0</v>
      </c>
      <c r="V18" s="58">
        <f t="shared" si="9"/>
        <v>0</v>
      </c>
      <c r="W18" s="58">
        <f t="shared" si="9"/>
        <v>0</v>
      </c>
      <c r="X18" s="58">
        <f t="shared" si="9"/>
        <v>0</v>
      </c>
      <c r="Y18" s="58">
        <f t="shared" si="9"/>
        <v>0</v>
      </c>
      <c r="Z18" s="58">
        <f t="shared" si="9"/>
        <v>0</v>
      </c>
      <c r="AA18" s="58">
        <f t="shared" si="9"/>
        <v>0</v>
      </c>
      <c r="AB18" s="58">
        <f t="shared" si="9"/>
        <v>0</v>
      </c>
      <c r="AC18" s="58">
        <f t="shared" si="9"/>
        <v>0</v>
      </c>
      <c r="AD18" s="58">
        <f t="shared" si="9"/>
        <v>0</v>
      </c>
      <c r="AE18" s="58">
        <f t="shared" si="9"/>
        <v>0</v>
      </c>
    </row>
    <row r="19" spans="1:31">
      <c r="A19" s="6" t="b">
        <f t="shared" si="10"/>
        <v>0</v>
      </c>
      <c r="B19" s="32" t="str">
        <f>IBNR!F15</f>
        <v>2020Q1</v>
      </c>
      <c r="C19" s="33">
        <f t="shared" si="3"/>
        <v>48</v>
      </c>
      <c r="D19" s="34">
        <v>1.0005867209999999</v>
      </c>
      <c r="E19" s="35">
        <f>PRODUCT($D$11:$D19)</f>
        <v>1.0033097996174445</v>
      </c>
      <c r="F19" s="36">
        <f t="shared" si="4"/>
        <v>9.8325147983635564E-4</v>
      </c>
      <c r="G19" s="37">
        <f t="shared" si="5"/>
        <v>0.99670111901756919</v>
      </c>
      <c r="H19" s="38">
        <f t="shared" si="6"/>
        <v>3.2988809824308074E-3</v>
      </c>
      <c r="I19" s="60">
        <f t="shared" si="11"/>
        <v>1</v>
      </c>
      <c r="J19" s="58">
        <f t="shared" si="7"/>
        <v>0.1772678312329245</v>
      </c>
      <c r="K19" s="58">
        <f t="shared" si="8"/>
        <v>0.17067959350518844</v>
      </c>
      <c r="L19" s="58">
        <f t="shared" si="8"/>
        <v>0.23905288465867358</v>
      </c>
      <c r="M19" s="58">
        <f t="shared" si="8"/>
        <v>9.8098868425631675E-2</v>
      </c>
      <c r="N19" s="58">
        <f t="shared" si="8"/>
        <v>0.15707724769512796</v>
      </c>
      <c r="O19" s="58">
        <f t="shared" si="8"/>
        <v>6.117403989169426E-2</v>
      </c>
      <c r="P19" s="58">
        <f t="shared" si="8"/>
        <v>9.6649534590759603E-2</v>
      </c>
      <c r="Q19" s="58">
        <f t="shared" si="8"/>
        <v>0</v>
      </c>
      <c r="R19" s="58">
        <f t="shared" si="8"/>
        <v>0</v>
      </c>
      <c r="S19" s="58">
        <f t="shared" si="8"/>
        <v>0</v>
      </c>
      <c r="T19" s="58">
        <f t="shared" si="9"/>
        <v>0</v>
      </c>
      <c r="U19" s="58">
        <f t="shared" si="9"/>
        <v>0</v>
      </c>
      <c r="V19" s="58">
        <f t="shared" si="9"/>
        <v>0</v>
      </c>
      <c r="W19" s="58">
        <f t="shared" si="9"/>
        <v>0</v>
      </c>
      <c r="X19" s="58">
        <f t="shared" si="9"/>
        <v>0</v>
      </c>
      <c r="Y19" s="58">
        <f t="shared" si="9"/>
        <v>0</v>
      </c>
      <c r="Z19" s="58">
        <f t="shared" si="9"/>
        <v>0</v>
      </c>
      <c r="AA19" s="58">
        <f t="shared" si="9"/>
        <v>0</v>
      </c>
      <c r="AB19" s="58">
        <f t="shared" si="9"/>
        <v>0</v>
      </c>
      <c r="AC19" s="58">
        <f t="shared" si="9"/>
        <v>0</v>
      </c>
      <c r="AD19" s="58">
        <f t="shared" si="9"/>
        <v>0</v>
      </c>
      <c r="AE19" s="58">
        <f t="shared" si="9"/>
        <v>0</v>
      </c>
    </row>
    <row r="20" spans="1:31">
      <c r="A20" s="6" t="b">
        <f t="shared" si="10"/>
        <v>0</v>
      </c>
      <c r="B20" s="32" t="str">
        <f>IBNR!F16</f>
        <v>2020Q2</v>
      </c>
      <c r="C20" s="33">
        <f t="shared" si="3"/>
        <v>45</v>
      </c>
      <c r="D20" s="34">
        <v>1.00098748</v>
      </c>
      <c r="E20" s="35">
        <f>PRODUCT($D$11:$D20)</f>
        <v>1.0043005479783709</v>
      </c>
      <c r="F20" s="36">
        <f t="shared" si="4"/>
        <v>6.7498733778359465E-4</v>
      </c>
      <c r="G20" s="37">
        <f t="shared" si="5"/>
        <v>0.99571786753773284</v>
      </c>
      <c r="H20" s="38">
        <f t="shared" si="6"/>
        <v>4.282132462267163E-3</v>
      </c>
      <c r="I20" s="60">
        <f t="shared" si="11"/>
        <v>1</v>
      </c>
      <c r="J20" s="58">
        <f t="shared" si="7"/>
        <v>0.22961724993340721</v>
      </c>
      <c r="K20" s="58">
        <f t="shared" si="8"/>
        <v>0.13656407932356104</v>
      </c>
      <c r="L20" s="58">
        <f t="shared" si="8"/>
        <v>0.13148861462477524</v>
      </c>
      <c r="M20" s="58">
        <f t="shared" si="8"/>
        <v>0.18416221869470095</v>
      </c>
      <c r="N20" s="58">
        <f t="shared" si="8"/>
        <v>7.5573676036158971E-2</v>
      </c>
      <c r="O20" s="58">
        <f t="shared" si="8"/>
        <v>0.12100960205226405</v>
      </c>
      <c r="P20" s="58">
        <f t="shared" si="8"/>
        <v>4.7127425084446874E-2</v>
      </c>
      <c r="Q20" s="58">
        <f t="shared" si="8"/>
        <v>7.4457134250685661E-2</v>
      </c>
      <c r="R20" s="58">
        <f t="shared" si="8"/>
        <v>0</v>
      </c>
      <c r="S20" s="58">
        <f t="shared" si="8"/>
        <v>0</v>
      </c>
      <c r="T20" s="58">
        <f t="shared" si="9"/>
        <v>0</v>
      </c>
      <c r="U20" s="58">
        <f t="shared" si="9"/>
        <v>0</v>
      </c>
      <c r="V20" s="58">
        <f t="shared" si="9"/>
        <v>0</v>
      </c>
      <c r="W20" s="58">
        <f t="shared" si="9"/>
        <v>0</v>
      </c>
      <c r="X20" s="58">
        <f t="shared" si="9"/>
        <v>0</v>
      </c>
      <c r="Y20" s="58">
        <f t="shared" si="9"/>
        <v>0</v>
      </c>
      <c r="Z20" s="58">
        <f t="shared" si="9"/>
        <v>0</v>
      </c>
      <c r="AA20" s="58">
        <f t="shared" si="9"/>
        <v>0</v>
      </c>
      <c r="AB20" s="58">
        <f t="shared" si="9"/>
        <v>0</v>
      </c>
      <c r="AC20" s="58">
        <f t="shared" si="9"/>
        <v>0</v>
      </c>
      <c r="AD20" s="58">
        <f t="shared" si="9"/>
        <v>0</v>
      </c>
      <c r="AE20" s="58">
        <f t="shared" si="9"/>
        <v>0</v>
      </c>
    </row>
    <row r="21" spans="1:31">
      <c r="A21" s="6" t="b">
        <f t="shared" si="10"/>
        <v>0</v>
      </c>
      <c r="B21" s="32" t="str">
        <f>IBNR!F17</f>
        <v>2020Q3</v>
      </c>
      <c r="C21" s="33">
        <f t="shared" si="3"/>
        <v>42</v>
      </c>
      <c r="D21" s="34">
        <v>1.00067835</v>
      </c>
      <c r="E21" s="35">
        <f>PRODUCT($D$11:$D21)</f>
        <v>1.004981815255092</v>
      </c>
      <c r="F21" s="36">
        <f t="shared" si="4"/>
        <v>6.717742486452849E-4</v>
      </c>
      <c r="G21" s="37">
        <f t="shared" si="5"/>
        <v>0.99504288019994924</v>
      </c>
      <c r="H21" s="38">
        <f t="shared" si="6"/>
        <v>4.9571198000507577E-3</v>
      </c>
      <c r="I21" s="60">
        <f t="shared" si="11"/>
        <v>1</v>
      </c>
      <c r="J21" s="58">
        <f t="shared" si="7"/>
        <v>0.13616522597994973</v>
      </c>
      <c r="K21" s="58">
        <f t="shared" ref="K21:S34" si="12">IFERROR(VLOOKUP($C21+K$6,$C$11:$AE$34,4,FALSE)/$H21,0)</f>
        <v>0.19835136520733024</v>
      </c>
      <c r="L21" s="58">
        <f t="shared" si="12"/>
        <v>0.11796880060172456</v>
      </c>
      <c r="M21" s="58">
        <f t="shared" si="12"/>
        <v>0.11358443770060218</v>
      </c>
      <c r="N21" s="58">
        <f t="shared" si="12"/>
        <v>0.15908572856916808</v>
      </c>
      <c r="O21" s="58">
        <f t="shared" si="12"/>
        <v>6.5283169360559876E-2</v>
      </c>
      <c r="P21" s="58">
        <f t="shared" si="12"/>
        <v>0.10453230224307372</v>
      </c>
      <c r="Q21" s="58">
        <f t="shared" si="12"/>
        <v>4.0710308597970014E-2</v>
      </c>
      <c r="R21" s="58">
        <f t="shared" si="12"/>
        <v>6.4318661739621599E-2</v>
      </c>
      <c r="S21" s="58">
        <f t="shared" si="12"/>
        <v>0</v>
      </c>
      <c r="T21" s="58">
        <f t="shared" ref="T21:AE34" si="13">IFERROR(VLOOKUP($C21+T$6,$C$11:$AE$34,4,FALSE)/$H21,0)</f>
        <v>0</v>
      </c>
      <c r="U21" s="58">
        <f t="shared" si="13"/>
        <v>0</v>
      </c>
      <c r="V21" s="58">
        <f t="shared" si="13"/>
        <v>0</v>
      </c>
      <c r="W21" s="58">
        <f t="shared" si="13"/>
        <v>0</v>
      </c>
      <c r="X21" s="58">
        <f t="shared" si="13"/>
        <v>0</v>
      </c>
      <c r="Y21" s="58">
        <f t="shared" si="13"/>
        <v>0</v>
      </c>
      <c r="Z21" s="58">
        <f t="shared" si="13"/>
        <v>0</v>
      </c>
      <c r="AA21" s="58">
        <f t="shared" si="13"/>
        <v>0</v>
      </c>
      <c r="AB21" s="58">
        <f t="shared" si="13"/>
        <v>0</v>
      </c>
      <c r="AC21" s="58">
        <f t="shared" si="13"/>
        <v>0</v>
      </c>
      <c r="AD21" s="58">
        <f t="shared" si="13"/>
        <v>0</v>
      </c>
      <c r="AE21" s="58">
        <f t="shared" si="13"/>
        <v>0</v>
      </c>
    </row>
    <row r="22" spans="1:31">
      <c r="A22" s="6" t="b">
        <f t="shared" si="10"/>
        <v>0</v>
      </c>
      <c r="B22" s="32" t="str">
        <f>IBNR!F18</f>
        <v>2020Q4</v>
      </c>
      <c r="C22" s="33">
        <f t="shared" si="3"/>
        <v>39</v>
      </c>
      <c r="D22" s="34">
        <v>1.000675577</v>
      </c>
      <c r="E22" s="35">
        <f>PRODUCT($D$11:$D22)</f>
        <v>1.0056607578548966</v>
      </c>
      <c r="F22" s="36">
        <f t="shared" si="4"/>
        <v>1.2780353068460037E-3</v>
      </c>
      <c r="G22" s="37">
        <f t="shared" si="5"/>
        <v>0.99437110595130396</v>
      </c>
      <c r="H22" s="38">
        <f t="shared" si="6"/>
        <v>5.6288940486960426E-3</v>
      </c>
      <c r="I22" s="60">
        <f t="shared" si="11"/>
        <v>1.0000000000000002</v>
      </c>
      <c r="J22" s="58">
        <f t="shared" si="7"/>
        <v>0.1193439142456242</v>
      </c>
      <c r="K22" s="58">
        <f t="shared" si="12"/>
        <v>0.11991473492736257</v>
      </c>
      <c r="L22" s="58">
        <f t="shared" si="12"/>
        <v>0.17467933688752413</v>
      </c>
      <c r="M22" s="58">
        <f t="shared" si="12"/>
        <v>0.1038899421790532</v>
      </c>
      <c r="N22" s="58">
        <f t="shared" si="12"/>
        <v>0.10002882630802408</v>
      </c>
      <c r="O22" s="58">
        <f t="shared" si="12"/>
        <v>0.14009981502110663</v>
      </c>
      <c r="P22" s="58">
        <f t="shared" si="12"/>
        <v>5.7492020394710658E-2</v>
      </c>
      <c r="Q22" s="58">
        <f t="shared" si="12"/>
        <v>9.2057008128278661E-2</v>
      </c>
      <c r="R22" s="58">
        <f t="shared" si="12"/>
        <v>3.5851781019740986E-2</v>
      </c>
      <c r="S22" s="58">
        <f t="shared" si="12"/>
        <v>5.6642620888574885E-2</v>
      </c>
      <c r="T22" s="58">
        <f t="shared" si="13"/>
        <v>0</v>
      </c>
      <c r="U22" s="58">
        <f t="shared" si="13"/>
        <v>0</v>
      </c>
      <c r="V22" s="58">
        <f t="shared" si="13"/>
        <v>0</v>
      </c>
      <c r="W22" s="58">
        <f t="shared" si="13"/>
        <v>0</v>
      </c>
      <c r="X22" s="58">
        <f t="shared" si="13"/>
        <v>0</v>
      </c>
      <c r="Y22" s="58">
        <f t="shared" si="13"/>
        <v>0</v>
      </c>
      <c r="Z22" s="58">
        <f t="shared" si="13"/>
        <v>0</v>
      </c>
      <c r="AA22" s="58">
        <f t="shared" si="13"/>
        <v>0</v>
      </c>
      <c r="AB22" s="58">
        <f t="shared" si="13"/>
        <v>0</v>
      </c>
      <c r="AC22" s="58">
        <f t="shared" si="13"/>
        <v>0</v>
      </c>
      <c r="AD22" s="58">
        <f t="shared" si="13"/>
        <v>0</v>
      </c>
      <c r="AE22" s="58">
        <f t="shared" si="13"/>
        <v>0</v>
      </c>
    </row>
    <row r="23" spans="1:31">
      <c r="A23" s="6" t="b">
        <f t="shared" si="10"/>
        <v>0</v>
      </c>
      <c r="B23" s="32" t="str">
        <f>IBNR!F19</f>
        <v>2021Q1</v>
      </c>
      <c r="C23" s="33">
        <f t="shared" si="3"/>
        <v>36</v>
      </c>
      <c r="D23" s="34">
        <v>1.001286924</v>
      </c>
      <c r="E23" s="35">
        <f>PRODUCT($D$11:$D23)</f>
        <v>1.0069549668200382</v>
      </c>
      <c r="F23" s="36">
        <f t="shared" si="4"/>
        <v>1.8953979257030351E-3</v>
      </c>
      <c r="G23" s="37">
        <f t="shared" si="5"/>
        <v>0.99309307064445795</v>
      </c>
      <c r="H23" s="38">
        <f t="shared" si="6"/>
        <v>6.9069293555420463E-3</v>
      </c>
      <c r="I23" s="60">
        <f t="shared" si="11"/>
        <v>1</v>
      </c>
      <c r="J23" s="58">
        <f t="shared" si="7"/>
        <v>0.18503668432927026</v>
      </c>
      <c r="K23" s="58">
        <f t="shared" si="12"/>
        <v>9.7260912058737131E-2</v>
      </c>
      <c r="L23" s="58">
        <f t="shared" si="12"/>
        <v>9.7726109974180062E-2</v>
      </c>
      <c r="M23" s="58">
        <f t="shared" si="12"/>
        <v>0.14235725156902107</v>
      </c>
      <c r="N23" s="58">
        <f t="shared" si="12"/>
        <v>8.4666491743081593E-2</v>
      </c>
      <c r="O23" s="58">
        <f t="shared" si="12"/>
        <v>8.1519823950638823E-2</v>
      </c>
      <c r="P23" s="58">
        <f t="shared" si="12"/>
        <v>0.11417620977445697</v>
      </c>
      <c r="Q23" s="58">
        <f t="shared" si="12"/>
        <v>4.6853887565482609E-2</v>
      </c>
      <c r="R23" s="58">
        <f t="shared" si="12"/>
        <v>7.50230845749493E-2</v>
      </c>
      <c r="S23" s="58">
        <f t="shared" si="12"/>
        <v>2.9217886332549049E-2</v>
      </c>
      <c r="T23" s="58">
        <f t="shared" si="13"/>
        <v>4.6161658127633128E-2</v>
      </c>
      <c r="U23" s="58">
        <f t="shared" si="13"/>
        <v>0</v>
      </c>
      <c r="V23" s="58">
        <f t="shared" si="13"/>
        <v>0</v>
      </c>
      <c r="W23" s="58">
        <f t="shared" si="13"/>
        <v>0</v>
      </c>
      <c r="X23" s="58">
        <f t="shared" si="13"/>
        <v>0</v>
      </c>
      <c r="Y23" s="58">
        <f t="shared" si="13"/>
        <v>0</v>
      </c>
      <c r="Z23" s="58">
        <f t="shared" si="13"/>
        <v>0</v>
      </c>
      <c r="AA23" s="58">
        <f t="shared" si="13"/>
        <v>0</v>
      </c>
      <c r="AB23" s="58">
        <f t="shared" si="13"/>
        <v>0</v>
      </c>
      <c r="AC23" s="58">
        <f t="shared" si="13"/>
        <v>0</v>
      </c>
      <c r="AD23" s="58">
        <f t="shared" si="13"/>
        <v>0</v>
      </c>
      <c r="AE23" s="58">
        <f t="shared" si="13"/>
        <v>0</v>
      </c>
    </row>
    <row r="24" spans="1:31">
      <c r="A24" s="6" t="b">
        <f t="shared" si="10"/>
        <v>0</v>
      </c>
      <c r="B24" s="32" t="str">
        <f>IBNR!F20</f>
        <v>2021Q2</v>
      </c>
      <c r="C24" s="33">
        <f t="shared" si="3"/>
        <v>33</v>
      </c>
      <c r="D24" s="34">
        <v>1.0019122300000001</v>
      </c>
      <c r="E24" s="35">
        <f>PRODUCT($D$11:$D24)</f>
        <v>1.0088804963162405</v>
      </c>
      <c r="F24" s="36">
        <f t="shared" si="4"/>
        <v>2.1977950880660568E-3</v>
      </c>
      <c r="G24" s="37">
        <f t="shared" si="5"/>
        <v>0.99119767271875492</v>
      </c>
      <c r="H24" s="38">
        <f t="shared" si="6"/>
        <v>8.8023272812450815E-3</v>
      </c>
      <c r="I24" s="60">
        <f t="shared" si="11"/>
        <v>1</v>
      </c>
      <c r="J24" s="58">
        <f t="shared" si="7"/>
        <v>0.21532918115207059</v>
      </c>
      <c r="K24" s="58">
        <f t="shared" si="12"/>
        <v>0.14519288660955432</v>
      </c>
      <c r="L24" s="58">
        <f t="shared" si="12"/>
        <v>7.6317799507025719E-2</v>
      </c>
      <c r="M24" s="58">
        <f t="shared" si="12"/>
        <v>7.6682826736262671E-2</v>
      </c>
      <c r="N24" s="58">
        <f t="shared" si="12"/>
        <v>0.11170358115760444</v>
      </c>
      <c r="O24" s="58">
        <f t="shared" si="12"/>
        <v>6.6435325405025294E-2</v>
      </c>
      <c r="P24" s="58">
        <f t="shared" si="12"/>
        <v>6.3966227011686805E-2</v>
      </c>
      <c r="Q24" s="58">
        <f t="shared" si="12"/>
        <v>8.9590740016676121E-2</v>
      </c>
      <c r="R24" s="58">
        <f t="shared" si="12"/>
        <v>3.676487832221606E-2</v>
      </c>
      <c r="S24" s="58">
        <f t="shared" si="12"/>
        <v>5.8868425205922927E-2</v>
      </c>
      <c r="T24" s="58">
        <f t="shared" si="13"/>
        <v>2.2926422793566988E-2</v>
      </c>
      <c r="U24" s="58">
        <f t="shared" si="13"/>
        <v>3.6221706082388061E-2</v>
      </c>
      <c r="V24" s="58">
        <f t="shared" si="13"/>
        <v>0</v>
      </c>
      <c r="W24" s="58">
        <f t="shared" si="13"/>
        <v>0</v>
      </c>
      <c r="X24" s="58">
        <f t="shared" si="13"/>
        <v>0</v>
      </c>
      <c r="Y24" s="58">
        <f t="shared" si="13"/>
        <v>0</v>
      </c>
      <c r="Z24" s="58">
        <f t="shared" si="13"/>
        <v>0</v>
      </c>
      <c r="AA24" s="58">
        <f t="shared" si="13"/>
        <v>0</v>
      </c>
      <c r="AB24" s="58">
        <f t="shared" si="13"/>
        <v>0</v>
      </c>
      <c r="AC24" s="58">
        <f t="shared" si="13"/>
        <v>0</v>
      </c>
      <c r="AD24" s="58">
        <f t="shared" si="13"/>
        <v>0</v>
      </c>
      <c r="AE24" s="58">
        <f t="shared" si="13"/>
        <v>0</v>
      </c>
    </row>
    <row r="25" spans="1:31">
      <c r="A25" s="6" t="b">
        <f t="shared" si="10"/>
        <v>0</v>
      </c>
      <c r="B25" s="32" t="str">
        <f>IBNR!F21</f>
        <v>2021Q3</v>
      </c>
      <c r="C25" s="33">
        <f t="shared" si="3"/>
        <v>30</v>
      </c>
      <c r="D25" s="34">
        <v>1.00222224</v>
      </c>
      <c r="E25" s="35">
        <f>PRODUCT($D$11:$D25)</f>
        <v>1.0111224709103743</v>
      </c>
      <c r="F25" s="36">
        <f t="shared" si="4"/>
        <v>2.7443369149957597E-3</v>
      </c>
      <c r="G25" s="37">
        <f t="shared" si="5"/>
        <v>0.98899987763068886</v>
      </c>
      <c r="H25" s="38">
        <f t="shared" si="6"/>
        <v>1.1000122369311138E-2</v>
      </c>
      <c r="I25" s="60">
        <f t="shared" si="11"/>
        <v>1</v>
      </c>
      <c r="J25" s="58">
        <f t="shared" si="7"/>
        <v>0.19979733081857429</v>
      </c>
      <c r="K25" s="58">
        <f t="shared" si="12"/>
        <v>0.17230698551053764</v>
      </c>
      <c r="L25" s="58">
        <f t="shared" si="12"/>
        <v>0.11618373541112145</v>
      </c>
      <c r="M25" s="58">
        <f t="shared" si="12"/>
        <v>6.1069706871574876E-2</v>
      </c>
      <c r="N25" s="58">
        <f t="shared" si="12"/>
        <v>6.1361802634734182E-2</v>
      </c>
      <c r="O25" s="58">
        <f t="shared" si="12"/>
        <v>8.9385503799439089E-2</v>
      </c>
      <c r="P25" s="58">
        <f t="shared" si="12"/>
        <v>5.3161724717037818E-2</v>
      </c>
      <c r="Q25" s="58">
        <f t="shared" si="12"/>
        <v>5.11859455922168E-2</v>
      </c>
      <c r="R25" s="58">
        <f t="shared" si="12"/>
        <v>7.1690749295283393E-2</v>
      </c>
      <c r="S25" s="58">
        <f t="shared" si="12"/>
        <v>2.9419353765567625E-2</v>
      </c>
      <c r="T25" s="58">
        <f t="shared" si="13"/>
        <v>4.7106670980286647E-2</v>
      </c>
      <c r="U25" s="58">
        <f t="shared" si="13"/>
        <v>1.8345784714194183E-2</v>
      </c>
      <c r="V25" s="58">
        <f t="shared" si="13"/>
        <v>2.8984705889432007E-2</v>
      </c>
      <c r="W25" s="58">
        <f t="shared" si="13"/>
        <v>0</v>
      </c>
      <c r="X25" s="58">
        <f t="shared" si="13"/>
        <v>0</v>
      </c>
      <c r="Y25" s="58">
        <f t="shared" si="13"/>
        <v>0</v>
      </c>
      <c r="Z25" s="58">
        <f t="shared" si="13"/>
        <v>0</v>
      </c>
      <c r="AA25" s="58">
        <f t="shared" si="13"/>
        <v>0</v>
      </c>
      <c r="AB25" s="58">
        <f t="shared" si="13"/>
        <v>0</v>
      </c>
      <c r="AC25" s="58">
        <f t="shared" si="13"/>
        <v>0</v>
      </c>
      <c r="AD25" s="58">
        <f t="shared" si="13"/>
        <v>0</v>
      </c>
      <c r="AE25" s="58">
        <f t="shared" si="13"/>
        <v>0</v>
      </c>
    </row>
    <row r="26" spans="1:31">
      <c r="A26" s="6" t="b">
        <f t="shared" si="10"/>
        <v>0</v>
      </c>
      <c r="B26" s="32" t="str">
        <f>IBNR!F22</f>
        <v>2021Q4</v>
      </c>
      <c r="C26" s="33">
        <f t="shared" si="3"/>
        <v>27</v>
      </c>
      <c r="D26" s="34">
        <v>1.002782582</v>
      </c>
      <c r="E26" s="35">
        <f>PRODUCT($D$11:$D26)</f>
        <v>1.0139360020977251</v>
      </c>
      <c r="F26" s="36">
        <f t="shared" si="4"/>
        <v>3.0673544363070127E-3</v>
      </c>
      <c r="G26" s="37">
        <f t="shared" si="5"/>
        <v>0.9862555407156931</v>
      </c>
      <c r="H26" s="38">
        <f t="shared" si="6"/>
        <v>1.3744459284306898E-2</v>
      </c>
      <c r="I26" s="60">
        <f t="shared" si="11"/>
        <v>1.0000000000000002</v>
      </c>
      <c r="J26" s="58">
        <f t="shared" si="7"/>
        <v>0.19966859795853734</v>
      </c>
      <c r="K26" s="58">
        <f t="shared" si="12"/>
        <v>0.15990407789817151</v>
      </c>
      <c r="L26" s="58">
        <f t="shared" si="12"/>
        <v>0.13790269129518656</v>
      </c>
      <c r="M26" s="58">
        <f t="shared" si="12"/>
        <v>9.2985491855997165E-2</v>
      </c>
      <c r="N26" s="58">
        <f t="shared" si="12"/>
        <v>4.8876004122788669E-2</v>
      </c>
      <c r="O26" s="58">
        <f t="shared" si="12"/>
        <v>4.9109777534448326E-2</v>
      </c>
      <c r="P26" s="58">
        <f t="shared" si="12"/>
        <v>7.1538025577987566E-2</v>
      </c>
      <c r="Q26" s="58">
        <f t="shared" si="12"/>
        <v>4.2546997677729161E-2</v>
      </c>
      <c r="R26" s="58">
        <f t="shared" si="12"/>
        <v>4.0965719600636899E-2</v>
      </c>
      <c r="S26" s="58">
        <f t="shared" si="12"/>
        <v>5.7376357896897164E-2</v>
      </c>
      <c r="T26" s="58">
        <f t="shared" si="13"/>
        <v>2.3545232646350521E-2</v>
      </c>
      <c r="U26" s="58">
        <f t="shared" si="13"/>
        <v>3.7700948031158692E-2</v>
      </c>
      <c r="V26" s="58">
        <f t="shared" si="13"/>
        <v>1.4682707601861864E-2</v>
      </c>
      <c r="W26" s="58">
        <f t="shared" si="13"/>
        <v>2.3197370302248558E-2</v>
      </c>
      <c r="X26" s="58">
        <f t="shared" si="13"/>
        <v>0</v>
      </c>
      <c r="Y26" s="58">
        <f t="shared" si="13"/>
        <v>0</v>
      </c>
      <c r="Z26" s="58">
        <f t="shared" si="13"/>
        <v>0</v>
      </c>
      <c r="AA26" s="58">
        <f t="shared" si="13"/>
        <v>0</v>
      </c>
      <c r="AB26" s="58">
        <f t="shared" si="13"/>
        <v>0</v>
      </c>
      <c r="AC26" s="58">
        <f t="shared" si="13"/>
        <v>0</v>
      </c>
      <c r="AD26" s="58">
        <f t="shared" si="13"/>
        <v>0</v>
      </c>
      <c r="AE26" s="58">
        <f t="shared" si="13"/>
        <v>0</v>
      </c>
    </row>
    <row r="27" spans="1:31">
      <c r="A27" s="6" t="b">
        <f t="shared" si="10"/>
        <v>0</v>
      </c>
      <c r="B27" s="32" t="str">
        <f>IBNR!F23</f>
        <v>2022Q1</v>
      </c>
      <c r="C27" s="33">
        <f t="shared" si="3"/>
        <v>24</v>
      </c>
      <c r="D27" s="34">
        <v>1.003119804</v>
      </c>
      <c r="E27" s="35">
        <f>PRODUCT($D$11:$D27)</f>
        <v>1.0170992836928134</v>
      </c>
      <c r="F27" s="36">
        <f t="shared" si="4"/>
        <v>4.1652871899774402E-3</v>
      </c>
      <c r="G27" s="37">
        <f t="shared" si="5"/>
        <v>0.98318818627938609</v>
      </c>
      <c r="H27" s="38">
        <f t="shared" si="6"/>
        <v>1.6811813720613911E-2</v>
      </c>
      <c r="I27" s="60">
        <f t="shared" si="11"/>
        <v>0.99999999999999989</v>
      </c>
      <c r="J27" s="58">
        <f t="shared" si="7"/>
        <v>0.18245232116425111</v>
      </c>
      <c r="K27" s="58">
        <f t="shared" si="12"/>
        <v>0.16323859879739053</v>
      </c>
      <c r="L27" s="58">
        <f t="shared" si="12"/>
        <v>0.1307292077220209</v>
      </c>
      <c r="M27" s="58">
        <f t="shared" si="12"/>
        <v>0.11274202517358262</v>
      </c>
      <c r="N27" s="58">
        <f t="shared" si="12"/>
        <v>7.6020073032270916E-2</v>
      </c>
      <c r="O27" s="58">
        <f t="shared" si="12"/>
        <v>3.9958463721352366E-2</v>
      </c>
      <c r="P27" s="58">
        <f t="shared" si="12"/>
        <v>4.0149584631428238E-2</v>
      </c>
      <c r="Q27" s="58">
        <f t="shared" si="12"/>
        <v>5.8485746759776171E-2</v>
      </c>
      <c r="R27" s="58">
        <f t="shared" si="12"/>
        <v>3.4784199192857475E-2</v>
      </c>
      <c r="S27" s="58">
        <f t="shared" si="12"/>
        <v>3.3491428971336834E-2</v>
      </c>
      <c r="T27" s="58">
        <f t="shared" si="13"/>
        <v>4.6907908218657465E-2</v>
      </c>
      <c r="U27" s="58">
        <f t="shared" si="13"/>
        <v>1.9249350297671566E-2</v>
      </c>
      <c r="V27" s="58">
        <f t="shared" si="13"/>
        <v>3.0822322552780987E-2</v>
      </c>
      <c r="W27" s="58">
        <f t="shared" si="13"/>
        <v>1.2003813518926171E-2</v>
      </c>
      <c r="X27" s="58">
        <f t="shared" si="13"/>
        <v>1.8964956245696645E-2</v>
      </c>
      <c r="Y27" s="58">
        <f t="shared" si="13"/>
        <v>0</v>
      </c>
      <c r="Z27" s="58">
        <f t="shared" si="13"/>
        <v>0</v>
      </c>
      <c r="AA27" s="58">
        <f t="shared" si="13"/>
        <v>0</v>
      </c>
      <c r="AB27" s="58">
        <f t="shared" si="13"/>
        <v>0</v>
      </c>
      <c r="AC27" s="58">
        <f t="shared" si="13"/>
        <v>0</v>
      </c>
      <c r="AD27" s="58">
        <f t="shared" si="13"/>
        <v>0</v>
      </c>
      <c r="AE27" s="58">
        <f t="shared" si="13"/>
        <v>0</v>
      </c>
    </row>
    <row r="28" spans="1:31">
      <c r="A28" s="6" t="b">
        <f t="shared" si="10"/>
        <v>0</v>
      </c>
      <c r="B28" s="32" t="str">
        <f>IBNR!F24</f>
        <v>2022Q2</v>
      </c>
      <c r="C28" s="33">
        <f t="shared" si="3"/>
        <v>21</v>
      </c>
      <c r="D28" s="34">
        <v>1.0042545350000001</v>
      </c>
      <c r="E28" s="35">
        <f>PRODUCT($D$11:$D28)</f>
        <v>1.0214265681937595</v>
      </c>
      <c r="F28" s="36">
        <f t="shared" si="4"/>
        <v>4.9735495514549033E-3</v>
      </c>
      <c r="G28" s="37">
        <f t="shared" si="5"/>
        <v>0.97902289908940865</v>
      </c>
      <c r="H28" s="38">
        <f t="shared" si="6"/>
        <v>2.0977100910591351E-2</v>
      </c>
      <c r="I28" s="60">
        <f t="shared" si="11"/>
        <v>1</v>
      </c>
      <c r="J28" s="58">
        <f t="shared" si="7"/>
        <v>0.19856352923746409</v>
      </c>
      <c r="K28" s="58">
        <f t="shared" si="12"/>
        <v>0.14622394435631014</v>
      </c>
      <c r="L28" s="58">
        <f t="shared" si="12"/>
        <v>0.1308253665124022</v>
      </c>
      <c r="M28" s="58">
        <f t="shared" si="12"/>
        <v>0.10477115486231887</v>
      </c>
      <c r="N28" s="58">
        <f t="shared" si="12"/>
        <v>9.0355570761737031E-2</v>
      </c>
      <c r="O28" s="58">
        <f t="shared" si="12"/>
        <v>6.0925259038093434E-2</v>
      </c>
      <c r="P28" s="58">
        <f t="shared" si="12"/>
        <v>3.202417014193347E-2</v>
      </c>
      <c r="Q28" s="58">
        <f t="shared" si="12"/>
        <v>3.21773414095936E-2</v>
      </c>
      <c r="R28" s="58">
        <f t="shared" si="12"/>
        <v>4.6872610473066435E-2</v>
      </c>
      <c r="S28" s="58">
        <f t="shared" si="12"/>
        <v>2.7877325839424743E-2</v>
      </c>
      <c r="T28" s="58">
        <f t="shared" si="13"/>
        <v>2.6841252635582343E-2</v>
      </c>
      <c r="U28" s="58">
        <f t="shared" si="13"/>
        <v>3.7593708413613793E-2</v>
      </c>
      <c r="V28" s="58">
        <f t="shared" si="13"/>
        <v>1.5427131367037671E-2</v>
      </c>
      <c r="W28" s="58">
        <f t="shared" si="13"/>
        <v>2.4702133407405312E-2</v>
      </c>
      <c r="X28" s="58">
        <f t="shared" si="13"/>
        <v>9.6202939422998079E-3</v>
      </c>
      <c r="Y28" s="58">
        <f t="shared" si="13"/>
        <v>1.5199207601717031E-2</v>
      </c>
      <c r="Z28" s="58">
        <f t="shared" si="13"/>
        <v>0</v>
      </c>
      <c r="AA28" s="58">
        <f t="shared" si="13"/>
        <v>0</v>
      </c>
      <c r="AB28" s="58">
        <f t="shared" si="13"/>
        <v>0</v>
      </c>
      <c r="AC28" s="58">
        <f t="shared" si="13"/>
        <v>0</v>
      </c>
      <c r="AD28" s="58">
        <f t="shared" si="13"/>
        <v>0</v>
      </c>
      <c r="AE28" s="58">
        <f t="shared" si="13"/>
        <v>0</v>
      </c>
    </row>
    <row r="29" spans="1:31">
      <c r="A29" s="6" t="b">
        <f t="shared" si="10"/>
        <v>0</v>
      </c>
      <c r="B29" s="32" t="str">
        <f>IBNR!F25</f>
        <v>2022Q3</v>
      </c>
      <c r="C29" s="33">
        <f t="shared" si="3"/>
        <v>18</v>
      </c>
      <c r="D29" s="34">
        <v>1.0051060549999999</v>
      </c>
      <c r="E29" s="35">
        <f>PRODUCT($D$11:$D29)</f>
        <v>1.026642028429418</v>
      </c>
      <c r="F29" s="36">
        <f t="shared" si="4"/>
        <v>6.1909392287289311E-3</v>
      </c>
      <c r="G29" s="37">
        <f t="shared" si="5"/>
        <v>0.97404934953795375</v>
      </c>
      <c r="H29" s="38">
        <f t="shared" si="6"/>
        <v>2.5950650462046254E-2</v>
      </c>
      <c r="I29" s="60">
        <f t="shared" si="11"/>
        <v>1</v>
      </c>
      <c r="J29" s="58">
        <f t="shared" si="7"/>
        <v>0.19165413825479619</v>
      </c>
      <c r="K29" s="58">
        <f t="shared" si="12"/>
        <v>0.16050800715262689</v>
      </c>
      <c r="L29" s="58">
        <f t="shared" si="12"/>
        <v>0.11819952030848425</v>
      </c>
      <c r="M29" s="58">
        <f t="shared" si="12"/>
        <v>0.1057521436315999</v>
      </c>
      <c r="N29" s="58">
        <f t="shared" si="12"/>
        <v>8.469132946322136E-2</v>
      </c>
      <c r="O29" s="58">
        <f t="shared" si="12"/>
        <v>7.303855171087606E-2</v>
      </c>
      <c r="P29" s="58">
        <f t="shared" si="12"/>
        <v>4.9248681019197403E-2</v>
      </c>
      <c r="Q29" s="58">
        <f t="shared" si="12"/>
        <v>2.5886605410056236E-2</v>
      </c>
      <c r="R29" s="58">
        <f t="shared" si="12"/>
        <v>2.6010420770407567E-2</v>
      </c>
      <c r="S29" s="58">
        <f t="shared" si="12"/>
        <v>3.7889280705098151E-2</v>
      </c>
      <c r="T29" s="58">
        <f t="shared" si="13"/>
        <v>2.253452097882163E-2</v>
      </c>
      <c r="U29" s="58">
        <f t="shared" si="13"/>
        <v>2.1697015492030531E-2</v>
      </c>
      <c r="V29" s="58">
        <f t="shared" si="13"/>
        <v>3.0388718623800558E-2</v>
      </c>
      <c r="W29" s="58">
        <f t="shared" si="13"/>
        <v>1.2470457799144531E-2</v>
      </c>
      <c r="X29" s="58">
        <f t="shared" si="13"/>
        <v>1.9967867316154034E-2</v>
      </c>
      <c r="Y29" s="58">
        <f t="shared" si="13"/>
        <v>7.7765247970305023E-3</v>
      </c>
      <c r="Z29" s="58">
        <f t="shared" si="13"/>
        <v>1.2286216566654207E-2</v>
      </c>
      <c r="AA29" s="58">
        <f t="shared" si="13"/>
        <v>0</v>
      </c>
      <c r="AB29" s="58">
        <f t="shared" si="13"/>
        <v>0</v>
      </c>
      <c r="AC29" s="58">
        <f t="shared" si="13"/>
        <v>0</v>
      </c>
      <c r="AD29" s="58">
        <f t="shared" si="13"/>
        <v>0</v>
      </c>
      <c r="AE29" s="58">
        <f t="shared" si="13"/>
        <v>0</v>
      </c>
    </row>
    <row r="30" spans="1:31">
      <c r="A30" s="6" t="b">
        <f t="shared" si="10"/>
        <v>0</v>
      </c>
      <c r="B30" s="32" t="str">
        <f>IBNR!F26</f>
        <v>2022Q4</v>
      </c>
      <c r="C30" s="33">
        <f t="shared" si="3"/>
        <v>15</v>
      </c>
      <c r="D30" s="34">
        <v>1.0063965340000001</v>
      </c>
      <c r="E30" s="35">
        <f>PRODUCT($D$11:$D30)</f>
        <v>1.0332089790700958</v>
      </c>
      <c r="F30" s="36">
        <f t="shared" si="4"/>
        <v>8.3025627285271408E-3</v>
      </c>
      <c r="G30" s="37">
        <f t="shared" si="5"/>
        <v>0.96785841030922481</v>
      </c>
      <c r="H30" s="38">
        <f t="shared" si="6"/>
        <v>3.2141589690775185E-2</v>
      </c>
      <c r="I30" s="60">
        <f t="shared" si="11"/>
        <v>1.0000000000000002</v>
      </c>
      <c r="J30" s="58">
        <f t="shared" si="7"/>
        <v>0.19261459337544107</v>
      </c>
      <c r="K30" s="58">
        <f t="shared" si="12"/>
        <v>0.15473875434612805</v>
      </c>
      <c r="L30" s="58">
        <f t="shared" si="12"/>
        <v>0.12959182262142127</v>
      </c>
      <c r="M30" s="58">
        <f t="shared" si="12"/>
        <v>9.5432567767093371E-2</v>
      </c>
      <c r="N30" s="58">
        <f t="shared" si="12"/>
        <v>8.5382737487418037E-2</v>
      </c>
      <c r="O30" s="58">
        <f t="shared" si="12"/>
        <v>6.8378543476237466E-2</v>
      </c>
      <c r="P30" s="58">
        <f t="shared" si="12"/>
        <v>5.8970260772354545E-2</v>
      </c>
      <c r="Q30" s="58">
        <f t="shared" si="12"/>
        <v>3.9762666350407892E-2</v>
      </c>
      <c r="R30" s="58">
        <f t="shared" si="12"/>
        <v>2.0900467435127759E-2</v>
      </c>
      <c r="S30" s="58">
        <f t="shared" si="12"/>
        <v>2.1000434150191389E-2</v>
      </c>
      <c r="T30" s="58">
        <f t="shared" si="13"/>
        <v>3.0591252308797726E-2</v>
      </c>
      <c r="U30" s="58">
        <f t="shared" si="13"/>
        <v>1.8194043383575557E-2</v>
      </c>
      <c r="V30" s="58">
        <f t="shared" si="13"/>
        <v>1.7517853675572424E-2</v>
      </c>
      <c r="W30" s="58">
        <f t="shared" si="13"/>
        <v>2.4535407942876522E-2</v>
      </c>
      <c r="X30" s="58">
        <f t="shared" si="13"/>
        <v>1.0068465640956708E-2</v>
      </c>
      <c r="Y30" s="58">
        <f t="shared" si="13"/>
        <v>1.6121764672478264E-2</v>
      </c>
      <c r="Z30" s="58">
        <f t="shared" si="13"/>
        <v>6.2786526353764381E-3</v>
      </c>
      <c r="AA30" s="58">
        <f t="shared" si="13"/>
        <v>9.9197119585454994E-3</v>
      </c>
      <c r="AB30" s="58">
        <f t="shared" si="13"/>
        <v>0</v>
      </c>
      <c r="AC30" s="58">
        <f t="shared" si="13"/>
        <v>0</v>
      </c>
      <c r="AD30" s="58">
        <f t="shared" si="13"/>
        <v>0</v>
      </c>
      <c r="AE30" s="58">
        <f t="shared" si="13"/>
        <v>0</v>
      </c>
    </row>
    <row r="31" spans="1:31">
      <c r="A31" s="6" t="b">
        <f t="shared" si="10"/>
        <v>0</v>
      </c>
      <c r="B31" s="32" t="s">
        <v>122</v>
      </c>
      <c r="C31" s="33">
        <f t="shared" si="3"/>
        <v>12</v>
      </c>
      <c r="D31" s="34">
        <v>1.008652506</v>
      </c>
      <c r="E31" s="35">
        <f>PRODUCT($D$11:$D31)</f>
        <v>1.0421488259607536</v>
      </c>
      <c r="F31" s="36">
        <f t="shared" si="4"/>
        <v>1.7631866524082995E-2</v>
      </c>
      <c r="G31" s="37">
        <f t="shared" si="5"/>
        <v>0.95955584758069767</v>
      </c>
      <c r="H31" s="38">
        <f t="shared" si="6"/>
        <v>4.0444152419302326E-2</v>
      </c>
      <c r="I31" s="60">
        <f t="shared" si="11"/>
        <v>1</v>
      </c>
      <c r="J31" s="58">
        <f t="shared" si="7"/>
        <v>0.20528462662416114</v>
      </c>
      <c r="K31" s="58">
        <f t="shared" si="12"/>
        <v>0.15307377849199905</v>
      </c>
      <c r="L31" s="58">
        <f t="shared" si="12"/>
        <v>0.12297326693589536</v>
      </c>
      <c r="M31" s="58">
        <f t="shared" si="12"/>
        <v>0.10298861370103829</v>
      </c>
      <c r="N31" s="58">
        <f t="shared" si="12"/>
        <v>7.5841728725240656E-2</v>
      </c>
      <c r="O31" s="58">
        <f t="shared" si="12"/>
        <v>6.7854974102164664E-2</v>
      </c>
      <c r="P31" s="58">
        <f t="shared" si="12"/>
        <v>5.4341479709614088E-2</v>
      </c>
      <c r="Q31" s="58">
        <f t="shared" si="12"/>
        <v>4.6864572807772328E-2</v>
      </c>
      <c r="R31" s="58">
        <f t="shared" si="12"/>
        <v>3.1600002235083316E-2</v>
      </c>
      <c r="S31" s="58">
        <f t="shared" si="12"/>
        <v>1.6609922781437119E-2</v>
      </c>
      <c r="T31" s="58">
        <f t="shared" si="13"/>
        <v>1.6689367866724068E-2</v>
      </c>
      <c r="U31" s="58">
        <f t="shared" si="13"/>
        <v>2.4311338500620679E-2</v>
      </c>
      <c r="V31" s="58">
        <f t="shared" si="13"/>
        <v>1.445908598079446E-2</v>
      </c>
      <c r="W31" s="58">
        <f t="shared" si="13"/>
        <v>1.3921707624525851E-2</v>
      </c>
      <c r="X31" s="58">
        <f t="shared" si="13"/>
        <v>1.9498665884251639E-2</v>
      </c>
      <c r="Y31" s="58">
        <f t="shared" si="13"/>
        <v>8.0015644311747149E-3</v>
      </c>
      <c r="Z31" s="58">
        <f t="shared" si="13"/>
        <v>1.2812214231165972E-2</v>
      </c>
      <c r="AA31" s="58">
        <f t="shared" si="13"/>
        <v>4.9897417734203805E-3</v>
      </c>
      <c r="AB31" s="58">
        <f t="shared" si="13"/>
        <v>7.8833475929162601E-3</v>
      </c>
      <c r="AC31" s="58">
        <f t="shared" si="13"/>
        <v>0</v>
      </c>
      <c r="AD31" s="58">
        <f t="shared" si="13"/>
        <v>0</v>
      </c>
      <c r="AE31" s="58">
        <f t="shared" si="13"/>
        <v>0</v>
      </c>
    </row>
    <row r="32" spans="1:31">
      <c r="A32" s="6" t="b">
        <f t="shared" si="10"/>
        <v>0</v>
      </c>
      <c r="B32" s="32" t="s">
        <v>123</v>
      </c>
      <c r="C32" s="33">
        <f t="shared" si="3"/>
        <v>9</v>
      </c>
      <c r="D32" s="34">
        <v>1.0187189910000001</v>
      </c>
      <c r="E32" s="35">
        <f>PRODUCT($D$11:$D32)</f>
        <v>1.0616568004545737</v>
      </c>
      <c r="F32" s="36">
        <f t="shared" si="4"/>
        <v>4.6752708900479667E-2</v>
      </c>
      <c r="G32" s="37">
        <f t="shared" si="5"/>
        <v>0.94192398105661468</v>
      </c>
      <c r="H32" s="38">
        <f t="shared" si="6"/>
        <v>5.8076018943385321E-2</v>
      </c>
      <c r="I32" s="60">
        <f t="shared" si="11"/>
        <v>1.0000000000000002</v>
      </c>
      <c r="J32" s="58">
        <f t="shared" si="7"/>
        <v>0.30359977913209235</v>
      </c>
      <c r="K32" s="58">
        <f t="shared" si="12"/>
        <v>0.14296025932185177</v>
      </c>
      <c r="L32" s="58">
        <f t="shared" si="12"/>
        <v>0.10660061315091329</v>
      </c>
      <c r="M32" s="58">
        <f t="shared" si="12"/>
        <v>8.5638610255005701E-2</v>
      </c>
      <c r="N32" s="58">
        <f t="shared" si="12"/>
        <v>7.1721293328282684E-2</v>
      </c>
      <c r="O32" s="58">
        <f t="shared" si="12"/>
        <v>5.2816196635261527E-2</v>
      </c>
      <c r="P32" s="58">
        <f t="shared" si="12"/>
        <v>4.7254218951733623E-2</v>
      </c>
      <c r="Q32" s="58">
        <f t="shared" si="12"/>
        <v>3.7843418472064169E-2</v>
      </c>
      <c r="R32" s="58">
        <f t="shared" si="12"/>
        <v>3.2636498854212784E-2</v>
      </c>
      <c r="S32" s="58">
        <f t="shared" si="12"/>
        <v>2.2006248535938397E-2</v>
      </c>
      <c r="T32" s="58">
        <f t="shared" si="13"/>
        <v>1.1567153893591701E-2</v>
      </c>
      <c r="U32" s="58">
        <f t="shared" si="13"/>
        <v>1.16224794685324E-2</v>
      </c>
      <c r="V32" s="58">
        <f t="shared" si="13"/>
        <v>1.6930421501426707E-2</v>
      </c>
      <c r="W32" s="58">
        <f t="shared" si="13"/>
        <v>1.0069310670573327E-2</v>
      </c>
      <c r="X32" s="58">
        <f t="shared" si="13"/>
        <v>9.6950802645782361E-3</v>
      </c>
      <c r="Y32" s="58">
        <f t="shared" si="13"/>
        <v>1.3578875228422377E-2</v>
      </c>
      <c r="Z32" s="58">
        <f t="shared" si="13"/>
        <v>5.5722912371588655E-3</v>
      </c>
      <c r="AA32" s="58">
        <f t="shared" si="13"/>
        <v>8.9224288203909336E-3</v>
      </c>
      <c r="AB32" s="58">
        <f t="shared" si="13"/>
        <v>3.4748572730837783E-3</v>
      </c>
      <c r="AC32" s="58">
        <f t="shared" si="13"/>
        <v>5.489965004885371E-3</v>
      </c>
      <c r="AD32" s="58">
        <f t="shared" si="13"/>
        <v>0</v>
      </c>
      <c r="AE32" s="58">
        <f t="shared" si="13"/>
        <v>0</v>
      </c>
    </row>
    <row r="33" spans="1:31">
      <c r="A33" s="6" t="b">
        <f t="shared" si="10"/>
        <v>0</v>
      </c>
      <c r="B33" s="32" t="s">
        <v>124</v>
      </c>
      <c r="C33" s="33">
        <f>C34+3</f>
        <v>6</v>
      </c>
      <c r="D33" s="34">
        <v>1.0522276690000001</v>
      </c>
      <c r="E33" s="35">
        <f>PRODUCT($D$11:$D33)</f>
        <v>1.1171046604203143</v>
      </c>
      <c r="F33" s="36">
        <f>G33-G34</f>
        <v>0.26925845926560354</v>
      </c>
      <c r="G33" s="37">
        <f t="shared" si="5"/>
        <v>0.89517127215613501</v>
      </c>
      <c r="H33" s="38">
        <f t="shared" si="6"/>
        <v>0.10482872784386499</v>
      </c>
      <c r="I33" s="60">
        <f t="shared" si="11"/>
        <v>0.99999999999999989</v>
      </c>
      <c r="J33" s="58">
        <f t="shared" si="7"/>
        <v>0.44599137910091341</v>
      </c>
      <c r="K33" s="58">
        <f t="shared" si="12"/>
        <v>0.16819689494223777</v>
      </c>
      <c r="L33" s="58">
        <f t="shared" si="12"/>
        <v>7.9201216110274877E-2</v>
      </c>
      <c r="M33" s="58">
        <f t="shared" si="12"/>
        <v>5.9057658678734512E-2</v>
      </c>
      <c r="N33" s="58">
        <f t="shared" si="12"/>
        <v>4.7444528363090079E-2</v>
      </c>
      <c r="O33" s="58">
        <f t="shared" si="12"/>
        <v>3.9734214805900746E-2</v>
      </c>
      <c r="P33" s="58">
        <f t="shared" si="12"/>
        <v>2.9260628259036216E-2</v>
      </c>
      <c r="Q33" s="58">
        <f t="shared" si="12"/>
        <v>2.6179244673113427E-2</v>
      </c>
      <c r="R33" s="58">
        <f t="shared" si="12"/>
        <v>2.096558007781529E-2</v>
      </c>
      <c r="S33" s="58">
        <f t="shared" si="12"/>
        <v>1.8080901721197046E-2</v>
      </c>
      <c r="T33" s="58">
        <f t="shared" si="13"/>
        <v>1.2191651402557773E-2</v>
      </c>
      <c r="U33" s="58">
        <f t="shared" si="13"/>
        <v>6.4083029763162382E-3</v>
      </c>
      <c r="V33" s="58">
        <f t="shared" si="13"/>
        <v>6.4389538217895842E-3</v>
      </c>
      <c r="W33" s="58">
        <f t="shared" si="13"/>
        <v>9.3795994672456542E-3</v>
      </c>
      <c r="X33" s="58">
        <f t="shared" si="13"/>
        <v>5.578484918008786E-3</v>
      </c>
      <c r="Y33" s="58">
        <f t="shared" si="13"/>
        <v>5.3711580468849404E-3</v>
      </c>
      <c r="Z33" s="58">
        <f t="shared" si="13"/>
        <v>7.5228139386590504E-3</v>
      </c>
      <c r="AA33" s="58">
        <f t="shared" si="13"/>
        <v>3.0870973835464481E-3</v>
      </c>
      <c r="AB33" s="58">
        <f t="shared" si="13"/>
        <v>4.943102485855045E-3</v>
      </c>
      <c r="AC33" s="58">
        <f t="shared" si="13"/>
        <v>1.9251008856823047E-3</v>
      </c>
      <c r="AD33" s="58">
        <f t="shared" si="13"/>
        <v>3.0414879411407919E-3</v>
      </c>
      <c r="AE33" s="58">
        <f t="shared" si="13"/>
        <v>0</v>
      </c>
    </row>
    <row r="34" spans="1:31" ht="13.35" thickBot="1">
      <c r="A34" s="6" t="b">
        <f t="shared" si="10"/>
        <v>0</v>
      </c>
      <c r="B34" s="32" t="s">
        <v>125</v>
      </c>
      <c r="C34" s="33">
        <v>3</v>
      </c>
      <c r="D34" s="34">
        <v>1.430185249</v>
      </c>
      <c r="E34" s="35">
        <f>PRODUCT($D$11:$D34)</f>
        <v>1.5976666069222876</v>
      </c>
      <c r="F34" s="36">
        <f>G34</f>
        <v>0.62591281289053147</v>
      </c>
      <c r="G34" s="37">
        <f>1/E34</f>
        <v>0.62591281289053147</v>
      </c>
      <c r="H34" s="38">
        <f>1-G34</f>
        <v>0.37408718710946853</v>
      </c>
      <c r="I34" s="60">
        <f t="shared" si="11"/>
        <v>0.99999999999999989</v>
      </c>
      <c r="J34" s="58">
        <f t="shared" si="7"/>
        <v>0.71977461015474686</v>
      </c>
      <c r="K34" s="58">
        <f t="shared" si="12"/>
        <v>0.12497810807617556</v>
      </c>
      <c r="L34" s="58">
        <f t="shared" si="12"/>
        <v>4.7133040455949675E-2</v>
      </c>
      <c r="M34" s="58">
        <f t="shared" si="12"/>
        <v>2.2194191660719925E-2</v>
      </c>
      <c r="N34" s="58">
        <f t="shared" si="12"/>
        <v>1.6549455426596277E-2</v>
      </c>
      <c r="O34" s="58">
        <f t="shared" si="12"/>
        <v>1.329516145657109E-2</v>
      </c>
      <c r="P34" s="58">
        <f t="shared" si="12"/>
        <v>1.1134535834178567E-2</v>
      </c>
      <c r="Q34" s="58">
        <f t="shared" si="12"/>
        <v>8.1995709610054555E-3</v>
      </c>
      <c r="R34" s="58">
        <f t="shared" si="12"/>
        <v>7.3360890443774779E-3</v>
      </c>
      <c r="S34" s="58">
        <f t="shared" si="12"/>
        <v>5.8750878506376629E-3</v>
      </c>
      <c r="T34" s="58">
        <f t="shared" si="13"/>
        <v>5.0667277335761512E-3</v>
      </c>
      <c r="U34" s="58">
        <f t="shared" si="13"/>
        <v>3.4164102671391801E-3</v>
      </c>
      <c r="V34" s="58">
        <f t="shared" si="13"/>
        <v>1.795769199784714E-3</v>
      </c>
      <c r="W34" s="58">
        <f t="shared" si="13"/>
        <v>1.8043583449065691E-3</v>
      </c>
      <c r="X34" s="58">
        <f t="shared" si="13"/>
        <v>2.6284019173012422E-3</v>
      </c>
      <c r="Y34" s="58">
        <f t="shared" si="13"/>
        <v>1.5632331108948773E-3</v>
      </c>
      <c r="Z34" s="58">
        <f t="shared" si="13"/>
        <v>1.505134857608801E-3</v>
      </c>
      <c r="AA34" s="58">
        <f t="shared" si="13"/>
        <v>2.1080834686940369E-3</v>
      </c>
      <c r="AB34" s="58">
        <f t="shared" si="13"/>
        <v>8.6508306779456456E-4</v>
      </c>
      <c r="AC34" s="58">
        <f t="shared" si="13"/>
        <v>1.3851828211437699E-3</v>
      </c>
      <c r="AD34" s="58">
        <f t="shared" si="13"/>
        <v>5.3946214618176601E-4</v>
      </c>
      <c r="AE34" s="58">
        <f t="shared" si="13"/>
        <v>8.5230214401581488E-4</v>
      </c>
    </row>
    <row r="35" spans="1:31" ht="13.35" thickBot="1">
      <c r="B35" s="39" t="s">
        <v>166</v>
      </c>
      <c r="C35" s="40"/>
      <c r="D35" s="41"/>
      <c r="E35" s="41"/>
      <c r="F35" s="41"/>
      <c r="G35" s="41"/>
      <c r="H35" s="42">
        <f t="shared" ref="H35:AE35" si="14">SUM(H11:H34)</f>
        <v>0.7400439796879299</v>
      </c>
      <c r="I35" s="61"/>
      <c r="J35" s="43">
        <f t="shared" si="14"/>
        <v>8.6001845490579534</v>
      </c>
      <c r="K35" s="44">
        <f t="shared" si="14"/>
        <v>4.0420858135869722</v>
      </c>
      <c r="L35" s="44">
        <f t="shared" si="14"/>
        <v>2.7717479360635462</v>
      </c>
      <c r="M35" s="44">
        <f t="shared" si="14"/>
        <v>2.080165263367225</v>
      </c>
      <c r="N35" s="44">
        <f t="shared" si="14"/>
        <v>1.5689583491935533</v>
      </c>
      <c r="O35" s="44">
        <f t="shared" si="14"/>
        <v>1.207492295306827</v>
      </c>
      <c r="P35" s="44">
        <f t="shared" si="14"/>
        <v>0.9310270287136363</v>
      </c>
      <c r="Q35" s="44">
        <f t="shared" si="14"/>
        <v>0.71280118867282838</v>
      </c>
      <c r="R35" s="44">
        <f t="shared" si="14"/>
        <v>0.54572074263539616</v>
      </c>
      <c r="S35" s="44">
        <f t="shared" si="14"/>
        <v>0.41435527464477301</v>
      </c>
      <c r="T35" s="44">
        <f t="shared" si="14"/>
        <v>0.31212981958614616</v>
      </c>
      <c r="U35" s="44">
        <f t="shared" si="14"/>
        <v>0.23476108762724088</v>
      </c>
      <c r="V35" s="44">
        <f t="shared" si="14"/>
        <v>0.17744767021428098</v>
      </c>
      <c r="W35" s="44">
        <f t="shared" si="14"/>
        <v>0.13208415907785251</v>
      </c>
      <c r="X35" s="44">
        <f t="shared" si="14"/>
        <v>9.6022216129247093E-2</v>
      </c>
      <c r="Y35" s="44">
        <f t="shared" si="14"/>
        <v>6.7612327888602705E-2</v>
      </c>
      <c r="Z35" s="44">
        <f t="shared" si="14"/>
        <v>4.5977323466623338E-2</v>
      </c>
      <c r="AA35" s="44">
        <f t="shared" si="14"/>
        <v>2.9027063404597299E-2</v>
      </c>
      <c r="AB35" s="44">
        <f t="shared" si="14"/>
        <v>1.7166390419649648E-2</v>
      </c>
      <c r="AC35" s="44">
        <f t="shared" si="14"/>
        <v>8.8002487117114451E-3</v>
      </c>
      <c r="AD35" s="44">
        <f t="shared" si="14"/>
        <v>3.5809500873225579E-3</v>
      </c>
      <c r="AE35" s="44">
        <f t="shared" si="14"/>
        <v>8.5230214401581488E-4</v>
      </c>
    </row>
    <row r="36" spans="1:31">
      <c r="H36" s="45"/>
      <c r="I36" s="45"/>
    </row>
    <row r="37" spans="1:31">
      <c r="H37" s="46"/>
      <c r="I37" s="46"/>
      <c r="K37" s="57">
        <f>F33/H34</f>
        <v>0.71977461015474686</v>
      </c>
    </row>
    <row r="38" spans="1:31">
      <c r="H38" s="47">
        <f>H35-H36</f>
        <v>0.7400439796879299</v>
      </c>
      <c r="I38" s="47"/>
    </row>
    <row r="41" spans="1:31" ht="13.35" thickBot="1">
      <c r="B41" s="24" t="str">
        <f>B8</f>
        <v>Medical</v>
      </c>
    </row>
    <row r="42" spans="1:31" ht="13.35" thickBot="1">
      <c r="J42" s="25" t="s">
        <v>174</v>
      </c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</row>
    <row r="43" spans="1:31" ht="13.35" thickBot="1">
      <c r="E43" s="48" t="s">
        <v>158</v>
      </c>
      <c r="F43" s="49" t="s">
        <v>167</v>
      </c>
      <c r="G43" s="50" t="s">
        <v>168</v>
      </c>
      <c r="H43" s="50" t="s">
        <v>169</v>
      </c>
      <c r="I43" s="59" t="s">
        <v>165</v>
      </c>
      <c r="J43" s="51">
        <f t="shared" ref="J43:AE43" si="15">J10</f>
        <v>0.12</v>
      </c>
      <c r="K43" s="51">
        <f t="shared" si="15"/>
        <v>0.38</v>
      </c>
      <c r="L43" s="51">
        <f t="shared" si="15"/>
        <v>0.62</v>
      </c>
      <c r="M43" s="51">
        <f t="shared" si="15"/>
        <v>0.88</v>
      </c>
      <c r="N43" s="51">
        <f t="shared" si="15"/>
        <v>1.1200000000000001</v>
      </c>
      <c r="O43" s="51">
        <f t="shared" si="15"/>
        <v>1.38</v>
      </c>
      <c r="P43" s="51">
        <f t="shared" si="15"/>
        <v>1.62</v>
      </c>
      <c r="Q43" s="51">
        <f t="shared" si="15"/>
        <v>1.88</v>
      </c>
      <c r="R43" s="51">
        <f t="shared" si="15"/>
        <v>2.12</v>
      </c>
      <c r="S43" s="51">
        <f t="shared" si="15"/>
        <v>2.38</v>
      </c>
      <c r="T43" s="51">
        <f t="shared" si="15"/>
        <v>2.62</v>
      </c>
      <c r="U43" s="51">
        <f t="shared" si="15"/>
        <v>2.88</v>
      </c>
      <c r="V43" s="51">
        <f t="shared" si="15"/>
        <v>3.12</v>
      </c>
      <c r="W43" s="51">
        <f t="shared" si="15"/>
        <v>3.38</v>
      </c>
      <c r="X43" s="51">
        <f t="shared" si="15"/>
        <v>3.62</v>
      </c>
      <c r="Y43" s="51">
        <f t="shared" si="15"/>
        <v>3.88</v>
      </c>
      <c r="Z43" s="51">
        <f t="shared" si="15"/>
        <v>4.12</v>
      </c>
      <c r="AA43" s="51">
        <f t="shared" si="15"/>
        <v>4.38</v>
      </c>
      <c r="AB43" s="51">
        <f t="shared" si="15"/>
        <v>4.62</v>
      </c>
      <c r="AC43" s="51">
        <f t="shared" si="15"/>
        <v>4.88</v>
      </c>
      <c r="AD43" s="51">
        <f t="shared" si="15"/>
        <v>5.12</v>
      </c>
      <c r="AE43" s="51">
        <f t="shared" si="15"/>
        <v>5.38</v>
      </c>
    </row>
    <row r="44" spans="1:31">
      <c r="A44" s="57"/>
      <c r="E44" s="32" t="str">
        <f t="shared" ref="E44:E63" si="16">B11</f>
        <v>2018Q1</v>
      </c>
      <c r="F44" s="33"/>
      <c r="G44" s="52"/>
      <c r="H44" s="53">
        <v>0</v>
      </c>
      <c r="I44" s="62">
        <f>SUM(J44:AE44)</f>
        <v>0</v>
      </c>
      <c r="J44" s="54">
        <f t="shared" ref="J44:AE44" si="17">$H44*J11</f>
        <v>0</v>
      </c>
      <c r="K44" s="54">
        <f t="shared" si="17"/>
        <v>0</v>
      </c>
      <c r="L44" s="54">
        <f t="shared" si="17"/>
        <v>0</v>
      </c>
      <c r="M44" s="54">
        <f t="shared" si="17"/>
        <v>0</v>
      </c>
      <c r="N44" s="54">
        <f t="shared" si="17"/>
        <v>0</v>
      </c>
      <c r="O44" s="54">
        <f t="shared" si="17"/>
        <v>0</v>
      </c>
      <c r="P44" s="54">
        <f t="shared" si="17"/>
        <v>0</v>
      </c>
      <c r="Q44" s="54">
        <f t="shared" si="17"/>
        <v>0</v>
      </c>
      <c r="R44" s="54">
        <f t="shared" si="17"/>
        <v>0</v>
      </c>
      <c r="S44" s="54">
        <f t="shared" si="17"/>
        <v>0</v>
      </c>
      <c r="T44" s="54">
        <f t="shared" si="17"/>
        <v>0</v>
      </c>
      <c r="U44" s="54">
        <f t="shared" si="17"/>
        <v>0</v>
      </c>
      <c r="V44" s="54">
        <f t="shared" si="17"/>
        <v>0</v>
      </c>
      <c r="W44" s="54">
        <f t="shared" si="17"/>
        <v>0</v>
      </c>
      <c r="X44" s="54">
        <f t="shared" si="17"/>
        <v>0</v>
      </c>
      <c r="Y44" s="54">
        <f t="shared" si="17"/>
        <v>0</v>
      </c>
      <c r="Z44" s="54">
        <f t="shared" si="17"/>
        <v>0</v>
      </c>
      <c r="AA44" s="54">
        <f t="shared" si="17"/>
        <v>0</v>
      </c>
      <c r="AB44" s="54">
        <f t="shared" si="17"/>
        <v>0</v>
      </c>
      <c r="AC44" s="54">
        <f t="shared" si="17"/>
        <v>0</v>
      </c>
      <c r="AD44" s="54">
        <f t="shared" si="17"/>
        <v>0</v>
      </c>
      <c r="AE44" s="54">
        <f t="shared" si="17"/>
        <v>0</v>
      </c>
    </row>
    <row r="45" spans="1:31">
      <c r="A45" s="57"/>
      <c r="E45" s="32" t="str">
        <f t="shared" si="16"/>
        <v>2018Q2</v>
      </c>
      <c r="F45" s="33"/>
      <c r="G45" s="52"/>
      <c r="H45" s="53">
        <v>0</v>
      </c>
      <c r="I45" s="62">
        <f t="shared" ref="I45:I67" si="18">SUM(J45:AE45)</f>
        <v>0</v>
      </c>
      <c r="J45" s="54">
        <f t="shared" ref="J45:AE45" si="19">$H45*J12</f>
        <v>0</v>
      </c>
      <c r="K45" s="54">
        <f t="shared" si="19"/>
        <v>0</v>
      </c>
      <c r="L45" s="54">
        <f t="shared" si="19"/>
        <v>0</v>
      </c>
      <c r="M45" s="54">
        <f t="shared" si="19"/>
        <v>0</v>
      </c>
      <c r="N45" s="54">
        <f t="shared" si="19"/>
        <v>0</v>
      </c>
      <c r="O45" s="54">
        <f t="shared" si="19"/>
        <v>0</v>
      </c>
      <c r="P45" s="54">
        <f t="shared" si="19"/>
        <v>0</v>
      </c>
      <c r="Q45" s="54">
        <f t="shared" si="19"/>
        <v>0</v>
      </c>
      <c r="R45" s="54">
        <f t="shared" si="19"/>
        <v>0</v>
      </c>
      <c r="S45" s="54">
        <f t="shared" si="19"/>
        <v>0</v>
      </c>
      <c r="T45" s="54">
        <f t="shared" si="19"/>
        <v>0</v>
      </c>
      <c r="U45" s="54">
        <f t="shared" si="19"/>
        <v>0</v>
      </c>
      <c r="V45" s="54">
        <f t="shared" si="19"/>
        <v>0</v>
      </c>
      <c r="W45" s="54">
        <f t="shared" si="19"/>
        <v>0</v>
      </c>
      <c r="X45" s="54">
        <f t="shared" si="19"/>
        <v>0</v>
      </c>
      <c r="Y45" s="54">
        <f t="shared" si="19"/>
        <v>0</v>
      </c>
      <c r="Z45" s="54">
        <f t="shared" si="19"/>
        <v>0</v>
      </c>
      <c r="AA45" s="54">
        <f t="shared" si="19"/>
        <v>0</v>
      </c>
      <c r="AB45" s="54">
        <f t="shared" si="19"/>
        <v>0</v>
      </c>
      <c r="AC45" s="54">
        <f t="shared" si="19"/>
        <v>0</v>
      </c>
      <c r="AD45" s="54">
        <f t="shared" si="19"/>
        <v>0</v>
      </c>
      <c r="AE45" s="54">
        <f t="shared" si="19"/>
        <v>0</v>
      </c>
    </row>
    <row r="46" spans="1:31">
      <c r="A46" s="57"/>
      <c r="E46" s="32" t="str">
        <f t="shared" si="16"/>
        <v>2018Q3</v>
      </c>
      <c r="F46" s="33"/>
      <c r="G46" s="52"/>
      <c r="H46" s="53">
        <v>2017</v>
      </c>
      <c r="I46" s="62">
        <f t="shared" si="18"/>
        <v>2017</v>
      </c>
      <c r="J46" s="54">
        <f t="shared" ref="J46:AE46" si="20">$H46*J13</f>
        <v>2017</v>
      </c>
      <c r="K46" s="54">
        <f t="shared" si="20"/>
        <v>0</v>
      </c>
      <c r="L46" s="54">
        <f t="shared" si="20"/>
        <v>0</v>
      </c>
      <c r="M46" s="54">
        <f t="shared" si="20"/>
        <v>0</v>
      </c>
      <c r="N46" s="54">
        <f t="shared" si="20"/>
        <v>0</v>
      </c>
      <c r="O46" s="54">
        <f t="shared" si="20"/>
        <v>0</v>
      </c>
      <c r="P46" s="54">
        <f t="shared" si="20"/>
        <v>0</v>
      </c>
      <c r="Q46" s="54">
        <f t="shared" si="20"/>
        <v>0</v>
      </c>
      <c r="R46" s="54">
        <f t="shared" si="20"/>
        <v>0</v>
      </c>
      <c r="S46" s="54">
        <f t="shared" si="20"/>
        <v>0</v>
      </c>
      <c r="T46" s="54">
        <f t="shared" si="20"/>
        <v>0</v>
      </c>
      <c r="U46" s="54">
        <f t="shared" si="20"/>
        <v>0</v>
      </c>
      <c r="V46" s="54">
        <f t="shared" si="20"/>
        <v>0</v>
      </c>
      <c r="W46" s="54">
        <f t="shared" si="20"/>
        <v>0</v>
      </c>
      <c r="X46" s="54">
        <f t="shared" si="20"/>
        <v>0</v>
      </c>
      <c r="Y46" s="54">
        <f t="shared" si="20"/>
        <v>0</v>
      </c>
      <c r="Z46" s="54">
        <f t="shared" si="20"/>
        <v>0</v>
      </c>
      <c r="AA46" s="54">
        <f t="shared" si="20"/>
        <v>0</v>
      </c>
      <c r="AB46" s="54">
        <f t="shared" si="20"/>
        <v>0</v>
      </c>
      <c r="AC46" s="54">
        <f t="shared" si="20"/>
        <v>0</v>
      </c>
      <c r="AD46" s="54">
        <f t="shared" si="20"/>
        <v>0</v>
      </c>
      <c r="AE46" s="54">
        <f t="shared" si="20"/>
        <v>0</v>
      </c>
    </row>
    <row r="47" spans="1:31">
      <c r="A47" s="57"/>
      <c r="E47" s="32" t="str">
        <f t="shared" si="16"/>
        <v>2018Q4</v>
      </c>
      <c r="F47" s="33"/>
      <c r="G47" s="52"/>
      <c r="H47" s="53">
        <v>7699</v>
      </c>
      <c r="I47" s="62">
        <f t="shared" si="18"/>
        <v>7699</v>
      </c>
      <c r="J47" s="54">
        <f t="shared" ref="J47:AE47" si="21">$H47*J14</f>
        <v>2984.2115455224057</v>
      </c>
      <c r="K47" s="54">
        <f t="shared" si="21"/>
        <v>4714.7884544775943</v>
      </c>
      <c r="L47" s="54">
        <f t="shared" si="21"/>
        <v>0</v>
      </c>
      <c r="M47" s="54">
        <f t="shared" si="21"/>
        <v>0</v>
      </c>
      <c r="N47" s="54">
        <f t="shared" si="21"/>
        <v>0</v>
      </c>
      <c r="O47" s="54">
        <f t="shared" si="21"/>
        <v>0</v>
      </c>
      <c r="P47" s="54">
        <f t="shared" si="21"/>
        <v>0</v>
      </c>
      <c r="Q47" s="54">
        <f t="shared" si="21"/>
        <v>0</v>
      </c>
      <c r="R47" s="54">
        <f t="shared" si="21"/>
        <v>0</v>
      </c>
      <c r="S47" s="54">
        <f t="shared" si="21"/>
        <v>0</v>
      </c>
      <c r="T47" s="54">
        <f t="shared" si="21"/>
        <v>0</v>
      </c>
      <c r="U47" s="54">
        <f t="shared" si="21"/>
        <v>0</v>
      </c>
      <c r="V47" s="54">
        <f t="shared" si="21"/>
        <v>0</v>
      </c>
      <c r="W47" s="54">
        <f t="shared" si="21"/>
        <v>0</v>
      </c>
      <c r="X47" s="54">
        <f t="shared" si="21"/>
        <v>0</v>
      </c>
      <c r="Y47" s="54">
        <f t="shared" si="21"/>
        <v>0</v>
      </c>
      <c r="Z47" s="54">
        <f t="shared" si="21"/>
        <v>0</v>
      </c>
      <c r="AA47" s="54">
        <f t="shared" si="21"/>
        <v>0</v>
      </c>
      <c r="AB47" s="54">
        <f t="shared" si="21"/>
        <v>0</v>
      </c>
      <c r="AC47" s="54">
        <f t="shared" si="21"/>
        <v>0</v>
      </c>
      <c r="AD47" s="54">
        <f t="shared" si="21"/>
        <v>0</v>
      </c>
      <c r="AE47" s="54">
        <f t="shared" si="21"/>
        <v>0</v>
      </c>
    </row>
    <row r="48" spans="1:31">
      <c r="A48" s="57"/>
      <c r="E48" s="32" t="str">
        <f t="shared" si="16"/>
        <v>2019Q1</v>
      </c>
      <c r="F48" s="33"/>
      <c r="G48" s="52"/>
      <c r="H48" s="53">
        <v>15529</v>
      </c>
      <c r="I48" s="62">
        <f t="shared" si="18"/>
        <v>15529</v>
      </c>
      <c r="J48" s="54">
        <f t="shared" ref="J48:AE48" si="22">$H48*J15</f>
        <v>7746.0978430919304</v>
      </c>
      <c r="K48" s="54">
        <f t="shared" si="22"/>
        <v>3016.7328840519931</v>
      </c>
      <c r="L48" s="54">
        <f t="shared" si="22"/>
        <v>4766.1692728560765</v>
      </c>
      <c r="M48" s="54">
        <f t="shared" si="22"/>
        <v>0</v>
      </c>
      <c r="N48" s="54">
        <f t="shared" si="22"/>
        <v>0</v>
      </c>
      <c r="O48" s="54">
        <f t="shared" si="22"/>
        <v>0</v>
      </c>
      <c r="P48" s="54">
        <f t="shared" si="22"/>
        <v>0</v>
      </c>
      <c r="Q48" s="54">
        <f t="shared" si="22"/>
        <v>0</v>
      </c>
      <c r="R48" s="54">
        <f t="shared" si="22"/>
        <v>0</v>
      </c>
      <c r="S48" s="54">
        <f t="shared" si="22"/>
        <v>0</v>
      </c>
      <c r="T48" s="54">
        <f t="shared" si="22"/>
        <v>0</v>
      </c>
      <c r="U48" s="54">
        <f t="shared" si="22"/>
        <v>0</v>
      </c>
      <c r="V48" s="54">
        <f t="shared" si="22"/>
        <v>0</v>
      </c>
      <c r="W48" s="54">
        <f t="shared" si="22"/>
        <v>0</v>
      </c>
      <c r="X48" s="54">
        <f t="shared" si="22"/>
        <v>0</v>
      </c>
      <c r="Y48" s="54">
        <f t="shared" si="22"/>
        <v>0</v>
      </c>
      <c r="Z48" s="54">
        <f t="shared" si="22"/>
        <v>0</v>
      </c>
      <c r="AA48" s="54">
        <f t="shared" si="22"/>
        <v>0</v>
      </c>
      <c r="AB48" s="54">
        <f t="shared" si="22"/>
        <v>0</v>
      </c>
      <c r="AC48" s="54">
        <f t="shared" si="22"/>
        <v>0</v>
      </c>
      <c r="AD48" s="54">
        <f t="shared" si="22"/>
        <v>0</v>
      </c>
      <c r="AE48" s="54">
        <f t="shared" si="22"/>
        <v>0</v>
      </c>
    </row>
    <row r="49" spans="1:31">
      <c r="A49" s="57"/>
      <c r="E49" s="32" t="str">
        <f t="shared" si="16"/>
        <v>2019Q2</v>
      </c>
      <c r="F49" s="33"/>
      <c r="G49" s="52"/>
      <c r="H49" s="53">
        <v>55482</v>
      </c>
      <c r="I49" s="62">
        <f t="shared" si="18"/>
        <v>55482</v>
      </c>
      <c r="J49" s="54">
        <f t="shared" ref="J49:AE49" si="23">$H49*J16</f>
        <v>13178.512095351549</v>
      </c>
      <c r="K49" s="54">
        <f t="shared" si="23"/>
        <v>21101.613523952794</v>
      </c>
      <c r="L49" s="54">
        <f t="shared" si="23"/>
        <v>8218.0644646821256</v>
      </c>
      <c r="M49" s="54">
        <f t="shared" si="23"/>
        <v>12983.809916013532</v>
      </c>
      <c r="N49" s="54">
        <f t="shared" si="23"/>
        <v>0</v>
      </c>
      <c r="O49" s="54">
        <f t="shared" si="23"/>
        <v>0</v>
      </c>
      <c r="P49" s="54">
        <f t="shared" si="23"/>
        <v>0</v>
      </c>
      <c r="Q49" s="54">
        <f t="shared" si="23"/>
        <v>0</v>
      </c>
      <c r="R49" s="54">
        <f t="shared" si="23"/>
        <v>0</v>
      </c>
      <c r="S49" s="54">
        <f t="shared" si="23"/>
        <v>0</v>
      </c>
      <c r="T49" s="54">
        <f t="shared" si="23"/>
        <v>0</v>
      </c>
      <c r="U49" s="54">
        <f t="shared" si="23"/>
        <v>0</v>
      </c>
      <c r="V49" s="54">
        <f t="shared" si="23"/>
        <v>0</v>
      </c>
      <c r="W49" s="54">
        <f t="shared" si="23"/>
        <v>0</v>
      </c>
      <c r="X49" s="54">
        <f t="shared" si="23"/>
        <v>0</v>
      </c>
      <c r="Y49" s="54">
        <f t="shared" si="23"/>
        <v>0</v>
      </c>
      <c r="Z49" s="54">
        <f t="shared" si="23"/>
        <v>0</v>
      </c>
      <c r="AA49" s="54">
        <f t="shared" si="23"/>
        <v>0</v>
      </c>
      <c r="AB49" s="54">
        <f t="shared" si="23"/>
        <v>0</v>
      </c>
      <c r="AC49" s="54">
        <f t="shared" si="23"/>
        <v>0</v>
      </c>
      <c r="AD49" s="54">
        <f t="shared" si="23"/>
        <v>0</v>
      </c>
      <c r="AE49" s="54">
        <f t="shared" si="23"/>
        <v>0</v>
      </c>
    </row>
    <row r="50" spans="1:31">
      <c r="A50" s="57"/>
      <c r="E50" s="32" t="str">
        <f t="shared" si="16"/>
        <v>2019Q3</v>
      </c>
      <c r="F50" s="33"/>
      <c r="G50" s="52"/>
      <c r="H50" s="53">
        <v>84714</v>
      </c>
      <c r="I50" s="62">
        <f t="shared" si="18"/>
        <v>84714.000000000015</v>
      </c>
      <c r="J50" s="54">
        <f t="shared" ref="J50:AE50" si="24">$H50*J17</f>
        <v>31057.504930244799</v>
      </c>
      <c r="K50" s="54">
        <f t="shared" si="24"/>
        <v>12744.904099905189</v>
      </c>
      <c r="L50" s="54">
        <f t="shared" si="24"/>
        <v>20407.314480585646</v>
      </c>
      <c r="M50" s="54">
        <f t="shared" si="24"/>
        <v>7947.6683506749368</v>
      </c>
      <c r="N50" s="54">
        <f t="shared" si="24"/>
        <v>12556.608138589432</v>
      </c>
      <c r="O50" s="54">
        <f t="shared" si="24"/>
        <v>0</v>
      </c>
      <c r="P50" s="54">
        <f t="shared" si="24"/>
        <v>0</v>
      </c>
      <c r="Q50" s="54">
        <f t="shared" si="24"/>
        <v>0</v>
      </c>
      <c r="R50" s="54">
        <f t="shared" si="24"/>
        <v>0</v>
      </c>
      <c r="S50" s="54">
        <f t="shared" si="24"/>
        <v>0</v>
      </c>
      <c r="T50" s="54">
        <f t="shared" si="24"/>
        <v>0</v>
      </c>
      <c r="U50" s="54">
        <f t="shared" si="24"/>
        <v>0</v>
      </c>
      <c r="V50" s="54">
        <f t="shared" si="24"/>
        <v>0</v>
      </c>
      <c r="W50" s="54">
        <f t="shared" si="24"/>
        <v>0</v>
      </c>
      <c r="X50" s="54">
        <f t="shared" si="24"/>
        <v>0</v>
      </c>
      <c r="Y50" s="54">
        <f t="shared" si="24"/>
        <v>0</v>
      </c>
      <c r="Z50" s="54">
        <f t="shared" si="24"/>
        <v>0</v>
      </c>
      <c r="AA50" s="54">
        <f t="shared" si="24"/>
        <v>0</v>
      </c>
      <c r="AB50" s="54">
        <f t="shared" si="24"/>
        <v>0</v>
      </c>
      <c r="AC50" s="54">
        <f t="shared" si="24"/>
        <v>0</v>
      </c>
      <c r="AD50" s="54">
        <f t="shared" si="24"/>
        <v>0</v>
      </c>
      <c r="AE50" s="54">
        <f t="shared" si="24"/>
        <v>0</v>
      </c>
    </row>
    <row r="51" spans="1:31">
      <c r="A51" s="57"/>
      <c r="E51" s="32" t="str">
        <f t="shared" si="16"/>
        <v>2019Q4</v>
      </c>
      <c r="F51" s="33"/>
      <c r="G51" s="52"/>
      <c r="H51" s="53">
        <v>158012</v>
      </c>
      <c r="I51" s="62">
        <f t="shared" si="18"/>
        <v>158011.99999999997</v>
      </c>
      <c r="J51" s="54">
        <f t="shared" ref="J51:AE51" si="25">$H51*J18</f>
        <v>32780.32019746778</v>
      </c>
      <c r="K51" s="54">
        <f t="shared" si="25"/>
        <v>45911.933244681895</v>
      </c>
      <c r="L51" s="54">
        <f t="shared" si="25"/>
        <v>18840.63731323402</v>
      </c>
      <c r="M51" s="54">
        <f t="shared" si="25"/>
        <v>30167.885740990634</v>
      </c>
      <c r="N51" s="54">
        <f t="shared" si="25"/>
        <v>11748.941828604991</v>
      </c>
      <c r="O51" s="54">
        <f t="shared" si="25"/>
        <v>18562.28167502068</v>
      </c>
      <c r="P51" s="54">
        <f t="shared" si="25"/>
        <v>0</v>
      </c>
      <c r="Q51" s="54">
        <f t="shared" si="25"/>
        <v>0</v>
      </c>
      <c r="R51" s="54">
        <f t="shared" si="25"/>
        <v>0</v>
      </c>
      <c r="S51" s="54">
        <f t="shared" si="25"/>
        <v>0</v>
      </c>
      <c r="T51" s="54">
        <f t="shared" si="25"/>
        <v>0</v>
      </c>
      <c r="U51" s="54">
        <f t="shared" si="25"/>
        <v>0</v>
      </c>
      <c r="V51" s="54">
        <f t="shared" si="25"/>
        <v>0</v>
      </c>
      <c r="W51" s="54">
        <f t="shared" si="25"/>
        <v>0</v>
      </c>
      <c r="X51" s="54">
        <f t="shared" si="25"/>
        <v>0</v>
      </c>
      <c r="Y51" s="54">
        <f t="shared" si="25"/>
        <v>0</v>
      </c>
      <c r="Z51" s="54">
        <f t="shared" si="25"/>
        <v>0</v>
      </c>
      <c r="AA51" s="54">
        <f t="shared" si="25"/>
        <v>0</v>
      </c>
      <c r="AB51" s="54">
        <f t="shared" si="25"/>
        <v>0</v>
      </c>
      <c r="AC51" s="54">
        <f t="shared" si="25"/>
        <v>0</v>
      </c>
      <c r="AD51" s="54">
        <f t="shared" si="25"/>
        <v>0</v>
      </c>
      <c r="AE51" s="54">
        <f t="shared" si="25"/>
        <v>0</v>
      </c>
    </row>
    <row r="52" spans="1:31">
      <c r="A52" s="57"/>
      <c r="E52" s="32" t="str">
        <f t="shared" si="16"/>
        <v>2020Q1</v>
      </c>
      <c r="F52" s="33"/>
      <c r="G52" s="52"/>
      <c r="H52" s="53">
        <v>189801</v>
      </c>
      <c r="I52" s="62">
        <f t="shared" si="18"/>
        <v>189801</v>
      </c>
      <c r="J52" s="54">
        <f t="shared" ref="J52:AE52" si="26">$H52*J19</f>
        <v>33645.611635840301</v>
      </c>
      <c r="K52" s="54">
        <f t="shared" si="26"/>
        <v>32395.157526878269</v>
      </c>
      <c r="L52" s="54">
        <f t="shared" si="26"/>
        <v>45372.476561100906</v>
      </c>
      <c r="M52" s="54">
        <f t="shared" si="26"/>
        <v>18619.263326053318</v>
      </c>
      <c r="N52" s="54">
        <f t="shared" si="26"/>
        <v>29813.418689782982</v>
      </c>
      <c r="O52" s="54">
        <f t="shared" si="26"/>
        <v>11610.893945483462</v>
      </c>
      <c r="P52" s="54">
        <f t="shared" si="26"/>
        <v>18344.178314860765</v>
      </c>
      <c r="Q52" s="54">
        <f t="shared" si="26"/>
        <v>0</v>
      </c>
      <c r="R52" s="54">
        <f t="shared" si="26"/>
        <v>0</v>
      </c>
      <c r="S52" s="54">
        <f t="shared" si="26"/>
        <v>0</v>
      </c>
      <c r="T52" s="54">
        <f t="shared" si="26"/>
        <v>0</v>
      </c>
      <c r="U52" s="54">
        <f t="shared" si="26"/>
        <v>0</v>
      </c>
      <c r="V52" s="54">
        <f t="shared" si="26"/>
        <v>0</v>
      </c>
      <c r="W52" s="54">
        <f t="shared" si="26"/>
        <v>0</v>
      </c>
      <c r="X52" s="54">
        <f t="shared" si="26"/>
        <v>0</v>
      </c>
      <c r="Y52" s="54">
        <f t="shared" si="26"/>
        <v>0</v>
      </c>
      <c r="Z52" s="54">
        <f t="shared" si="26"/>
        <v>0</v>
      </c>
      <c r="AA52" s="54">
        <f t="shared" si="26"/>
        <v>0</v>
      </c>
      <c r="AB52" s="54">
        <f t="shared" si="26"/>
        <v>0</v>
      </c>
      <c r="AC52" s="54">
        <f t="shared" si="26"/>
        <v>0</v>
      </c>
      <c r="AD52" s="54">
        <f t="shared" si="26"/>
        <v>0</v>
      </c>
      <c r="AE52" s="54">
        <f t="shared" si="26"/>
        <v>0</v>
      </c>
    </row>
    <row r="53" spans="1:31">
      <c r="A53" s="57"/>
      <c r="E53" s="32" t="str">
        <f t="shared" si="16"/>
        <v>2020Q2</v>
      </c>
      <c r="F53" s="33"/>
      <c r="G53" s="52"/>
      <c r="H53" s="53">
        <v>156919</v>
      </c>
      <c r="I53" s="62">
        <f t="shared" si="18"/>
        <v>156919</v>
      </c>
      <c r="J53" s="54">
        <f t="shared" ref="J53:AE53" si="27">$H53*J20</f>
        <v>36031.309242300325</v>
      </c>
      <c r="K53" s="54">
        <f t="shared" si="27"/>
        <v>21429.498763373875</v>
      </c>
      <c r="L53" s="54">
        <f t="shared" si="27"/>
        <v>20633.061918305106</v>
      </c>
      <c r="M53" s="54">
        <f t="shared" si="27"/>
        <v>28898.551195353779</v>
      </c>
      <c r="N53" s="54">
        <f t="shared" si="27"/>
        <v>11858.94566991803</v>
      </c>
      <c r="O53" s="54">
        <f t="shared" si="27"/>
        <v>18988.705744439223</v>
      </c>
      <c r="P53" s="54">
        <f t="shared" si="27"/>
        <v>7395.1884168263186</v>
      </c>
      <c r="Q53" s="54">
        <f t="shared" si="27"/>
        <v>11683.739049483343</v>
      </c>
      <c r="R53" s="54">
        <f t="shared" si="27"/>
        <v>0</v>
      </c>
      <c r="S53" s="54">
        <f t="shared" si="27"/>
        <v>0</v>
      </c>
      <c r="T53" s="54">
        <f t="shared" si="27"/>
        <v>0</v>
      </c>
      <c r="U53" s="54">
        <f t="shared" si="27"/>
        <v>0</v>
      </c>
      <c r="V53" s="54">
        <f t="shared" si="27"/>
        <v>0</v>
      </c>
      <c r="W53" s="54">
        <f t="shared" si="27"/>
        <v>0</v>
      </c>
      <c r="X53" s="54">
        <f t="shared" si="27"/>
        <v>0</v>
      </c>
      <c r="Y53" s="54">
        <f t="shared" si="27"/>
        <v>0</v>
      </c>
      <c r="Z53" s="54">
        <f t="shared" si="27"/>
        <v>0</v>
      </c>
      <c r="AA53" s="54">
        <f t="shared" si="27"/>
        <v>0</v>
      </c>
      <c r="AB53" s="54">
        <f t="shared" si="27"/>
        <v>0</v>
      </c>
      <c r="AC53" s="54">
        <f t="shared" si="27"/>
        <v>0</v>
      </c>
      <c r="AD53" s="54">
        <f t="shared" si="27"/>
        <v>0</v>
      </c>
      <c r="AE53" s="54">
        <f t="shared" si="27"/>
        <v>0</v>
      </c>
    </row>
    <row r="54" spans="1:31">
      <c r="A54" s="57"/>
      <c r="E54" s="32" t="str">
        <f t="shared" si="16"/>
        <v>2020Q3</v>
      </c>
      <c r="F54" s="33"/>
      <c r="G54" s="52"/>
      <c r="H54" s="53">
        <v>253292</v>
      </c>
      <c r="I54" s="62">
        <f t="shared" si="18"/>
        <v>253292.00000000003</v>
      </c>
      <c r="J54" s="54">
        <f t="shared" ref="J54:AE54" si="28">$H54*J21</f>
        <v>34489.562418913425</v>
      </c>
      <c r="K54" s="54">
        <f t="shared" si="28"/>
        <v>50240.813996095094</v>
      </c>
      <c r="L54" s="54">
        <f t="shared" si="28"/>
        <v>29880.553442012017</v>
      </c>
      <c r="M54" s="54">
        <f t="shared" si="28"/>
        <v>28770.02939406093</v>
      </c>
      <c r="N54" s="54">
        <f t="shared" si="28"/>
        <v>40295.142360741724</v>
      </c>
      <c r="O54" s="54">
        <f t="shared" si="28"/>
        <v>16535.704533674932</v>
      </c>
      <c r="P54" s="54">
        <f t="shared" si="28"/>
        <v>26477.195899752631</v>
      </c>
      <c r="Q54" s="54">
        <f t="shared" si="28"/>
        <v>10311.595485397022</v>
      </c>
      <c r="R54" s="54">
        <f t="shared" si="28"/>
        <v>16291.402469352233</v>
      </c>
      <c r="S54" s="54">
        <f t="shared" si="28"/>
        <v>0</v>
      </c>
      <c r="T54" s="54">
        <f t="shared" si="28"/>
        <v>0</v>
      </c>
      <c r="U54" s="54">
        <f t="shared" si="28"/>
        <v>0</v>
      </c>
      <c r="V54" s="54">
        <f t="shared" si="28"/>
        <v>0</v>
      </c>
      <c r="W54" s="54">
        <f t="shared" si="28"/>
        <v>0</v>
      </c>
      <c r="X54" s="54">
        <f t="shared" si="28"/>
        <v>0</v>
      </c>
      <c r="Y54" s="54">
        <f t="shared" si="28"/>
        <v>0</v>
      </c>
      <c r="Z54" s="54">
        <f t="shared" si="28"/>
        <v>0</v>
      </c>
      <c r="AA54" s="54">
        <f t="shared" si="28"/>
        <v>0</v>
      </c>
      <c r="AB54" s="54">
        <f t="shared" si="28"/>
        <v>0</v>
      </c>
      <c r="AC54" s="54">
        <f t="shared" si="28"/>
        <v>0</v>
      </c>
      <c r="AD54" s="54">
        <f t="shared" si="28"/>
        <v>0</v>
      </c>
      <c r="AE54" s="54">
        <f t="shared" si="28"/>
        <v>0</v>
      </c>
    </row>
    <row r="55" spans="1:31">
      <c r="A55" s="57"/>
      <c r="E55" s="32" t="str">
        <f t="shared" si="16"/>
        <v>2020Q4</v>
      </c>
      <c r="F55" s="33"/>
      <c r="G55" s="52"/>
      <c r="H55" s="53">
        <v>328520</v>
      </c>
      <c r="I55" s="62">
        <f t="shared" si="18"/>
        <v>328520.00000000006</v>
      </c>
      <c r="J55" s="54">
        <f t="shared" ref="J55:AE55" si="29">$H55*J22</f>
        <v>39206.862707972461</v>
      </c>
      <c r="K55" s="54">
        <f t="shared" si="29"/>
        <v>39394.388718337155</v>
      </c>
      <c r="L55" s="54">
        <f t="shared" si="29"/>
        <v>57385.65575428943</v>
      </c>
      <c r="M55" s="54">
        <f t="shared" si="29"/>
        <v>34129.923804662561</v>
      </c>
      <c r="N55" s="54">
        <f t="shared" si="29"/>
        <v>32861.470018712069</v>
      </c>
      <c r="O55" s="54">
        <f t="shared" si="29"/>
        <v>46025.591230733953</v>
      </c>
      <c r="P55" s="54">
        <f t="shared" si="29"/>
        <v>18887.278540070347</v>
      </c>
      <c r="Q55" s="54">
        <f t="shared" si="29"/>
        <v>30242.568310302107</v>
      </c>
      <c r="R55" s="54">
        <f t="shared" si="29"/>
        <v>11778.027100605308</v>
      </c>
      <c r="S55" s="54">
        <f t="shared" si="29"/>
        <v>18608.233814314623</v>
      </c>
      <c r="T55" s="54">
        <f t="shared" si="29"/>
        <v>0</v>
      </c>
      <c r="U55" s="54">
        <f t="shared" si="29"/>
        <v>0</v>
      </c>
      <c r="V55" s="54">
        <f t="shared" si="29"/>
        <v>0</v>
      </c>
      <c r="W55" s="54">
        <f t="shared" si="29"/>
        <v>0</v>
      </c>
      <c r="X55" s="54">
        <f t="shared" si="29"/>
        <v>0</v>
      </c>
      <c r="Y55" s="54">
        <f t="shared" si="29"/>
        <v>0</v>
      </c>
      <c r="Z55" s="54">
        <f t="shared" si="29"/>
        <v>0</v>
      </c>
      <c r="AA55" s="54">
        <f t="shared" si="29"/>
        <v>0</v>
      </c>
      <c r="AB55" s="54">
        <f t="shared" si="29"/>
        <v>0</v>
      </c>
      <c r="AC55" s="54">
        <f t="shared" si="29"/>
        <v>0</v>
      </c>
      <c r="AD55" s="54">
        <f t="shared" si="29"/>
        <v>0</v>
      </c>
      <c r="AE55" s="54">
        <f t="shared" si="29"/>
        <v>0</v>
      </c>
    </row>
    <row r="56" spans="1:31">
      <c r="A56" s="57"/>
      <c r="E56" s="32" t="str">
        <f t="shared" si="16"/>
        <v>2021Q1</v>
      </c>
      <c r="F56" s="33"/>
      <c r="G56" s="52"/>
      <c r="H56" s="53">
        <v>495835</v>
      </c>
      <c r="I56" s="62">
        <f t="shared" si="18"/>
        <v>495835</v>
      </c>
      <c r="J56" s="54">
        <f t="shared" ref="J56:AE56" si="30">$H56*J23</f>
        <v>91747.664374403714</v>
      </c>
      <c r="K56" s="54">
        <f t="shared" si="30"/>
        <v>48225.364330643926</v>
      </c>
      <c r="L56" s="54">
        <f t="shared" si="30"/>
        <v>48456.025739047567</v>
      </c>
      <c r="M56" s="54">
        <f t="shared" si="30"/>
        <v>70585.707831725565</v>
      </c>
      <c r="N56" s="54">
        <f t="shared" si="30"/>
        <v>41980.60993343086</v>
      </c>
      <c r="O56" s="54">
        <f t="shared" si="30"/>
        <v>40420.381908565003</v>
      </c>
      <c r="P56" s="54">
        <f t="shared" si="30"/>
        <v>56612.560973517873</v>
      </c>
      <c r="Q56" s="54">
        <f t="shared" si="30"/>
        <v>23231.79734103107</v>
      </c>
      <c r="R56" s="54">
        <f t="shared" si="30"/>
        <v>37199.071140219989</v>
      </c>
      <c r="S56" s="54">
        <f t="shared" si="30"/>
        <v>14487.250669699459</v>
      </c>
      <c r="T56" s="54">
        <f t="shared" si="30"/>
        <v>22888.565757714972</v>
      </c>
      <c r="U56" s="54">
        <f t="shared" si="30"/>
        <v>0</v>
      </c>
      <c r="V56" s="54">
        <f t="shared" si="30"/>
        <v>0</v>
      </c>
      <c r="W56" s="54">
        <f t="shared" si="30"/>
        <v>0</v>
      </c>
      <c r="X56" s="54">
        <f t="shared" si="30"/>
        <v>0</v>
      </c>
      <c r="Y56" s="54">
        <f t="shared" si="30"/>
        <v>0</v>
      </c>
      <c r="Z56" s="54">
        <f t="shared" si="30"/>
        <v>0</v>
      </c>
      <c r="AA56" s="54">
        <f t="shared" si="30"/>
        <v>0</v>
      </c>
      <c r="AB56" s="54">
        <f t="shared" si="30"/>
        <v>0</v>
      </c>
      <c r="AC56" s="54">
        <f t="shared" si="30"/>
        <v>0</v>
      </c>
      <c r="AD56" s="54">
        <f t="shared" si="30"/>
        <v>0</v>
      </c>
      <c r="AE56" s="54">
        <f t="shared" si="30"/>
        <v>0</v>
      </c>
    </row>
    <row r="57" spans="1:31">
      <c r="A57" s="57"/>
      <c r="E57" s="32" t="str">
        <f t="shared" si="16"/>
        <v>2021Q2</v>
      </c>
      <c r="F57" s="33"/>
      <c r="G57" s="52"/>
      <c r="H57" s="53">
        <v>583227</v>
      </c>
      <c r="I57" s="62">
        <f t="shared" si="18"/>
        <v>583227</v>
      </c>
      <c r="J57" s="54">
        <f t="shared" ref="J57:AE57" si="31">$H57*J24</f>
        <v>125585.79233577868</v>
      </c>
      <c r="K57" s="54">
        <f t="shared" si="31"/>
        <v>84680.411678630539</v>
      </c>
      <c r="L57" s="54">
        <f t="shared" si="31"/>
        <v>44510.601253084089</v>
      </c>
      <c r="M57" s="54">
        <f t="shared" si="31"/>
        <v>44723.494988910272</v>
      </c>
      <c r="N57" s="54">
        <f t="shared" si="31"/>
        <v>65148.544527806167</v>
      </c>
      <c r="O57" s="54">
        <f t="shared" si="31"/>
        <v>38746.875529996687</v>
      </c>
      <c r="P57" s="54">
        <f t="shared" si="31"/>
        <v>37306.830681345062</v>
      </c>
      <c r="Q57" s="54">
        <f t="shared" si="31"/>
        <v>52251.738527705966</v>
      </c>
      <c r="R57" s="54">
        <f t="shared" si="31"/>
        <v>21442.269689231107</v>
      </c>
      <c r="S57" s="54">
        <f t="shared" si="31"/>
        <v>34333.655027574809</v>
      </c>
      <c r="T57" s="54">
        <f t="shared" si="31"/>
        <v>13371.308786623695</v>
      </c>
      <c r="U57" s="54">
        <f t="shared" si="31"/>
        <v>21125.476973312943</v>
      </c>
      <c r="V57" s="54">
        <f t="shared" si="31"/>
        <v>0</v>
      </c>
      <c r="W57" s="54">
        <f t="shared" si="31"/>
        <v>0</v>
      </c>
      <c r="X57" s="54">
        <f t="shared" si="31"/>
        <v>0</v>
      </c>
      <c r="Y57" s="54">
        <f t="shared" si="31"/>
        <v>0</v>
      </c>
      <c r="Z57" s="54">
        <f t="shared" si="31"/>
        <v>0</v>
      </c>
      <c r="AA57" s="54">
        <f t="shared" si="31"/>
        <v>0</v>
      </c>
      <c r="AB57" s="54">
        <f t="shared" si="31"/>
        <v>0</v>
      </c>
      <c r="AC57" s="54">
        <f t="shared" si="31"/>
        <v>0</v>
      </c>
      <c r="AD57" s="54">
        <f t="shared" si="31"/>
        <v>0</v>
      </c>
      <c r="AE57" s="54">
        <f t="shared" si="31"/>
        <v>0</v>
      </c>
    </row>
    <row r="58" spans="1:31">
      <c r="A58" s="57"/>
      <c r="E58" s="32" t="str">
        <f t="shared" si="16"/>
        <v>2021Q3</v>
      </c>
      <c r="F58" s="33"/>
      <c r="G58" s="52"/>
      <c r="H58" s="53">
        <v>1012120</v>
      </c>
      <c r="I58" s="62">
        <f t="shared" si="18"/>
        <v>1012120</v>
      </c>
      <c r="J58" s="54">
        <f t="shared" ref="J58:AE58" si="32">$H58*J25</f>
        <v>202218.8744680954</v>
      </c>
      <c r="K58" s="54">
        <f t="shared" si="32"/>
        <v>174395.34617492536</v>
      </c>
      <c r="L58" s="54">
        <f t="shared" si="32"/>
        <v>117591.88228430424</v>
      </c>
      <c r="M58" s="54">
        <f t="shared" si="32"/>
        <v>61809.871718858361</v>
      </c>
      <c r="N58" s="54">
        <f t="shared" si="32"/>
        <v>62105.507682667157</v>
      </c>
      <c r="O58" s="54">
        <f t="shared" si="32"/>
        <v>90468.856105488288</v>
      </c>
      <c r="P58" s="54">
        <f t="shared" si="32"/>
        <v>53806.044820608317</v>
      </c>
      <c r="Q58" s="54">
        <f t="shared" si="32"/>
        <v>51806.31925279447</v>
      </c>
      <c r="R58" s="54">
        <f t="shared" si="32"/>
        <v>72559.641176742225</v>
      </c>
      <c r="S58" s="54">
        <f t="shared" si="32"/>
        <v>29775.916333206304</v>
      </c>
      <c r="T58" s="54">
        <f t="shared" si="32"/>
        <v>47677.603832567722</v>
      </c>
      <c r="U58" s="54">
        <f t="shared" si="32"/>
        <v>18568.135624930215</v>
      </c>
      <c r="V58" s="54">
        <f t="shared" si="32"/>
        <v>29336.000524811923</v>
      </c>
      <c r="W58" s="54">
        <f t="shared" si="32"/>
        <v>0</v>
      </c>
      <c r="X58" s="54">
        <f t="shared" si="32"/>
        <v>0</v>
      </c>
      <c r="Y58" s="54">
        <f t="shared" si="32"/>
        <v>0</v>
      </c>
      <c r="Z58" s="54">
        <f t="shared" si="32"/>
        <v>0</v>
      </c>
      <c r="AA58" s="54">
        <f t="shared" si="32"/>
        <v>0</v>
      </c>
      <c r="AB58" s="54">
        <f t="shared" si="32"/>
        <v>0</v>
      </c>
      <c r="AC58" s="54">
        <f t="shared" si="32"/>
        <v>0</v>
      </c>
      <c r="AD58" s="54">
        <f t="shared" si="32"/>
        <v>0</v>
      </c>
      <c r="AE58" s="54">
        <f t="shared" si="32"/>
        <v>0</v>
      </c>
    </row>
    <row r="59" spans="1:31">
      <c r="A59" s="57"/>
      <c r="E59" s="32" t="str">
        <f t="shared" si="16"/>
        <v>2021Q4</v>
      </c>
      <c r="F59" s="33"/>
      <c r="G59" s="52"/>
      <c r="H59" s="53">
        <v>1299268</v>
      </c>
      <c r="I59" s="62">
        <f t="shared" si="18"/>
        <v>1299267.9999999998</v>
      </c>
      <c r="J59" s="54">
        <f t="shared" ref="J59:AE59" si="33">$H59*J26</f>
        <v>259423.0199323929</v>
      </c>
      <c r="K59" s="54">
        <f t="shared" si="33"/>
        <v>207758.25148260151</v>
      </c>
      <c r="L59" s="54">
        <f t="shared" si="33"/>
        <v>179172.55391371445</v>
      </c>
      <c r="M59" s="54">
        <f t="shared" si="33"/>
        <v>120813.07403275772</v>
      </c>
      <c r="N59" s="54">
        <f t="shared" si="33"/>
        <v>63503.028124607386</v>
      </c>
      <c r="O59" s="54">
        <f t="shared" si="33"/>
        <v>63806.762437627607</v>
      </c>
      <c r="P59" s="54">
        <f t="shared" si="33"/>
        <v>92947.06741666075</v>
      </c>
      <c r="Q59" s="54">
        <f t="shared" si="33"/>
        <v>55279.952578747812</v>
      </c>
      <c r="R59" s="54">
        <f t="shared" si="33"/>
        <v>53225.448574080299</v>
      </c>
      <c r="S59" s="54">
        <f t="shared" si="33"/>
        <v>74547.265771985782</v>
      </c>
      <c r="T59" s="54">
        <f t="shared" si="33"/>
        <v>30591.567329958547</v>
      </c>
      <c r="U59" s="54">
        <f t="shared" si="33"/>
        <v>48983.635346547489</v>
      </c>
      <c r="V59" s="54">
        <f t="shared" si="33"/>
        <v>19076.772140455862</v>
      </c>
      <c r="W59" s="54">
        <f t="shared" si="33"/>
        <v>30139.600917861881</v>
      </c>
      <c r="X59" s="54">
        <f t="shared" si="33"/>
        <v>0</v>
      </c>
      <c r="Y59" s="54">
        <f t="shared" si="33"/>
        <v>0</v>
      </c>
      <c r="Z59" s="54">
        <f t="shared" si="33"/>
        <v>0</v>
      </c>
      <c r="AA59" s="54">
        <f t="shared" si="33"/>
        <v>0</v>
      </c>
      <c r="AB59" s="54">
        <f t="shared" si="33"/>
        <v>0</v>
      </c>
      <c r="AC59" s="54">
        <f t="shared" si="33"/>
        <v>0</v>
      </c>
      <c r="AD59" s="54">
        <f t="shared" si="33"/>
        <v>0</v>
      </c>
      <c r="AE59" s="54">
        <f t="shared" si="33"/>
        <v>0</v>
      </c>
    </row>
    <row r="60" spans="1:31">
      <c r="A60" s="57"/>
      <c r="E60" s="32" t="str">
        <f t="shared" si="16"/>
        <v>2022Q1</v>
      </c>
      <c r="F60" s="33"/>
      <c r="G60" s="52"/>
      <c r="H60" s="53">
        <v>1507332</v>
      </c>
      <c r="I60" s="62">
        <f t="shared" si="18"/>
        <v>1507331.9999999998</v>
      </c>
      <c r="J60" s="54">
        <f t="shared" ref="J60:AE60" si="34">$H60*J27</f>
        <v>275016.22216515295</v>
      </c>
      <c r="K60" s="54">
        <f t="shared" si="34"/>
        <v>246054.76360246827</v>
      </c>
      <c r="L60" s="54">
        <f t="shared" si="34"/>
        <v>197052.31813404922</v>
      </c>
      <c r="M60" s="54">
        <f t="shared" si="34"/>
        <v>169939.66228894662</v>
      </c>
      <c r="N60" s="54">
        <f t="shared" si="34"/>
        <v>114587.48872387898</v>
      </c>
      <c r="O60" s="54">
        <f t="shared" si="34"/>
        <v>60230.671038033506</v>
      </c>
      <c r="P60" s="54">
        <f t="shared" si="34"/>
        <v>60518.753701659989</v>
      </c>
      <c r="Q60" s="54">
        <f t="shared" si="34"/>
        <v>88157.437634906935</v>
      </c>
      <c r="R60" s="54">
        <f t="shared" si="34"/>
        <v>52431.336537768242</v>
      </c>
      <c r="S60" s="54">
        <f t="shared" si="34"/>
        <v>50482.70261422309</v>
      </c>
      <c r="T60" s="54">
        <f t="shared" si="34"/>
        <v>70705.791111045401</v>
      </c>
      <c r="U60" s="54">
        <f t="shared" si="34"/>
        <v>29015.161682889877</v>
      </c>
      <c r="V60" s="54">
        <f t="shared" si="34"/>
        <v>46459.473098128474</v>
      </c>
      <c r="W60" s="54">
        <f t="shared" si="34"/>
        <v>18093.732239110024</v>
      </c>
      <c r="X60" s="54">
        <f t="shared" si="34"/>
        <v>28586.485427738415</v>
      </c>
      <c r="Y60" s="54">
        <f t="shared" si="34"/>
        <v>0</v>
      </c>
      <c r="Z60" s="54">
        <f t="shared" si="34"/>
        <v>0</v>
      </c>
      <c r="AA60" s="54">
        <f t="shared" si="34"/>
        <v>0</v>
      </c>
      <c r="AB60" s="54">
        <f t="shared" si="34"/>
        <v>0</v>
      </c>
      <c r="AC60" s="54">
        <f t="shared" si="34"/>
        <v>0</v>
      </c>
      <c r="AD60" s="54">
        <f t="shared" si="34"/>
        <v>0</v>
      </c>
      <c r="AE60" s="54">
        <f t="shared" si="34"/>
        <v>0</v>
      </c>
    </row>
    <row r="61" spans="1:31">
      <c r="A61" s="57"/>
      <c r="E61" s="32" t="str">
        <f t="shared" si="16"/>
        <v>2022Q2</v>
      </c>
      <c r="F61" s="33"/>
      <c r="G61" s="52"/>
      <c r="H61" s="53">
        <v>1918293</v>
      </c>
      <c r="I61" s="62">
        <f t="shared" si="18"/>
        <v>1918292.9999999998</v>
      </c>
      <c r="J61" s="54">
        <f t="shared" ref="J61:AE61" si="35">$H61*J28</f>
        <v>380903.0281915227</v>
      </c>
      <c r="K61" s="54">
        <f t="shared" si="35"/>
        <v>280500.36889109924</v>
      </c>
      <c r="L61" s="54">
        <f t="shared" si="35"/>
        <v>250961.38480317555</v>
      </c>
      <c r="M61" s="54">
        <f t="shared" si="35"/>
        <v>200981.77297430226</v>
      </c>
      <c r="N61" s="54">
        <f t="shared" si="35"/>
        <v>173328.45890324481</v>
      </c>
      <c r="O61" s="54">
        <f t="shared" si="35"/>
        <v>116872.49793596136</v>
      </c>
      <c r="P61" s="54">
        <f t="shared" si="35"/>
        <v>61431.741414079981</v>
      </c>
      <c r="Q61" s="54">
        <f t="shared" si="35"/>
        <v>61725.568784633535</v>
      </c>
      <c r="R61" s="54">
        <f t="shared" si="35"/>
        <v>89915.400562210038</v>
      </c>
      <c r="S61" s="54">
        <f t="shared" si="35"/>
        <v>53476.879016487612</v>
      </c>
      <c r="T61" s="54">
        <f t="shared" si="35"/>
        <v>51489.38704206916</v>
      </c>
      <c r="U61" s="54">
        <f t="shared" si="35"/>
        <v>72115.747693876445</v>
      </c>
      <c r="V61" s="54">
        <f t="shared" si="35"/>
        <v>29593.758111468796</v>
      </c>
      <c r="W61" s="54">
        <f t="shared" si="35"/>
        <v>47385.929600491756</v>
      </c>
      <c r="X61" s="54">
        <f t="shared" si="35"/>
        <v>18454.542527456124</v>
      </c>
      <c r="Y61" s="54">
        <f t="shared" si="35"/>
        <v>29156.533547920568</v>
      </c>
      <c r="Z61" s="54">
        <f t="shared" si="35"/>
        <v>0</v>
      </c>
      <c r="AA61" s="54">
        <f t="shared" si="35"/>
        <v>0</v>
      </c>
      <c r="AB61" s="54">
        <f t="shared" si="35"/>
        <v>0</v>
      </c>
      <c r="AC61" s="54">
        <f t="shared" si="35"/>
        <v>0</v>
      </c>
      <c r="AD61" s="54">
        <f t="shared" si="35"/>
        <v>0</v>
      </c>
      <c r="AE61" s="54">
        <f t="shared" si="35"/>
        <v>0</v>
      </c>
    </row>
    <row r="62" spans="1:31">
      <c r="A62" s="57"/>
      <c r="E62" s="32" t="str">
        <f t="shared" si="16"/>
        <v>2022Q3</v>
      </c>
      <c r="F62" s="33"/>
      <c r="G62" s="52"/>
      <c r="H62" s="53">
        <v>2507978</v>
      </c>
      <c r="I62" s="62">
        <f t="shared" si="18"/>
        <v>2507977.9999999991</v>
      </c>
      <c r="J62" s="54">
        <f t="shared" ref="J62:AE62" si="36">$H62*J29</f>
        <v>480664.36235198722</v>
      </c>
      <c r="K62" s="54">
        <f t="shared" si="36"/>
        <v>402550.55076263088</v>
      </c>
      <c r="L62" s="54">
        <f t="shared" si="36"/>
        <v>296441.79654423171</v>
      </c>
      <c r="M62" s="54">
        <f t="shared" si="36"/>
        <v>265224.04968089267</v>
      </c>
      <c r="N62" s="54">
        <f t="shared" si="36"/>
        <v>212403.99108451098</v>
      </c>
      <c r="O62" s="54">
        <f t="shared" si="36"/>
        <v>183179.08084273952</v>
      </c>
      <c r="P62" s="54">
        <f t="shared" si="36"/>
        <v>123514.60852516466</v>
      </c>
      <c r="Q62" s="54">
        <f t="shared" si="36"/>
        <v>64923.036863102017</v>
      </c>
      <c r="R62" s="54">
        <f t="shared" si="36"/>
        <v>65233.563062925226</v>
      </c>
      <c r="S62" s="54">
        <f t="shared" si="36"/>
        <v>95025.482444210647</v>
      </c>
      <c r="T62" s="54">
        <f t="shared" si="36"/>
        <v>56516.082855423112</v>
      </c>
      <c r="U62" s="54">
        <f t="shared" si="36"/>
        <v>54415.637519671749</v>
      </c>
      <c r="V62" s="54">
        <f t="shared" si="36"/>
        <v>76214.23775668208</v>
      </c>
      <c r="W62" s="54">
        <f t="shared" si="36"/>
        <v>31275.633810182902</v>
      </c>
      <c r="X62" s="54">
        <f t="shared" si="36"/>
        <v>50078.97193583336</v>
      </c>
      <c r="Y62" s="54">
        <f t="shared" si="36"/>
        <v>19503.353107406965</v>
      </c>
      <c r="Z62" s="54">
        <f t="shared" si="36"/>
        <v>30813.560852404284</v>
      </c>
      <c r="AA62" s="54">
        <f t="shared" si="36"/>
        <v>0</v>
      </c>
      <c r="AB62" s="54">
        <f t="shared" si="36"/>
        <v>0</v>
      </c>
      <c r="AC62" s="54">
        <f t="shared" si="36"/>
        <v>0</v>
      </c>
      <c r="AD62" s="54">
        <f t="shared" si="36"/>
        <v>0</v>
      </c>
      <c r="AE62" s="54">
        <f t="shared" si="36"/>
        <v>0</v>
      </c>
    </row>
    <row r="63" spans="1:31">
      <c r="A63" s="57"/>
      <c r="E63" s="32" t="str">
        <f t="shared" si="16"/>
        <v>2022Q4</v>
      </c>
      <c r="F63" s="33"/>
      <c r="G63" s="52"/>
      <c r="H63" s="53">
        <v>2753885</v>
      </c>
      <c r="I63" s="62">
        <f t="shared" si="18"/>
        <v>2753885</v>
      </c>
      <c r="J63" s="54">
        <f t="shared" ref="J63:AE63" si="37">$H63*J30</f>
        <v>530438.43947772647</v>
      </c>
      <c r="K63" s="54">
        <f t="shared" si="37"/>
        <v>426132.73451248684</v>
      </c>
      <c r="L63" s="54">
        <f t="shared" si="37"/>
        <v>356880.97643979272</v>
      </c>
      <c r="M63" s="54">
        <f t="shared" si="37"/>
        <v>262810.31688528194</v>
      </c>
      <c r="N63" s="54">
        <f t="shared" si="37"/>
        <v>235134.24002553822</v>
      </c>
      <c r="O63" s="54">
        <f t="shared" si="37"/>
        <v>188306.64520105821</v>
      </c>
      <c r="P63" s="54">
        <f t="shared" si="37"/>
        <v>162397.31658707559</v>
      </c>
      <c r="Q63" s="54">
        <f t="shared" si="37"/>
        <v>109501.81042239304</v>
      </c>
      <c r="R63" s="54">
        <f t="shared" si="37"/>
        <v>57557.483762586809</v>
      </c>
      <c r="S63" s="54">
        <f t="shared" si="37"/>
        <v>57832.780599699814</v>
      </c>
      <c r="T63" s="54">
        <f t="shared" si="37"/>
        <v>84244.79086441343</v>
      </c>
      <c r="U63" s="54">
        <f t="shared" si="37"/>
        <v>50104.303163377976</v>
      </c>
      <c r="V63" s="54">
        <f t="shared" si="37"/>
        <v>48242.154469353765</v>
      </c>
      <c r="W63" s="54">
        <f t="shared" si="37"/>
        <v>67567.691902768507</v>
      </c>
      <c r="X63" s="54">
        <f t="shared" si="37"/>
        <v>27727.396501646064</v>
      </c>
      <c r="Y63" s="54">
        <f t="shared" si="37"/>
        <v>44397.485905067806</v>
      </c>
      <c r="Z63" s="54">
        <f t="shared" si="37"/>
        <v>17290.687312773643</v>
      </c>
      <c r="AA63" s="54">
        <f t="shared" si="37"/>
        <v>27317.745966959072</v>
      </c>
      <c r="AB63" s="54">
        <f t="shared" si="37"/>
        <v>0</v>
      </c>
      <c r="AC63" s="54">
        <f t="shared" si="37"/>
        <v>0</v>
      </c>
      <c r="AD63" s="54">
        <f t="shared" si="37"/>
        <v>0</v>
      </c>
      <c r="AE63" s="54">
        <f t="shared" si="37"/>
        <v>0</v>
      </c>
    </row>
    <row r="64" spans="1:31">
      <c r="A64" s="57"/>
      <c r="E64" s="32" t="s">
        <v>122</v>
      </c>
      <c r="F64" s="33"/>
      <c r="G64" s="52"/>
      <c r="H64" s="53">
        <v>5503936</v>
      </c>
      <c r="I64" s="62">
        <f t="shared" si="18"/>
        <v>5503936</v>
      </c>
      <c r="J64" s="54">
        <f t="shared" ref="J64:AE64" si="38">$H64*J31</f>
        <v>1129873.4467232788</v>
      </c>
      <c r="K64" s="54">
        <f t="shared" si="38"/>
        <v>842508.28009813931</v>
      </c>
      <c r="L64" s="54">
        <f t="shared" si="38"/>
        <v>676836.99092608411</v>
      </c>
      <c r="M64" s="54">
        <f t="shared" si="38"/>
        <v>566842.73853923788</v>
      </c>
      <c r="N64" s="54">
        <f t="shared" si="38"/>
        <v>417428.02103308617</v>
      </c>
      <c r="O64" s="54">
        <f t="shared" si="38"/>
        <v>373469.43473997177</v>
      </c>
      <c r="P64" s="54">
        <f t="shared" si="38"/>
        <v>299092.02646701451</v>
      </c>
      <c r="Q64" s="54">
        <f t="shared" si="38"/>
        <v>257939.60940131921</v>
      </c>
      <c r="R64" s="54">
        <f t="shared" si="38"/>
        <v>173924.38990175552</v>
      </c>
      <c r="S64" s="54">
        <f t="shared" si="38"/>
        <v>91419.951953971889</v>
      </c>
      <c r="T64" s="54">
        <f t="shared" si="38"/>
        <v>91857.212618905804</v>
      </c>
      <c r="U64" s="54">
        <f t="shared" si="38"/>
        <v>133808.05118175218</v>
      </c>
      <c r="V64" s="54">
        <f t="shared" si="38"/>
        <v>79581.883856789937</v>
      </c>
      <c r="W64" s="54">
        <f t="shared" si="38"/>
        <v>76624.187776102321</v>
      </c>
      <c r="X64" s="54">
        <f t="shared" si="38"/>
        <v>107319.40911230443</v>
      </c>
      <c r="Y64" s="54">
        <f t="shared" si="38"/>
        <v>44040.098529062037</v>
      </c>
      <c r="Z64" s="54">
        <f t="shared" si="38"/>
        <v>70517.607146626717</v>
      </c>
      <c r="AA64" s="54">
        <f t="shared" si="38"/>
        <v>27463.219377432277</v>
      </c>
      <c r="AB64" s="54">
        <f t="shared" si="38"/>
        <v>43389.44061716515</v>
      </c>
      <c r="AC64" s="54">
        <f t="shared" si="38"/>
        <v>0</v>
      </c>
      <c r="AD64" s="54">
        <f t="shared" si="38"/>
        <v>0</v>
      </c>
      <c r="AE64" s="54">
        <f t="shared" si="38"/>
        <v>0</v>
      </c>
    </row>
    <row r="65" spans="1:31">
      <c r="A65" s="57"/>
      <c r="E65" s="32" t="s">
        <v>123</v>
      </c>
      <c r="F65" s="33"/>
      <c r="G65" s="52"/>
      <c r="H65" s="53">
        <v>10168154</v>
      </c>
      <c r="I65" s="62">
        <f t="shared" si="18"/>
        <v>10168153.999999998</v>
      </c>
      <c r="J65" s="54">
        <f t="shared" ref="J65:AE65" si="39">$H65*J32</f>
        <v>3087049.3085811012</v>
      </c>
      <c r="K65" s="54">
        <f t="shared" si="39"/>
        <v>1453641.9326645243</v>
      </c>
      <c r="L65" s="54">
        <f t="shared" si="39"/>
        <v>1083931.4510129115</v>
      </c>
      <c r="M65" s="54">
        <f t="shared" si="39"/>
        <v>870786.57741887728</v>
      </c>
      <c r="N65" s="54">
        <f t="shared" si="39"/>
        <v>729273.15564115089</v>
      </c>
      <c r="O65" s="54">
        <f t="shared" si="39"/>
        <v>537043.22108162101</v>
      </c>
      <c r="P65" s="54">
        <f t="shared" si="39"/>
        <v>480488.17545094603</v>
      </c>
      <c r="Q65" s="54">
        <f t="shared" si="39"/>
        <v>384797.70691039314</v>
      </c>
      <c r="R65" s="54">
        <f t="shared" si="39"/>
        <v>331852.94637045916</v>
      </c>
      <c r="S65" s="54">
        <f t="shared" si="39"/>
        <v>223762.92407569615</v>
      </c>
      <c r="T65" s="54">
        <f t="shared" si="39"/>
        <v>117616.60213174003</v>
      </c>
      <c r="U65" s="54">
        <f t="shared" si="39"/>
        <v>118179.16109787559</v>
      </c>
      <c r="V65" s="54">
        <f t="shared" si="39"/>
        <v>172151.13311141796</v>
      </c>
      <c r="W65" s="54">
        <f t="shared" si="39"/>
        <v>102386.30157223286</v>
      </c>
      <c r="X65" s="54">
        <f t="shared" si="39"/>
        <v>98581.069172592252</v>
      </c>
      <c r="Y65" s="54">
        <f t="shared" si="39"/>
        <v>138072.09446938391</v>
      </c>
      <c r="Z65" s="54">
        <f t="shared" si="39"/>
        <v>56659.915432281865</v>
      </c>
      <c r="AA65" s="54">
        <f t="shared" si="39"/>
        <v>90724.630299773358</v>
      </c>
      <c r="AB65" s="54">
        <f t="shared" si="39"/>
        <v>35332.883880735913</v>
      </c>
      <c r="AC65" s="54">
        <f t="shared" si="39"/>
        <v>55822.809624285204</v>
      </c>
      <c r="AD65" s="54">
        <f t="shared" si="39"/>
        <v>0</v>
      </c>
      <c r="AE65" s="54">
        <f t="shared" si="39"/>
        <v>0</v>
      </c>
    </row>
    <row r="66" spans="1:31">
      <c r="A66" s="57"/>
      <c r="E66" s="32" t="s">
        <v>124</v>
      </c>
      <c r="F66" s="33"/>
      <c r="G66" s="52"/>
      <c r="H66" s="53">
        <v>16083555</v>
      </c>
      <c r="I66" s="62">
        <f t="shared" si="18"/>
        <v>16083555</v>
      </c>
      <c r="J66" s="54">
        <f t="shared" ref="J66:AE66" si="40">$H66*J33</f>
        <v>7173126.8752953913</v>
      </c>
      <c r="K66" s="54">
        <f t="shared" si="40"/>
        <v>2705204.0106327031</v>
      </c>
      <c r="L66" s="54">
        <f t="shared" si="40"/>
        <v>1273837.115376492</v>
      </c>
      <c r="M66" s="54">
        <f t="shared" si="40"/>
        <v>949857.10153065389</v>
      </c>
      <c r="N66" s="54">
        <f t="shared" si="40"/>
        <v>763076.68137681927</v>
      </c>
      <c r="O66" s="54">
        <f t="shared" si="40"/>
        <v>639067.42921251897</v>
      </c>
      <c r="P66" s="54">
        <f t="shared" si="40"/>
        <v>470614.92393876321</v>
      </c>
      <c r="Q66" s="54">
        <f t="shared" si="40"/>
        <v>421055.32155847683</v>
      </c>
      <c r="R66" s="54">
        <f t="shared" si="40"/>
        <v>337201.06028844649</v>
      </c>
      <c r="S66" s="54">
        <f t="shared" si="40"/>
        <v>290805.17728246737</v>
      </c>
      <c r="T66" s="54">
        <f t="shared" si="40"/>
        <v>196085.0958738651</v>
      </c>
      <c r="U66" s="54">
        <f t="shared" si="40"/>
        <v>103068.29337624591</v>
      </c>
      <c r="V66" s="54">
        <f t="shared" si="40"/>
        <v>103561.26793521298</v>
      </c>
      <c r="W66" s="54">
        <f t="shared" si="40"/>
        <v>150857.30390941616</v>
      </c>
      <c r="X66" s="54">
        <f t="shared" si="40"/>
        <v>89721.8689954648</v>
      </c>
      <c r="Y66" s="54">
        <f t="shared" si="40"/>
        <v>86387.315860766525</v>
      </c>
      <c r="Z66" s="54">
        <f t="shared" si="40"/>
        <v>120993.59173718946</v>
      </c>
      <c r="AA66" s="54">
        <f t="shared" si="40"/>
        <v>49651.50055862539</v>
      </c>
      <c r="AB66" s="54">
        <f t="shared" si="40"/>
        <v>79502.660701886343</v>
      </c>
      <c r="AC66" s="54">
        <f t="shared" si="40"/>
        <v>30962.465975420062</v>
      </c>
      <c r="AD66" s="54">
        <f t="shared" si="40"/>
        <v>48917.938583174691</v>
      </c>
      <c r="AE66" s="54">
        <f t="shared" si="40"/>
        <v>0</v>
      </c>
    </row>
    <row r="67" spans="1:31" ht="13.35" thickBot="1">
      <c r="A67" s="57"/>
      <c r="E67" s="32" t="s">
        <v>125</v>
      </c>
      <c r="F67" s="33"/>
      <c r="G67" s="52"/>
      <c r="H67" s="53">
        <v>130700493</v>
      </c>
      <c r="I67" s="62">
        <f t="shared" si="18"/>
        <v>130700493</v>
      </c>
      <c r="J67" s="54">
        <f t="shared" ref="J67:AE67" si="41">$H67*J34</f>
        <v>94074896.396108225</v>
      </c>
      <c r="K67" s="54">
        <f t="shared" si="41"/>
        <v>16334700.339763427</v>
      </c>
      <c r="L67" s="54">
        <f t="shared" si="41"/>
        <v>6160311.6241815677</v>
      </c>
      <c r="M67" s="54">
        <f t="shared" si="41"/>
        <v>2900791.7917925832</v>
      </c>
      <c r="N67" s="54">
        <f t="shared" si="41"/>
        <v>2163021.9831376588</v>
      </c>
      <c r="O67" s="54">
        <f t="shared" si="41"/>
        <v>1737684.1568884396</v>
      </c>
      <c r="P67" s="54">
        <f t="shared" si="41"/>
        <v>1455289.3228533049</v>
      </c>
      <c r="Q67" s="54">
        <f t="shared" si="41"/>
        <v>1071687.9669918967</v>
      </c>
      <c r="R67" s="54">
        <f t="shared" si="41"/>
        <v>958830.45479203528</v>
      </c>
      <c r="S67" s="54">
        <f t="shared" si="41"/>
        <v>767876.87849665293</v>
      </c>
      <c r="T67" s="54">
        <f t="shared" si="41"/>
        <v>662223.81267517561</v>
      </c>
      <c r="U67" s="54">
        <f t="shared" si="41"/>
        <v>446526.50620535255</v>
      </c>
      <c r="V67" s="54">
        <f t="shared" si="41"/>
        <v>234707.91972607761</v>
      </c>
      <c r="W67" s="54">
        <f t="shared" si="41"/>
        <v>235830.5252279526</v>
      </c>
      <c r="X67" s="54">
        <f t="shared" si="41"/>
        <v>343533.42639341758</v>
      </c>
      <c r="Y67" s="54">
        <f t="shared" si="41"/>
        <v>204315.33826788413</v>
      </c>
      <c r="Z67" s="54">
        <f t="shared" si="41"/>
        <v>196721.86792095509</v>
      </c>
      <c r="AA67" s="54">
        <f t="shared" si="41"/>
        <v>275527.54864346067</v>
      </c>
      <c r="AB67" s="54">
        <f t="shared" si="41"/>
        <v>113066.78344670201</v>
      </c>
      <c r="AC67" s="54">
        <f t="shared" si="41"/>
        <v>181044.07761862155</v>
      </c>
      <c r="AD67" s="54">
        <f t="shared" si="41"/>
        <v>70507.968460794888</v>
      </c>
      <c r="AE67" s="54">
        <f t="shared" si="41"/>
        <v>111396.310407824</v>
      </c>
    </row>
    <row r="68" spans="1:31" ht="13.35" thickBot="1">
      <c r="E68" s="39" t="str">
        <f>B35</f>
        <v>Total</v>
      </c>
      <c r="F68" s="40"/>
      <c r="G68" s="41"/>
      <c r="H68" s="53">
        <v>175786061</v>
      </c>
      <c r="I68" s="62">
        <f>SUM(J68:AE68)</f>
        <v>175786060.99999994</v>
      </c>
      <c r="J68" s="55">
        <f>SUM(J44:J67)</f>
        <v>108044080.42262176</v>
      </c>
      <c r="K68" s="56">
        <f t="shared" ref="K68:AE68" si="42">SUM(K44:K67)</f>
        <v>23437302.185806036</v>
      </c>
      <c r="L68" s="56">
        <f t="shared" si="42"/>
        <v>10891488.653815519</v>
      </c>
      <c r="M68" s="56">
        <f t="shared" si="42"/>
        <v>6646683.2914108373</v>
      </c>
      <c r="N68" s="56">
        <f t="shared" si="42"/>
        <v>5180126.2369007487</v>
      </c>
      <c r="O68" s="56">
        <f t="shared" si="42"/>
        <v>4181019.190051374</v>
      </c>
      <c r="P68" s="56">
        <f t="shared" si="42"/>
        <v>3425123.2140016509</v>
      </c>
      <c r="Q68" s="56">
        <f t="shared" si="42"/>
        <v>2694596.1691125832</v>
      </c>
      <c r="R68" s="56">
        <f t="shared" si="42"/>
        <v>2279442.4954284178</v>
      </c>
      <c r="S68" s="56">
        <f t="shared" si="42"/>
        <v>1802435.0981001905</v>
      </c>
      <c r="T68" s="56">
        <f t="shared" si="42"/>
        <v>1445267.8208795027</v>
      </c>
      <c r="U68" s="56">
        <f t="shared" si="42"/>
        <v>1095910.1098658328</v>
      </c>
      <c r="V68" s="56">
        <f t="shared" si="42"/>
        <v>838924.60073039937</v>
      </c>
      <c r="W68" s="56">
        <f t="shared" si="42"/>
        <v>760160.906956119</v>
      </c>
      <c r="X68" s="56">
        <f t="shared" si="42"/>
        <v>764003.17006645305</v>
      </c>
      <c r="Y68" s="56">
        <f t="shared" si="42"/>
        <v>565872.21968749189</v>
      </c>
      <c r="Z68" s="56">
        <f t="shared" si="42"/>
        <v>492997.2304022311</v>
      </c>
      <c r="AA68" s="56">
        <f t="shared" si="42"/>
        <v>470684.64484625077</v>
      </c>
      <c r="AB68" s="56">
        <f t="shared" si="42"/>
        <v>271291.76864648942</v>
      </c>
      <c r="AC68" s="56">
        <f t="shared" si="42"/>
        <v>267829.35321832681</v>
      </c>
      <c r="AD68" s="56">
        <f t="shared" si="42"/>
        <v>119425.90704396958</v>
      </c>
      <c r="AE68" s="56">
        <f t="shared" si="42"/>
        <v>111396.310407824</v>
      </c>
    </row>
    <row r="69" spans="1:31">
      <c r="I69" s="47">
        <f>H68-I68</f>
        <v>0</v>
      </c>
    </row>
  </sheetData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8EDB5B-BC73-43A8-AB6B-0ED41997ABBB}">
          <x14:formula1>
            <xm:f>Summary!$D$6:$D$18</xm:f>
          </x14:formula1>
          <xm:sqref>B8 B41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113E-18F6-490E-BC96-9B40A195DDD3}">
  <sheetPr>
    <tabColor rgb="FFFF0000"/>
  </sheetPr>
  <dimension ref="B3:AE27"/>
  <sheetViews>
    <sheetView showGridLines="0" topLeftCell="B1" workbookViewId="0">
      <selection activeCell="D5" sqref="D5:AE5"/>
    </sheetView>
  </sheetViews>
  <sheetFormatPr defaultColWidth="9" defaultRowHeight="13.7"/>
  <cols>
    <col min="1" max="1" width="9" style="185"/>
    <col min="2" max="2" width="12.7109375" style="185" bestFit="1" customWidth="1"/>
    <col min="3" max="3" width="28.28515625" style="185" customWidth="1"/>
    <col min="4" max="25" width="13.7109375" style="185" bestFit="1" customWidth="1"/>
    <col min="26" max="26" width="9.5703125" style="185" bestFit="1" customWidth="1"/>
    <col min="27" max="29" width="10.5703125" style="185" bestFit="1" customWidth="1"/>
    <col min="30" max="30" width="10.85546875" style="185" customWidth="1"/>
    <col min="31" max="31" width="7" style="185" bestFit="1" customWidth="1"/>
    <col min="32" max="16384" width="9" style="185"/>
  </cols>
  <sheetData>
    <row r="3" spans="2:31">
      <c r="D3" s="185" t="s">
        <v>175</v>
      </c>
      <c r="E3" s="185" t="s">
        <v>176</v>
      </c>
      <c r="F3" s="185" t="s">
        <v>177</v>
      </c>
      <c r="G3" s="185" t="s">
        <v>178</v>
      </c>
      <c r="H3" s="185" t="s">
        <v>179</v>
      </c>
      <c r="I3" s="185" t="s">
        <v>180</v>
      </c>
      <c r="J3" s="185" t="s">
        <v>181</v>
      </c>
      <c r="K3" s="185" t="s">
        <v>182</v>
      </c>
      <c r="L3" s="185" t="s">
        <v>183</v>
      </c>
      <c r="M3" s="185" t="s">
        <v>184</v>
      </c>
      <c r="N3" s="185" t="s">
        <v>185</v>
      </c>
      <c r="O3" s="185" t="s">
        <v>186</v>
      </c>
      <c r="P3" s="185" t="s">
        <v>187</v>
      </c>
      <c r="Q3" s="185" t="s">
        <v>188</v>
      </c>
      <c r="R3" s="185" t="s">
        <v>189</v>
      </c>
      <c r="S3" s="185" t="s">
        <v>190</v>
      </c>
      <c r="T3" s="185" t="s">
        <v>191</v>
      </c>
      <c r="U3" s="185" t="s">
        <v>192</v>
      </c>
      <c r="V3" s="185" t="s">
        <v>193</v>
      </c>
      <c r="W3" s="185" t="s">
        <v>194</v>
      </c>
      <c r="X3" s="185" t="s">
        <v>195</v>
      </c>
      <c r="Y3" s="185" t="s">
        <v>196</v>
      </c>
      <c r="Z3" s="185" t="s">
        <v>197</v>
      </c>
      <c r="AA3" s="185" t="s">
        <v>198</v>
      </c>
      <c r="AB3" s="185" t="s">
        <v>199</v>
      </c>
      <c r="AC3" s="185" t="s">
        <v>200</v>
      </c>
      <c r="AD3" s="185" t="s">
        <v>201</v>
      </c>
      <c r="AE3" s="185" t="s">
        <v>202</v>
      </c>
    </row>
    <row r="4" spans="2:31" ht="15" customHeight="1" thickBot="1">
      <c r="D4" s="439" t="s">
        <v>203</v>
      </c>
      <c r="E4" s="440"/>
      <c r="F4" s="440"/>
      <c r="G4" s="440"/>
      <c r="H4" s="440"/>
      <c r="I4" s="440"/>
      <c r="J4" s="440"/>
      <c r="K4" s="440"/>
      <c r="L4" s="440"/>
      <c r="M4" s="440"/>
      <c r="N4" s="440"/>
      <c r="O4" s="440"/>
      <c r="P4" s="440"/>
      <c r="Q4" s="440"/>
      <c r="R4" s="440"/>
      <c r="S4" s="440"/>
      <c r="T4" s="440"/>
      <c r="U4" s="440"/>
      <c r="V4" s="440"/>
      <c r="W4" s="440"/>
      <c r="X4" s="440"/>
      <c r="Y4" s="440"/>
      <c r="Z4" s="440"/>
      <c r="AA4" s="440"/>
      <c r="AB4" s="440"/>
      <c r="AC4" s="440"/>
      <c r="AD4" s="440"/>
      <c r="AE4" s="440"/>
    </row>
    <row r="5" spans="2:31">
      <c r="C5" s="264" t="s">
        <v>12</v>
      </c>
      <c r="D5" s="265" cm="1">
        <f t="array" ref="D5:AE5">TRANSPOSE(TRANSPOSE(MP!J10:AK10))</f>
        <v>0.12</v>
      </c>
      <c r="E5" s="266">
        <v>0.38</v>
      </c>
      <c r="F5" s="266">
        <v>0.62</v>
      </c>
      <c r="G5" s="266">
        <v>0.88</v>
      </c>
      <c r="H5" s="266">
        <v>1.1200000000000001</v>
      </c>
      <c r="I5" s="266">
        <v>1.38</v>
      </c>
      <c r="J5" s="266">
        <v>1.62</v>
      </c>
      <c r="K5" s="266">
        <v>1.88</v>
      </c>
      <c r="L5" s="266">
        <v>2.12</v>
      </c>
      <c r="M5" s="266">
        <v>2.38</v>
      </c>
      <c r="N5" s="266">
        <v>2.62</v>
      </c>
      <c r="O5" s="266">
        <v>2.88</v>
      </c>
      <c r="P5" s="266">
        <v>3.12</v>
      </c>
      <c r="Q5" s="266">
        <v>3.38</v>
      </c>
      <c r="R5" s="266">
        <v>3.62</v>
      </c>
      <c r="S5" s="266">
        <v>3.88</v>
      </c>
      <c r="T5" s="266">
        <v>4.12</v>
      </c>
      <c r="U5" s="266">
        <v>4.38</v>
      </c>
      <c r="V5" s="266">
        <v>4.62</v>
      </c>
      <c r="W5" s="266">
        <v>4.88</v>
      </c>
      <c r="X5" s="266">
        <v>5.12</v>
      </c>
      <c r="Y5" s="266">
        <v>5.38</v>
      </c>
      <c r="Z5" s="266">
        <v>5.62</v>
      </c>
      <c r="AA5" s="266">
        <v>5.88</v>
      </c>
      <c r="AB5" s="266">
        <v>6.12</v>
      </c>
      <c r="AC5" s="266">
        <v>6.38</v>
      </c>
      <c r="AD5" s="266">
        <v>6.62</v>
      </c>
      <c r="AE5" s="266">
        <v>6.88</v>
      </c>
    </row>
    <row r="6" spans="2:31">
      <c r="B6" s="185" t="s">
        <v>97</v>
      </c>
      <c r="C6" s="267" t="s">
        <v>171</v>
      </c>
      <c r="D6" s="268" cm="1">
        <f t="array" aca="1" ref="D6" ca="1">INDIRECT($B6&amp;D$3)</f>
        <v>16152340.881027415</v>
      </c>
      <c r="E6" s="268" cm="1">
        <f t="array" aca="1" ref="E6" ca="1">INDIRECT($B6&amp;E$3)</f>
        <v>3701634.6266615828</v>
      </c>
      <c r="F6" s="268" cm="1">
        <f t="array" aca="1" ref="F6" ca="1">INDIRECT($B6&amp;F$3)</f>
        <v>3899173.4179041553</v>
      </c>
      <c r="G6" s="268" cm="1">
        <f t="array" aca="1" ref="G6" ca="1">INDIRECT($B6&amp;G$3)</f>
        <v>1331703.1473631947</v>
      </c>
      <c r="H6" s="268" cm="1">
        <f t="array" aca="1" ref="H6" ca="1">INDIRECT($B6&amp;H$3)</f>
        <v>4616489.9096688777</v>
      </c>
      <c r="I6" s="268" cm="1">
        <f t="array" aca="1" ref="I6" ca="1">INDIRECT($B6&amp;I$3)</f>
        <v>4578015.5950627532</v>
      </c>
      <c r="J6" s="268" cm="1">
        <f t="array" aca="1" ref="J6" ca="1">INDIRECT($B6&amp;J$3)</f>
        <v>656016.56745506707</v>
      </c>
      <c r="K6" s="268" cm="1">
        <f t="array" aca="1" ref="K6" ca="1">INDIRECT($B6&amp;K$3)</f>
        <v>605057.36920427065</v>
      </c>
      <c r="L6" s="268" cm="1">
        <f t="array" aca="1" ref="L6" ca="1">INDIRECT($B6&amp;L$3)</f>
        <v>640362.90318075474</v>
      </c>
      <c r="M6" s="268" cm="1">
        <f t="array" aca="1" ref="M6" ca="1">INDIRECT($B6&amp;M$3)</f>
        <v>407384.56429781375</v>
      </c>
      <c r="N6" s="268" cm="1">
        <f t="array" aca="1" ref="N6" ca="1">INDIRECT($B6&amp;N$3)</f>
        <v>299341.64748197311</v>
      </c>
      <c r="O6" s="268" cm="1">
        <f t="array" aca="1" ref="O6" ca="1">INDIRECT($B6&amp;O$3)</f>
        <v>901781.68141821981</v>
      </c>
      <c r="P6" s="268" cm="1">
        <f t="array" aca="1" ref="P6" ca="1">INDIRECT($B6&amp;P$3)</f>
        <v>740023.85771719005</v>
      </c>
      <c r="Q6" s="268" cm="1">
        <f t="array" aca="1" ref="Q6" ca="1">INDIRECT($B6&amp;Q$3)</f>
        <v>0</v>
      </c>
      <c r="R6" s="268" cm="1">
        <f t="array" aca="1" ref="R6" ca="1">INDIRECT($B6&amp;R$3)</f>
        <v>0</v>
      </c>
      <c r="S6" s="268" cm="1">
        <f t="array" aca="1" ref="S6" ca="1">INDIRECT($B6&amp;S$3)</f>
        <v>0</v>
      </c>
      <c r="T6" s="268" cm="1">
        <f t="array" aca="1" ref="T6" ca="1">INDIRECT($B6&amp;T$3)</f>
        <v>0</v>
      </c>
      <c r="U6" s="268" cm="1">
        <f t="array" aca="1" ref="U6" ca="1">INDIRECT($B6&amp;U$3)</f>
        <v>0</v>
      </c>
      <c r="V6" s="268" cm="1">
        <f t="array" aca="1" ref="V6" ca="1">INDIRECT($B6&amp;V$3)</f>
        <v>0</v>
      </c>
      <c r="W6" s="268" cm="1">
        <f t="array" aca="1" ref="W6" ca="1">INDIRECT($B6&amp;W$3)</f>
        <v>0</v>
      </c>
      <c r="X6" s="268" cm="1">
        <f t="array" aca="1" ref="X6" ca="1">INDIRECT($B6&amp;X$3)</f>
        <v>0</v>
      </c>
      <c r="Y6" s="268" cm="1">
        <f t="array" aca="1" ref="Y6" ca="1">INDIRECT($B6&amp;Y$3)</f>
        <v>0</v>
      </c>
      <c r="Z6" s="268" cm="1">
        <f t="array" aca="1" ref="Z6" ca="1">INDIRECT($B6&amp;Z$3)</f>
        <v>0</v>
      </c>
      <c r="AA6" s="268" cm="1">
        <f t="array" aca="1" ref="AA6" ca="1">INDIRECT($B6&amp;AA$3)</f>
        <v>0</v>
      </c>
      <c r="AB6" s="268" cm="1">
        <f t="array" aca="1" ref="AB6" ca="1">INDIRECT($B6&amp;AB$3)</f>
        <v>0</v>
      </c>
      <c r="AC6" s="268" cm="1">
        <f t="array" aca="1" ref="AC6" ca="1">INDIRECT($B6&amp;AC$3)</f>
        <v>0</v>
      </c>
      <c r="AD6" s="268" cm="1">
        <f t="array" aca="1" ref="AD6" ca="1">INDIRECT($B6&amp;AD$3)</f>
        <v>0</v>
      </c>
      <c r="AE6" s="268" cm="1">
        <f t="array" aca="1" ref="AE6" ca="1">INDIRECT($B6&amp;AE$3)</f>
        <v>0</v>
      </c>
    </row>
    <row r="7" spans="2:31">
      <c r="B7" s="185" t="s">
        <v>90</v>
      </c>
      <c r="C7" s="267" t="s">
        <v>22</v>
      </c>
      <c r="D7" s="268" cm="1">
        <f t="array" aca="1" ref="D7" ca="1">INDIRECT($B7&amp;D$3)</f>
        <v>54906400.709888339</v>
      </c>
      <c r="E7" s="268" cm="1">
        <f t="array" aca="1" ref="E7" ca="1">INDIRECT($B7&amp;E$3)</f>
        <v>13495537.960683003</v>
      </c>
      <c r="F7" s="268" cm="1">
        <f t="array" aca="1" ref="F7" ca="1">INDIRECT($B7&amp;F$3)</f>
        <v>10617369.546532877</v>
      </c>
      <c r="G7" s="268" cm="1">
        <f t="array" aca="1" ref="G7" ca="1">INDIRECT($B7&amp;G$3)</f>
        <v>27089465.022614945</v>
      </c>
      <c r="H7" s="268" cm="1">
        <f t="array" aca="1" ref="H7" ca="1">INDIRECT($B7&amp;H$3)</f>
        <v>8241996.9254695177</v>
      </c>
      <c r="I7" s="268" cm="1">
        <f t="array" aca="1" ref="I7" ca="1">INDIRECT($B7&amp;I$3)</f>
        <v>4551641.9734765338</v>
      </c>
      <c r="J7" s="268" cm="1">
        <f t="array" aca="1" ref="J7" ca="1">INDIRECT($B7&amp;J$3)</f>
        <v>151538.14065382158</v>
      </c>
      <c r="K7" s="268" cm="1">
        <f t="array" aca="1" ref="K7" ca="1">INDIRECT($B7&amp;K$3)</f>
        <v>209009.33743976991</v>
      </c>
      <c r="L7" s="268" cm="1">
        <f t="array" aca="1" ref="L7" ca="1">INDIRECT($B7&amp;L$3)</f>
        <v>2530175.5296675526</v>
      </c>
      <c r="M7" s="268" cm="1">
        <f t="array" aca="1" ref="M7" ca="1">INDIRECT($B7&amp;M$3)</f>
        <v>444751.30479695561</v>
      </c>
      <c r="N7" s="268" cm="1">
        <f t="array" aca="1" ref="N7" ca="1">INDIRECT($B7&amp;N$3)</f>
        <v>481850.88883889141</v>
      </c>
      <c r="O7" s="268" cm="1">
        <f t="array" aca="1" ref="O7" ca="1">INDIRECT($B7&amp;O$3)</f>
        <v>0</v>
      </c>
      <c r="P7" s="268" cm="1">
        <f t="array" aca="1" ref="P7" ca="1">INDIRECT($B7&amp;P$3)</f>
        <v>0</v>
      </c>
      <c r="Q7" s="268" cm="1">
        <f t="array" aca="1" ref="Q7" ca="1">INDIRECT($B7&amp;Q$3)</f>
        <v>0</v>
      </c>
      <c r="R7" s="268" cm="1">
        <f t="array" aca="1" ref="R7" ca="1">INDIRECT($B7&amp;R$3)</f>
        <v>0</v>
      </c>
      <c r="S7" s="268" cm="1">
        <f t="array" aca="1" ref="S7" ca="1">INDIRECT($B7&amp;S$3)</f>
        <v>0</v>
      </c>
      <c r="T7" s="268" cm="1">
        <f t="array" aca="1" ref="T7" ca="1">INDIRECT($B7&amp;T$3)</f>
        <v>0</v>
      </c>
      <c r="U7" s="268" cm="1">
        <f t="array" aca="1" ref="U7" ca="1">INDIRECT($B7&amp;U$3)</f>
        <v>0</v>
      </c>
      <c r="V7" s="268" cm="1">
        <f t="array" aca="1" ref="V7" ca="1">INDIRECT($B7&amp;V$3)</f>
        <v>0</v>
      </c>
      <c r="W7" s="268" cm="1">
        <f t="array" aca="1" ref="W7" ca="1">INDIRECT($B7&amp;W$3)</f>
        <v>0</v>
      </c>
      <c r="X7" s="268" cm="1">
        <f t="array" aca="1" ref="X7" ca="1">INDIRECT($B7&amp;X$3)</f>
        <v>0</v>
      </c>
      <c r="Y7" s="268" cm="1">
        <f t="array" aca="1" ref="Y7" ca="1">INDIRECT($B7&amp;Y$3)</f>
        <v>0</v>
      </c>
      <c r="Z7" s="268" cm="1">
        <f t="array" aca="1" ref="Z7" ca="1">INDIRECT($B7&amp;Z$3)</f>
        <v>0</v>
      </c>
      <c r="AA7" s="268" cm="1">
        <f t="array" aca="1" ref="AA7" ca="1">INDIRECT($B7&amp;AA$3)</f>
        <v>0</v>
      </c>
      <c r="AB7" s="268" cm="1">
        <f t="array" aca="1" ref="AB7" ca="1">INDIRECT($B7&amp;AB$3)</f>
        <v>0</v>
      </c>
      <c r="AC7" s="268" cm="1">
        <f t="array" aca="1" ref="AC7" ca="1">INDIRECT($B7&amp;AC$3)</f>
        <v>0</v>
      </c>
      <c r="AD7" s="268" cm="1">
        <f t="array" aca="1" ref="AD7" ca="1">INDIRECT($B7&amp;AD$3)</f>
        <v>0</v>
      </c>
      <c r="AE7" s="268" cm="1">
        <f t="array" aca="1" ref="AE7" ca="1">INDIRECT($B7&amp;AE$3)</f>
        <v>0</v>
      </c>
    </row>
    <row r="8" spans="2:31">
      <c r="B8" s="185" t="s">
        <v>91</v>
      </c>
      <c r="C8" s="267" t="s">
        <v>27</v>
      </c>
      <c r="D8" s="268" cm="1">
        <f t="array" aca="1" ref="D8" ca="1">INDIRECT($B8&amp;D$3)</f>
        <v>1481401.0024590145</v>
      </c>
      <c r="E8" s="268" cm="1">
        <f t="array" aca="1" ref="E8" ca="1">INDIRECT($B8&amp;E$3)</f>
        <v>489422.74799929879</v>
      </c>
      <c r="F8" s="268" cm="1">
        <f t="array" aca="1" ref="F8" ca="1">INDIRECT($B8&amp;F$3)</f>
        <v>808724.90889385913</v>
      </c>
      <c r="G8" s="268" cm="1">
        <f t="array" aca="1" ref="G8" ca="1">INDIRECT($B8&amp;G$3)</f>
        <v>1144055.0289560356</v>
      </c>
      <c r="H8" s="268" cm="1">
        <f t="array" aca="1" ref="H8" ca="1">INDIRECT($B8&amp;H$3)</f>
        <v>11275.526932817533</v>
      </c>
      <c r="I8" s="268" cm="1">
        <f t="array" aca="1" ref="I8" ca="1">INDIRECT($B8&amp;I$3)</f>
        <v>46924916.932771765</v>
      </c>
      <c r="J8" s="268" cm="1">
        <f t="array" aca="1" ref="J8" ca="1">INDIRECT($B8&amp;J$3)</f>
        <v>244248.04392513208</v>
      </c>
      <c r="K8" s="268" cm="1">
        <f t="array" aca="1" ref="K8" ca="1">INDIRECT($B8&amp;K$3)</f>
        <v>359613.24324251665</v>
      </c>
      <c r="L8" s="268" cm="1">
        <f t="array" aca="1" ref="L8" ca="1">INDIRECT($B8&amp;L$3)</f>
        <v>0</v>
      </c>
      <c r="M8" s="268" cm="1">
        <f t="array" aca="1" ref="M8" ca="1">INDIRECT($B8&amp;M$3)</f>
        <v>0</v>
      </c>
      <c r="N8" s="268" cm="1">
        <f t="array" aca="1" ref="N8" ca="1">INDIRECT($B8&amp;N$3)</f>
        <v>0</v>
      </c>
      <c r="O8" s="268" cm="1">
        <f t="array" aca="1" ref="O8" ca="1">INDIRECT($B8&amp;O$3)</f>
        <v>0</v>
      </c>
      <c r="P8" s="268" cm="1">
        <f t="array" aca="1" ref="P8" ca="1">INDIRECT($B8&amp;P$3)</f>
        <v>0</v>
      </c>
      <c r="Q8" s="268" cm="1">
        <f t="array" aca="1" ref="Q8" ca="1">INDIRECT($B8&amp;Q$3)</f>
        <v>0</v>
      </c>
      <c r="R8" s="268" cm="1">
        <f t="array" aca="1" ref="R8" ca="1">INDIRECT($B8&amp;R$3)</f>
        <v>0</v>
      </c>
      <c r="S8" s="268" cm="1">
        <f t="array" aca="1" ref="S8" ca="1">INDIRECT($B8&amp;S$3)</f>
        <v>0</v>
      </c>
      <c r="T8" s="268" cm="1">
        <f t="array" aca="1" ref="T8" ca="1">INDIRECT($B8&amp;T$3)</f>
        <v>0</v>
      </c>
      <c r="U8" s="268" cm="1">
        <f t="array" aca="1" ref="U8" ca="1">INDIRECT($B8&amp;U$3)</f>
        <v>0</v>
      </c>
      <c r="V8" s="268" cm="1">
        <f t="array" aca="1" ref="V8" ca="1">INDIRECT($B8&amp;V$3)</f>
        <v>0</v>
      </c>
      <c r="W8" s="268" cm="1">
        <f t="array" aca="1" ref="W8" ca="1">INDIRECT($B8&amp;W$3)</f>
        <v>0</v>
      </c>
      <c r="X8" s="268" cm="1">
        <f t="array" aca="1" ref="X8" ca="1">INDIRECT($B8&amp;X$3)</f>
        <v>0</v>
      </c>
      <c r="Y8" s="268" cm="1">
        <f t="array" aca="1" ref="Y8" ca="1">INDIRECT($B8&amp;Y$3)</f>
        <v>0</v>
      </c>
      <c r="Z8" s="268" cm="1">
        <f t="array" aca="1" ref="Z8" ca="1">INDIRECT($B8&amp;Z$3)</f>
        <v>0</v>
      </c>
      <c r="AA8" s="268" cm="1">
        <f t="array" aca="1" ref="AA8" ca="1">INDIRECT($B8&amp;AA$3)</f>
        <v>0</v>
      </c>
      <c r="AB8" s="268" cm="1">
        <f t="array" aca="1" ref="AB8" ca="1">INDIRECT($B8&amp;AB$3)</f>
        <v>0</v>
      </c>
      <c r="AC8" s="268" cm="1">
        <f t="array" aca="1" ref="AC8" ca="1">INDIRECT($B8&amp;AC$3)</f>
        <v>0</v>
      </c>
      <c r="AD8" s="268" cm="1">
        <f t="array" aca="1" ref="AD8" ca="1">INDIRECT($B8&amp;AD$3)</f>
        <v>0</v>
      </c>
      <c r="AE8" s="268" cm="1">
        <f t="array" aca="1" ref="AE8" ca="1">INDIRECT($B8&amp;AE$3)</f>
        <v>0</v>
      </c>
    </row>
    <row r="9" spans="2:31">
      <c r="B9" s="185" t="s">
        <v>92</v>
      </c>
      <c r="C9" s="267" t="s">
        <v>32</v>
      </c>
      <c r="D9" s="268" cm="1">
        <f t="array" aca="1" ref="D9" ca="1">INDIRECT($B9&amp;D$3)</f>
        <v>64088033.108387507</v>
      </c>
      <c r="E9" s="268" cm="1">
        <f t="array" aca="1" ref="E9" ca="1">INDIRECT($B9&amp;E$3)</f>
        <v>50956876.429020457</v>
      </c>
      <c r="F9" s="268" cm="1">
        <f t="array" aca="1" ref="F9" ca="1">INDIRECT($B9&amp;F$3)</f>
        <v>17813673.308636811</v>
      </c>
      <c r="G9" s="268" cm="1">
        <f t="array" aca="1" ref="G9" ca="1">INDIRECT($B9&amp;G$3)</f>
        <v>1130140.6208610323</v>
      </c>
      <c r="H9" s="268" cm="1">
        <f t="array" aca="1" ref="H9" ca="1">INDIRECT($B9&amp;H$3)</f>
        <v>303785.29093649273</v>
      </c>
      <c r="I9" s="268" cm="1">
        <f t="array" aca="1" ref="I9" ca="1">INDIRECT($B9&amp;I$3)</f>
        <v>398960.28522740997</v>
      </c>
      <c r="J9" s="268" cm="1">
        <f t="array" aca="1" ref="J9" ca="1">INDIRECT($B9&amp;J$3)</f>
        <v>4901.8719050636273</v>
      </c>
      <c r="K9" s="268" cm="1">
        <f t="array" aca="1" ref="K9" ca="1">INDIRECT($B9&amp;K$3)</f>
        <v>862.82808710252266</v>
      </c>
      <c r="L9" s="268" cm="1">
        <f t="array" aca="1" ref="L9" ca="1">INDIRECT($B9&amp;L$3)</f>
        <v>0</v>
      </c>
      <c r="M9" s="268" cm="1">
        <f t="array" aca="1" ref="M9" ca="1">INDIRECT($B9&amp;M$3)</f>
        <v>0</v>
      </c>
      <c r="N9" s="268" cm="1">
        <f t="array" aca="1" ref="N9" ca="1">INDIRECT($B9&amp;N$3)</f>
        <v>0</v>
      </c>
      <c r="O9" s="268" cm="1">
        <f t="array" aca="1" ref="O9" ca="1">INDIRECT($B9&amp;O$3)</f>
        <v>0</v>
      </c>
      <c r="P9" s="268" cm="1">
        <f t="array" aca="1" ref="P9" ca="1">INDIRECT($B9&amp;P$3)</f>
        <v>0</v>
      </c>
      <c r="Q9" s="268" cm="1">
        <f t="array" aca="1" ref="Q9" ca="1">INDIRECT($B9&amp;Q$3)</f>
        <v>0</v>
      </c>
      <c r="R9" s="268" cm="1">
        <f t="array" aca="1" ref="R9" ca="1">INDIRECT($B9&amp;R$3)</f>
        <v>0</v>
      </c>
      <c r="S9" s="268" cm="1">
        <f t="array" aca="1" ref="S9" ca="1">INDIRECT($B9&amp;S$3)</f>
        <v>0</v>
      </c>
      <c r="T9" s="268" cm="1">
        <f t="array" aca="1" ref="T9" ca="1">INDIRECT($B9&amp;T$3)</f>
        <v>0</v>
      </c>
      <c r="U9" s="268" cm="1">
        <f t="array" aca="1" ref="U9" ca="1">INDIRECT($B9&amp;U$3)</f>
        <v>0</v>
      </c>
      <c r="V9" s="268" cm="1">
        <f t="array" aca="1" ref="V9" ca="1">INDIRECT($B9&amp;V$3)</f>
        <v>0</v>
      </c>
      <c r="W9" s="268" cm="1">
        <f t="array" aca="1" ref="W9" ca="1">INDIRECT($B9&amp;W$3)</f>
        <v>0</v>
      </c>
      <c r="X9" s="268" cm="1">
        <f t="array" aca="1" ref="X9" ca="1">INDIRECT($B9&amp;X$3)</f>
        <v>0</v>
      </c>
      <c r="Y9" s="268" cm="1">
        <f t="array" aca="1" ref="Y9" ca="1">INDIRECT($B9&amp;Y$3)</f>
        <v>0</v>
      </c>
      <c r="Z9" s="268" cm="1">
        <f t="array" aca="1" ref="Z9" ca="1">INDIRECT($B9&amp;Z$3)</f>
        <v>0</v>
      </c>
      <c r="AA9" s="268" cm="1">
        <f t="array" aca="1" ref="AA9" ca="1">INDIRECT($B9&amp;AA$3)</f>
        <v>0</v>
      </c>
      <c r="AB9" s="268" cm="1">
        <f t="array" aca="1" ref="AB9" ca="1">INDIRECT($B9&amp;AB$3)</f>
        <v>0</v>
      </c>
      <c r="AC9" s="268" cm="1">
        <f t="array" aca="1" ref="AC9" ca="1">INDIRECT($B9&amp;AC$3)</f>
        <v>0</v>
      </c>
      <c r="AD9" s="268" cm="1">
        <f t="array" aca="1" ref="AD9" ca="1">INDIRECT($B9&amp;AD$3)</f>
        <v>0</v>
      </c>
      <c r="AE9" s="268" cm="1">
        <f t="array" aca="1" ref="AE9" ca="1">INDIRECT($B9&amp;AE$3)</f>
        <v>0</v>
      </c>
    </row>
    <row r="10" spans="2:31">
      <c r="B10" s="185" t="s">
        <v>93</v>
      </c>
      <c r="C10" s="267" t="s">
        <v>37</v>
      </c>
      <c r="D10" s="268" cm="1">
        <f t="array" aca="1" ref="D10" ca="1">INDIRECT($B10&amp;D$3)</f>
        <v>32317750.851634353</v>
      </c>
      <c r="E10" s="268" cm="1">
        <f t="array" aca="1" ref="E10" ca="1">INDIRECT($B10&amp;E$3)</f>
        <v>9565588.8182591014</v>
      </c>
      <c r="F10" s="268" cm="1">
        <f t="array" aca="1" ref="F10" ca="1">INDIRECT($B10&amp;F$3)</f>
        <v>5832776.3462314429</v>
      </c>
      <c r="G10" s="268" cm="1">
        <f t="array" aca="1" ref="G10" ca="1">INDIRECT($B10&amp;G$3)</f>
        <v>4239183.2117577139</v>
      </c>
      <c r="H10" s="268" cm="1">
        <f t="array" aca="1" ref="H10" ca="1">INDIRECT($B10&amp;H$3)</f>
        <v>3901174.2322043348</v>
      </c>
      <c r="I10" s="268" cm="1">
        <f t="array" aca="1" ref="I10" ca="1">INDIRECT($B10&amp;I$3)</f>
        <v>5215943.4656289853</v>
      </c>
      <c r="J10" s="268" cm="1">
        <f t="array" aca="1" ref="J10" ca="1">INDIRECT($B10&amp;J$3)</f>
        <v>7298927.2791229971</v>
      </c>
      <c r="K10" s="268" cm="1">
        <f t="array" aca="1" ref="K10" ca="1">INDIRECT($B10&amp;K$3)</f>
        <v>4988280.4963980075</v>
      </c>
      <c r="L10" s="268" cm="1">
        <f t="array" aca="1" ref="L10" ca="1">INDIRECT($B10&amp;L$3)</f>
        <v>10446875.345617693</v>
      </c>
      <c r="M10" s="268" cm="1">
        <f t="array" aca="1" ref="M10" ca="1">INDIRECT($B10&amp;M$3)</f>
        <v>40634627.811695322</v>
      </c>
      <c r="N10" s="268" cm="1">
        <f t="array" aca="1" ref="N10" ca="1">INDIRECT($B10&amp;N$3)</f>
        <v>3799888.5175865823</v>
      </c>
      <c r="O10" s="268" cm="1">
        <f t="array" aca="1" ref="O10" ca="1">INDIRECT($B10&amp;O$3)</f>
        <v>1526917.4624756116</v>
      </c>
      <c r="P10" s="268" cm="1">
        <f t="array" aca="1" ref="P10" ca="1">INDIRECT($B10&amp;P$3)</f>
        <v>1664128.6564854067</v>
      </c>
      <c r="Q10" s="268" cm="1">
        <f t="array" aca="1" ref="Q10" ca="1">INDIRECT($B10&amp;Q$3)</f>
        <v>1292112.883406773</v>
      </c>
      <c r="R10" s="268" cm="1">
        <f t="array" aca="1" ref="R10" ca="1">INDIRECT($B10&amp;R$3)</f>
        <v>3151454.9631717177</v>
      </c>
      <c r="S10" s="268" cm="1">
        <f t="array" aca="1" ref="S10" ca="1">INDIRECT($B10&amp;S$3)</f>
        <v>6232153.890415079</v>
      </c>
      <c r="T10" s="268" cm="1">
        <f t="array" aca="1" ref="T10" ca="1">INDIRECT($B10&amp;T$3)</f>
        <v>6842560.8763880227</v>
      </c>
      <c r="U10" s="268" cm="1">
        <f t="array" aca="1" ref="U10" ca="1">INDIRECT($B10&amp;U$3)</f>
        <v>1487633.0511793981</v>
      </c>
      <c r="V10" s="268" cm="1">
        <f t="array" aca="1" ref="V10" ca="1">INDIRECT($B10&amp;V$3)</f>
        <v>0</v>
      </c>
      <c r="W10" s="268" cm="1">
        <f t="array" aca="1" ref="W10" ca="1">INDIRECT($B10&amp;W$3)</f>
        <v>0</v>
      </c>
      <c r="X10" s="268" cm="1">
        <f t="array" aca="1" ref="X10" ca="1">INDIRECT($B10&amp;X$3)</f>
        <v>0</v>
      </c>
      <c r="Y10" s="268" cm="1">
        <f t="array" aca="1" ref="Y10" ca="1">INDIRECT($B10&amp;Y$3)</f>
        <v>0</v>
      </c>
      <c r="Z10" s="268" cm="1">
        <f t="array" aca="1" ref="Z10" ca="1">INDIRECT($B10&amp;Z$3)</f>
        <v>0</v>
      </c>
      <c r="AA10" s="268" cm="1">
        <f t="array" aca="1" ref="AA10" ca="1">INDIRECT($B10&amp;AA$3)</f>
        <v>0</v>
      </c>
      <c r="AB10" s="268" cm="1">
        <f t="array" aca="1" ref="AB10" ca="1">INDIRECT($B10&amp;AB$3)</f>
        <v>0</v>
      </c>
      <c r="AC10" s="268" cm="1">
        <f t="array" aca="1" ref="AC10" ca="1">INDIRECT($B10&amp;AC$3)</f>
        <v>0</v>
      </c>
      <c r="AD10" s="268" cm="1">
        <f t="array" aca="1" ref="AD10" ca="1">INDIRECT($B10&amp;AD$3)</f>
        <v>0</v>
      </c>
      <c r="AE10" s="268" cm="1">
        <f t="array" aca="1" ref="AE10" ca="1">INDIRECT($B10&amp;AE$3)</f>
        <v>0</v>
      </c>
    </row>
    <row r="11" spans="2:31">
      <c r="B11" s="185" t="s">
        <v>94</v>
      </c>
      <c r="C11" s="267" t="s">
        <v>42</v>
      </c>
      <c r="D11" s="268" cm="1">
        <f t="array" aca="1" ref="D11" ca="1">INDIRECT($B11&amp;D$3)</f>
        <v>53260023.630618744</v>
      </c>
      <c r="E11" s="268" cm="1">
        <f t="array" aca="1" ref="E11" ca="1">INDIRECT($B11&amp;E$3)</f>
        <v>14858345.493197478</v>
      </c>
      <c r="F11" s="268" cm="1">
        <f t="array" aca="1" ref="F11" ca="1">INDIRECT($B11&amp;F$3)</f>
        <v>3225061.8611821453</v>
      </c>
      <c r="G11" s="268" cm="1">
        <f t="array" aca="1" ref="G11" ca="1">INDIRECT($B11&amp;G$3)</f>
        <v>14389531.638803046</v>
      </c>
      <c r="H11" s="268" cm="1">
        <f t="array" aca="1" ref="H11" ca="1">INDIRECT($B11&amp;H$3)</f>
        <v>16585206.563481519</v>
      </c>
      <c r="I11" s="268" cm="1">
        <f t="array" aca="1" ref="I11" ca="1">INDIRECT($B11&amp;I$3)</f>
        <v>15945144.240450528</v>
      </c>
      <c r="J11" s="268" cm="1">
        <f t="array" aca="1" ref="J11" ca="1">INDIRECT($B11&amp;J$3)</f>
        <v>6020291.8518402679</v>
      </c>
      <c r="K11" s="268" cm="1">
        <f t="array" aca="1" ref="K11" ca="1">INDIRECT($B11&amp;K$3)</f>
        <v>5358989.8324331008</v>
      </c>
      <c r="L11" s="268" cm="1">
        <f t="array" aca="1" ref="L11" ca="1">INDIRECT($B11&amp;L$3)</f>
        <v>27967595.405779004</v>
      </c>
      <c r="M11" s="268" cm="1">
        <f t="array" aca="1" ref="M11" ca="1">INDIRECT($B11&amp;M$3)</f>
        <v>3902668.0163379624</v>
      </c>
      <c r="N11" s="268" cm="1">
        <f t="array" aca="1" ref="N11" ca="1">INDIRECT($B11&amp;N$3)</f>
        <v>5174786.7060860144</v>
      </c>
      <c r="O11" s="268" cm="1">
        <f t="array" aca="1" ref="O11" ca="1">INDIRECT($B11&amp;O$3)</f>
        <v>1433731.9731950422</v>
      </c>
      <c r="P11" s="268" cm="1">
        <f t="array" aca="1" ref="P11" ca="1">INDIRECT($B11&amp;P$3)</f>
        <v>0</v>
      </c>
      <c r="Q11" s="268" cm="1">
        <f t="array" aca="1" ref="Q11" ca="1">INDIRECT($B11&amp;Q$3)</f>
        <v>0</v>
      </c>
      <c r="R11" s="268" cm="1">
        <f t="array" aca="1" ref="R11" ca="1">INDIRECT($B11&amp;R$3)</f>
        <v>0</v>
      </c>
      <c r="S11" s="268" cm="1">
        <f t="array" aca="1" ref="S11" ca="1">INDIRECT($B11&amp;S$3)</f>
        <v>0</v>
      </c>
      <c r="T11" s="268" cm="1">
        <f t="array" aca="1" ref="T11" ca="1">INDIRECT($B11&amp;T$3)</f>
        <v>0</v>
      </c>
      <c r="U11" s="268" cm="1">
        <f t="array" aca="1" ref="U11" ca="1">INDIRECT($B11&amp;U$3)</f>
        <v>0</v>
      </c>
      <c r="V11" s="268" cm="1">
        <f t="array" aca="1" ref="V11" ca="1">INDIRECT($B11&amp;V$3)</f>
        <v>0</v>
      </c>
      <c r="W11" s="268" cm="1">
        <f t="array" aca="1" ref="W11" ca="1">INDIRECT($B11&amp;W$3)</f>
        <v>0</v>
      </c>
      <c r="X11" s="268" cm="1">
        <f t="array" aca="1" ref="X11" ca="1">INDIRECT($B11&amp;X$3)</f>
        <v>0</v>
      </c>
      <c r="Y11" s="268" cm="1">
        <f t="array" aca="1" ref="Y11" ca="1">INDIRECT($B11&amp;Y$3)</f>
        <v>0</v>
      </c>
      <c r="Z11" s="268" cm="1">
        <f t="array" aca="1" ref="Z11" ca="1">INDIRECT($B11&amp;Z$3)</f>
        <v>0</v>
      </c>
      <c r="AA11" s="268" cm="1">
        <f t="array" aca="1" ref="AA11" ca="1">INDIRECT($B11&amp;AA$3)</f>
        <v>0</v>
      </c>
      <c r="AB11" s="268" cm="1">
        <f t="array" aca="1" ref="AB11" ca="1">INDIRECT($B11&amp;AB$3)</f>
        <v>0</v>
      </c>
      <c r="AC11" s="268" cm="1">
        <f t="array" aca="1" ref="AC11" ca="1">INDIRECT($B11&amp;AC$3)</f>
        <v>0</v>
      </c>
      <c r="AD11" s="268" cm="1">
        <f t="array" aca="1" ref="AD11" ca="1">INDIRECT($B11&amp;AD$3)</f>
        <v>0</v>
      </c>
      <c r="AE11" s="268" cm="1">
        <f t="array" aca="1" ref="AE11" ca="1">INDIRECT($B11&amp;AE$3)</f>
        <v>0</v>
      </c>
    </row>
    <row r="12" spans="2:31">
      <c r="B12" s="185" t="s">
        <v>204</v>
      </c>
      <c r="C12" s="267" t="s">
        <v>173</v>
      </c>
      <c r="D12" s="268" cm="1">
        <f t="array" aca="1" ref="D12" ca="1">INDIRECT($B12&amp;D$3)</f>
        <v>0</v>
      </c>
      <c r="E12" s="268" cm="1">
        <f t="array" aca="1" ref="E12" ca="1">INDIRECT($B12&amp;E$3)</f>
        <v>0</v>
      </c>
      <c r="F12" s="268" cm="1">
        <f t="array" aca="1" ref="F12" ca="1">INDIRECT($B12&amp;F$3)</f>
        <v>0</v>
      </c>
      <c r="G12" s="268" cm="1">
        <f t="array" aca="1" ref="G12" ca="1">INDIRECT($B12&amp;G$3)</f>
        <v>0</v>
      </c>
      <c r="H12" s="268" cm="1">
        <f t="array" aca="1" ref="H12" ca="1">INDIRECT($B12&amp;H$3)</f>
        <v>0</v>
      </c>
      <c r="I12" s="268" cm="1">
        <f t="array" aca="1" ref="I12" ca="1">INDIRECT($B12&amp;I$3)</f>
        <v>0</v>
      </c>
      <c r="J12" s="268" cm="1">
        <f t="array" aca="1" ref="J12" ca="1">INDIRECT($B12&amp;J$3)</f>
        <v>0</v>
      </c>
      <c r="K12" s="268" cm="1">
        <f t="array" aca="1" ref="K12" ca="1">INDIRECT($B12&amp;K$3)</f>
        <v>0</v>
      </c>
      <c r="L12" s="268" cm="1">
        <f t="array" aca="1" ref="L12" ca="1">INDIRECT($B12&amp;L$3)</f>
        <v>0</v>
      </c>
      <c r="M12" s="268" cm="1">
        <f t="array" aca="1" ref="M12" ca="1">INDIRECT($B12&amp;M$3)</f>
        <v>0</v>
      </c>
      <c r="N12" s="268" cm="1">
        <f t="array" aca="1" ref="N12" ca="1">INDIRECT($B12&amp;N$3)</f>
        <v>0</v>
      </c>
      <c r="O12" s="268" cm="1">
        <f t="array" aca="1" ref="O12" ca="1">INDIRECT($B12&amp;O$3)</f>
        <v>0</v>
      </c>
      <c r="P12" s="268" cm="1">
        <f t="array" aca="1" ref="P12" ca="1">INDIRECT($B12&amp;P$3)</f>
        <v>0</v>
      </c>
      <c r="Q12" s="268" cm="1">
        <f t="array" aca="1" ref="Q12" ca="1">INDIRECT($B12&amp;Q$3)</f>
        <v>0</v>
      </c>
      <c r="R12" s="268" cm="1">
        <f t="array" aca="1" ref="R12" ca="1">INDIRECT($B12&amp;R$3)</f>
        <v>0</v>
      </c>
      <c r="S12" s="268" cm="1">
        <f t="array" aca="1" ref="S12" ca="1">INDIRECT($B12&amp;S$3)</f>
        <v>0</v>
      </c>
      <c r="T12" s="268" cm="1">
        <f t="array" aca="1" ref="T12" ca="1">INDIRECT($B12&amp;T$3)</f>
        <v>0</v>
      </c>
      <c r="U12" s="268" cm="1">
        <f t="array" aca="1" ref="U12" ca="1">INDIRECT($B12&amp;U$3)</f>
        <v>0</v>
      </c>
      <c r="V12" s="268" cm="1">
        <f t="array" aca="1" ref="V12" ca="1">INDIRECT($B12&amp;V$3)</f>
        <v>0</v>
      </c>
      <c r="W12" s="268" cm="1">
        <f t="array" aca="1" ref="W12" ca="1">INDIRECT($B12&amp;W$3)</f>
        <v>0</v>
      </c>
      <c r="X12" s="268" cm="1">
        <f t="array" aca="1" ref="X12" ca="1">INDIRECT($B12&amp;X$3)</f>
        <v>0</v>
      </c>
      <c r="Y12" s="268" cm="1">
        <f t="array" aca="1" ref="Y12" ca="1">INDIRECT($B12&amp;Y$3)</f>
        <v>0</v>
      </c>
      <c r="Z12" s="268" cm="1">
        <f t="array" aca="1" ref="Z12" ca="1">INDIRECT($B12&amp;Z$3)</f>
        <v>0</v>
      </c>
      <c r="AA12" s="268" cm="1">
        <f t="array" aca="1" ref="AA12" ca="1">INDIRECT($B12&amp;AA$3)</f>
        <v>0</v>
      </c>
      <c r="AB12" s="268" cm="1">
        <f t="array" aca="1" ref="AB12" ca="1">INDIRECT($B12&amp;AB$3)</f>
        <v>0</v>
      </c>
      <c r="AC12" s="268" cm="1">
        <f t="array" aca="1" ref="AC12" ca="1">INDIRECT($B12&amp;AC$3)</f>
        <v>0</v>
      </c>
      <c r="AD12" s="268" cm="1">
        <f t="array" aca="1" ref="AD12" ca="1">INDIRECT($B12&amp;AD$3)</f>
        <v>0</v>
      </c>
      <c r="AE12" s="268" cm="1">
        <f t="array" aca="1" ref="AE12" ca="1">INDIRECT($B12&amp;AE$3)</f>
        <v>0</v>
      </c>
    </row>
    <row r="13" spans="2:31">
      <c r="B13" s="185" t="s">
        <v>95</v>
      </c>
      <c r="C13" s="267" t="s">
        <v>47</v>
      </c>
      <c r="D13" s="268" cm="1">
        <f t="array" aca="1" ref="D13" ca="1">INDIRECT($B13&amp;D$3)</f>
        <v>21749092.374196641</v>
      </c>
      <c r="E13" s="268" cm="1">
        <f t="array" aca="1" ref="E13" ca="1">INDIRECT($B13&amp;E$3)</f>
        <v>3440288.1173139717</v>
      </c>
      <c r="F13" s="268" cm="1">
        <f t="array" aca="1" ref="F13" ca="1">INDIRECT($B13&amp;F$3)</f>
        <v>14664.752291746678</v>
      </c>
      <c r="G13" s="268" cm="1">
        <f t="array" aca="1" ref="G13" ca="1">INDIRECT($B13&amp;G$3)</f>
        <v>0</v>
      </c>
      <c r="H13" s="268" cm="1">
        <f t="array" aca="1" ref="H13" ca="1">INDIRECT($B13&amp;H$3)</f>
        <v>0</v>
      </c>
      <c r="I13" s="268" cm="1">
        <f t="array" aca="1" ref="I13" ca="1">INDIRECT($B13&amp;I$3)</f>
        <v>0</v>
      </c>
      <c r="J13" s="268" cm="1">
        <f t="array" aca="1" ref="J13" ca="1">INDIRECT($B13&amp;J$3)</f>
        <v>0</v>
      </c>
      <c r="K13" s="268" cm="1">
        <f t="array" aca="1" ref="K13" ca="1">INDIRECT($B13&amp;K$3)</f>
        <v>0</v>
      </c>
      <c r="L13" s="268" cm="1">
        <f t="array" aca="1" ref="L13" ca="1">INDIRECT($B13&amp;L$3)</f>
        <v>0</v>
      </c>
      <c r="M13" s="268" cm="1">
        <f t="array" aca="1" ref="M13" ca="1">INDIRECT($B13&amp;M$3)</f>
        <v>0</v>
      </c>
      <c r="N13" s="268" cm="1">
        <f t="array" aca="1" ref="N13" ca="1">INDIRECT($B13&amp;N$3)</f>
        <v>0</v>
      </c>
      <c r="O13" s="268" cm="1">
        <f t="array" aca="1" ref="O13" ca="1">INDIRECT($B13&amp;O$3)</f>
        <v>0</v>
      </c>
      <c r="P13" s="268" cm="1">
        <f t="array" aca="1" ref="P13" ca="1">INDIRECT($B13&amp;P$3)</f>
        <v>0</v>
      </c>
      <c r="Q13" s="268" cm="1">
        <f t="array" aca="1" ref="Q13" ca="1">INDIRECT($B13&amp;Q$3)</f>
        <v>0</v>
      </c>
      <c r="R13" s="268" cm="1">
        <f t="array" aca="1" ref="R13" ca="1">INDIRECT($B13&amp;R$3)</f>
        <v>0</v>
      </c>
      <c r="S13" s="268" cm="1">
        <f t="array" aca="1" ref="S13" ca="1">INDIRECT($B13&amp;S$3)</f>
        <v>0</v>
      </c>
      <c r="T13" s="268" cm="1">
        <f t="array" aca="1" ref="T13" ca="1">INDIRECT($B13&amp;T$3)</f>
        <v>0</v>
      </c>
      <c r="U13" s="268" cm="1">
        <f t="array" aca="1" ref="U13" ca="1">INDIRECT($B13&amp;U$3)</f>
        <v>0</v>
      </c>
      <c r="V13" s="268" cm="1">
        <f t="array" aca="1" ref="V13" ca="1">INDIRECT($B13&amp;V$3)</f>
        <v>0</v>
      </c>
      <c r="W13" s="268" cm="1">
        <f t="array" aca="1" ref="W13" ca="1">INDIRECT($B13&amp;W$3)</f>
        <v>0</v>
      </c>
      <c r="X13" s="268" cm="1">
        <f t="array" aca="1" ref="X13" ca="1">INDIRECT($B13&amp;X$3)</f>
        <v>0</v>
      </c>
      <c r="Y13" s="268" cm="1">
        <f t="array" aca="1" ref="Y13" ca="1">INDIRECT($B13&amp;Y$3)</f>
        <v>0</v>
      </c>
      <c r="Z13" s="268" cm="1">
        <f t="array" aca="1" ref="Z13" ca="1">INDIRECT($B13&amp;Z$3)</f>
        <v>0</v>
      </c>
      <c r="AA13" s="268" cm="1">
        <f t="array" aca="1" ref="AA13" ca="1">INDIRECT($B13&amp;AA$3)</f>
        <v>0</v>
      </c>
      <c r="AB13" s="268" cm="1">
        <f t="array" aca="1" ref="AB13" ca="1">INDIRECT($B13&amp;AB$3)</f>
        <v>0</v>
      </c>
      <c r="AC13" s="268" cm="1">
        <f t="array" aca="1" ref="AC13" ca="1">INDIRECT($B13&amp;AC$3)</f>
        <v>0</v>
      </c>
      <c r="AD13" s="268" cm="1">
        <f t="array" aca="1" ref="AD13" ca="1">INDIRECT($B13&amp;AD$3)</f>
        <v>0</v>
      </c>
      <c r="AE13" s="268" cm="1">
        <f t="array" aca="1" ref="AE13" ca="1">INDIRECT($B13&amp;AE$3)</f>
        <v>0</v>
      </c>
    </row>
    <row r="14" spans="2:31">
      <c r="B14" s="185" t="s">
        <v>96</v>
      </c>
      <c r="C14" s="267" t="s">
        <v>52</v>
      </c>
      <c r="D14" s="268" cm="1">
        <f t="array" aca="1" ref="D14" ca="1">INDIRECT($B14&amp;D$3)</f>
        <v>132759734.09409982</v>
      </c>
      <c r="E14" s="268" cm="1">
        <f t="array" aca="1" ref="E14" ca="1">INDIRECT($B14&amp;E$3)</f>
        <v>97898146.949947461</v>
      </c>
      <c r="F14" s="268" cm="1">
        <f t="array" aca="1" ref="F14" ca="1">INDIRECT($B14&amp;F$3)</f>
        <v>73533793.160186023</v>
      </c>
      <c r="G14" s="268" cm="1">
        <f t="array" aca="1" ref="G14" ca="1">INDIRECT($B14&amp;G$3)</f>
        <v>69533753.151455581</v>
      </c>
      <c r="H14" s="268" cm="1">
        <f t="array" aca="1" ref="H14" ca="1">INDIRECT($B14&amp;H$3)</f>
        <v>54654178.777709231</v>
      </c>
      <c r="I14" s="268" cm="1">
        <f t="array" aca="1" ref="I14" ca="1">INDIRECT($B14&amp;I$3)</f>
        <v>52130649.755972244</v>
      </c>
      <c r="J14" s="268" cm="1">
        <f t="array" aca="1" ref="J14" ca="1">INDIRECT($B14&amp;J$3)</f>
        <v>49536523.04962378</v>
      </c>
      <c r="K14" s="268" cm="1">
        <f t="array" aca="1" ref="K14" ca="1">INDIRECT($B14&amp;K$3)</f>
        <v>41409264.930495754</v>
      </c>
      <c r="L14" s="268" cm="1">
        <f t="array" aca="1" ref="L14" ca="1">INDIRECT($B14&amp;L$3)</f>
        <v>24853348.716945749</v>
      </c>
      <c r="M14" s="268" cm="1">
        <f t="array" aca="1" ref="M14" ca="1">INDIRECT($B14&amp;M$3)</f>
        <v>21158480.732817627</v>
      </c>
      <c r="N14" s="268" cm="1">
        <f t="array" aca="1" ref="N14" ca="1">INDIRECT($B14&amp;N$3)</f>
        <v>18343034.408773128</v>
      </c>
      <c r="O14" s="268" cm="1">
        <f t="array" aca="1" ref="O14" ca="1">INDIRECT($B14&amp;O$3)</f>
        <v>15355202.624433827</v>
      </c>
      <c r="P14" s="268" cm="1">
        <f t="array" aca="1" ref="P14" ca="1">INDIRECT($B14&amp;P$3)</f>
        <v>12685826.395724351</v>
      </c>
      <c r="Q14" s="268" cm="1">
        <f t="array" aca="1" ref="Q14" ca="1">INDIRECT($B14&amp;Q$3)</f>
        <v>11406897.42604308</v>
      </c>
      <c r="R14" s="268" cm="1">
        <f t="array" aca="1" ref="R14" ca="1">INDIRECT($B14&amp;R$3)</f>
        <v>10793812.523834277</v>
      </c>
      <c r="S14" s="268" cm="1">
        <f t="array" aca="1" ref="S14" ca="1">INDIRECT($B14&amp;S$3)</f>
        <v>7979537.3354023602</v>
      </c>
      <c r="T14" s="268" cm="1">
        <f t="array" aca="1" ref="T14" ca="1">INDIRECT($B14&amp;T$3)</f>
        <v>8373459.397893698</v>
      </c>
      <c r="U14" s="268" cm="1">
        <f t="array" aca="1" ref="U14" ca="1">INDIRECT($B14&amp;U$3)</f>
        <v>8722165.4371547345</v>
      </c>
      <c r="V14" s="268" cm="1">
        <f t="array" aca="1" ref="V14" ca="1">INDIRECT($B14&amp;V$3)</f>
        <v>7509547.0253159832</v>
      </c>
      <c r="W14" s="268" cm="1">
        <f t="array" aca="1" ref="W14" ca="1">INDIRECT($B14&amp;W$3)</f>
        <v>5487100.007103499</v>
      </c>
      <c r="X14" s="268" cm="1">
        <f t="array" aca="1" ref="X14" ca="1">INDIRECT($B14&amp;X$3)</f>
        <v>5196061.0449160337</v>
      </c>
      <c r="Y14" s="268" cm="1">
        <f t="array" aca="1" ref="Y14" ca="1">INDIRECT($B14&amp;Y$3)</f>
        <v>4438042.6032595523</v>
      </c>
      <c r="Z14" s="268" cm="1">
        <f t="array" aca="1" ref="Z14" ca="1">INDIRECT($B14&amp;Z$3)</f>
        <v>4190880.9460580954</v>
      </c>
      <c r="AA14" s="268" cm="1">
        <f t="array" aca="1" ref="AA14" ca="1">INDIRECT($B14&amp;AA$3)</f>
        <v>3773324.7208019486</v>
      </c>
      <c r="AB14" s="268" cm="1">
        <f t="array" aca="1" ref="AB14" ca="1">INDIRECT($B14&amp;AB$3)</f>
        <v>2816166.7120893188</v>
      </c>
      <c r="AC14" s="268" cm="1">
        <f t="array" aca="1" ref="AC14" ca="1">INDIRECT($B14&amp;AC$3)</f>
        <v>1703295.4648336724</v>
      </c>
      <c r="AD14" s="268" cm="1">
        <f t="array" aca="1" ref="AD14" ca="1">INDIRECT($B14&amp;AD$3)</f>
        <v>338791.96079296176</v>
      </c>
      <c r="AE14" s="268" cm="1">
        <f t="array" aca="1" ref="AE14" ca="1">INDIRECT($B14&amp;AE$3)</f>
        <v>0</v>
      </c>
    </row>
    <row r="15" spans="2:31">
      <c r="B15" s="185" t="s">
        <v>98</v>
      </c>
      <c r="C15" s="267" t="s">
        <v>62</v>
      </c>
      <c r="D15" s="268" cm="1">
        <f t="array" aca="1" ref="D15" ca="1">INDIRECT($B15&amp;D$3)</f>
        <v>209233926.04654974</v>
      </c>
      <c r="E15" s="268" cm="1">
        <f t="array" aca="1" ref="E15" ca="1">INDIRECT($B15&amp;E$3)</f>
        <v>108968848.72228007</v>
      </c>
      <c r="F15" s="268" cm="1">
        <f t="array" aca="1" ref="F15" ca="1">INDIRECT($B15&amp;F$3)</f>
        <v>91314641.092697501</v>
      </c>
      <c r="G15" s="268" cm="1">
        <f t="array" aca="1" ref="G15" ca="1">INDIRECT($B15&amp;G$3)</f>
        <v>85443304.31738992</v>
      </c>
      <c r="H15" s="268" cm="1">
        <f t="array" aca="1" ref="H15" ca="1">INDIRECT($B15&amp;H$3)</f>
        <v>64933224.093373641</v>
      </c>
      <c r="I15" s="268" cm="1">
        <f t="array" aca="1" ref="I15" ca="1">INDIRECT($B15&amp;I$3)</f>
        <v>54953706.214317158</v>
      </c>
      <c r="J15" s="268" cm="1">
        <f t="array" aca="1" ref="J15" ca="1">INDIRECT($B15&amp;J$3)</f>
        <v>47677866.685738206</v>
      </c>
      <c r="K15" s="268" cm="1">
        <f t="array" aca="1" ref="K15" ca="1">INDIRECT($B15&amp;K$3)</f>
        <v>41679312.892310604</v>
      </c>
      <c r="L15" s="268" cm="1">
        <f t="array" aca="1" ref="L15" ca="1">INDIRECT($B15&amp;L$3)</f>
        <v>44663669.623223759</v>
      </c>
      <c r="M15" s="268" cm="1">
        <f t="array" aca="1" ref="M15" ca="1">INDIRECT($B15&amp;M$3)</f>
        <v>31930090.099208202</v>
      </c>
      <c r="N15" s="268" cm="1">
        <f t="array" aca="1" ref="N15" ca="1">INDIRECT($B15&amp;N$3)</f>
        <v>22171946.261174552</v>
      </c>
      <c r="O15" s="268" cm="1">
        <f t="array" aca="1" ref="O15" ca="1">INDIRECT($B15&amp;O$3)</f>
        <v>18525916.372160137</v>
      </c>
      <c r="P15" s="268" cm="1">
        <f t="array" aca="1" ref="P15" ca="1">INDIRECT($B15&amp;P$3)</f>
        <v>14977838.262577344</v>
      </c>
      <c r="Q15" s="268" cm="1">
        <f t="array" aca="1" ref="Q15" ca="1">INDIRECT($B15&amp;Q$3)</f>
        <v>15883017.416089736</v>
      </c>
      <c r="R15" s="268" cm="1">
        <f t="array" aca="1" ref="R15" ca="1">INDIRECT($B15&amp;R$3)</f>
        <v>13700173.57475999</v>
      </c>
      <c r="S15" s="268" cm="1">
        <f t="array" aca="1" ref="S15" ca="1">INDIRECT($B15&amp;S$3)</f>
        <v>5184439.3391842935</v>
      </c>
      <c r="T15" s="268" cm="1">
        <f t="array" aca="1" ref="T15" ca="1">INDIRECT($B15&amp;T$3)</f>
        <v>6369832.5694832932</v>
      </c>
      <c r="U15" s="268" cm="1">
        <f t="array" aca="1" ref="U15" ca="1">INDIRECT($B15&amp;U$3)</f>
        <v>6405344.6781743392</v>
      </c>
      <c r="V15" s="268" cm="1">
        <f t="array" aca="1" ref="V15" ca="1">INDIRECT($B15&amp;V$3)</f>
        <v>6711804.2125114929</v>
      </c>
      <c r="W15" s="268" cm="1">
        <f t="array" aca="1" ref="W15" ca="1">INDIRECT($B15&amp;W$3)</f>
        <v>5412138.6945720585</v>
      </c>
      <c r="X15" s="268" cm="1">
        <f t="array" aca="1" ref="X15" ca="1">INDIRECT($B15&amp;X$3)</f>
        <v>4304595.4967744313</v>
      </c>
      <c r="Y15" s="268" cm="1">
        <f t="array" aca="1" ref="Y15" ca="1">INDIRECT($B15&amp;Y$3)</f>
        <v>3064210.3416153407</v>
      </c>
      <c r="Z15" s="268" cm="1">
        <f t="array" aca="1" ref="Z15" ca="1">INDIRECT($B15&amp;Z$3)</f>
        <v>3642599.4064861941</v>
      </c>
      <c r="AA15" s="268" cm="1">
        <f t="array" aca="1" ref="AA15" ca="1">INDIRECT($B15&amp;AA$3)</f>
        <v>3240159.2607098599</v>
      </c>
      <c r="AB15" s="268" cm="1">
        <f t="array" aca="1" ref="AB15" ca="1">INDIRECT($B15&amp;AB$3)</f>
        <v>4029148.5970630692</v>
      </c>
      <c r="AC15" s="268" cm="1">
        <f t="array" aca="1" ref="AC15" ca="1">INDIRECT($B15&amp;AC$3)</f>
        <v>0</v>
      </c>
      <c r="AD15" s="268" cm="1">
        <f t="array" aca="1" ref="AD15" ca="1">INDIRECT($B15&amp;AD$3)</f>
        <v>0</v>
      </c>
      <c r="AE15" s="268" cm="1">
        <f t="array" aca="1" ref="AE15" ca="1">INDIRECT($B15&amp;AE$3)</f>
        <v>0</v>
      </c>
    </row>
    <row r="16" spans="2:31">
      <c r="B16" s="185" t="s">
        <v>99</v>
      </c>
      <c r="C16" s="267" t="s">
        <v>67</v>
      </c>
      <c r="D16" s="268" cm="1">
        <f t="array" aca="1" ref="D16" ca="1">INDIRECT($B16&amp;D$3)</f>
        <v>1002321.4892223713</v>
      </c>
      <c r="E16" s="268" cm="1">
        <f t="array" aca="1" ref="E16" ca="1">INDIRECT($B16&amp;E$3)</f>
        <v>490818.18399533461</v>
      </c>
      <c r="F16" s="268" cm="1">
        <f t="array" aca="1" ref="F16" ca="1">INDIRECT($B16&amp;F$3)</f>
        <v>376033.87405255379</v>
      </c>
      <c r="G16" s="268" cm="1">
        <f t="array" aca="1" ref="G16" ca="1">INDIRECT($B16&amp;G$3)</f>
        <v>238670.74576809519</v>
      </c>
      <c r="H16" s="268" cm="1">
        <f t="array" aca="1" ref="H16" ca="1">INDIRECT($B16&amp;H$3)</f>
        <v>78662.723400010553</v>
      </c>
      <c r="I16" s="268" cm="1">
        <f t="array" aca="1" ref="I16" ca="1">INDIRECT($B16&amp;I$3)</f>
        <v>8810.3720157514181</v>
      </c>
      <c r="J16" s="268" cm="1">
        <f t="array" aca="1" ref="J16" ca="1">INDIRECT($B16&amp;J$3)</f>
        <v>29571.177688178257</v>
      </c>
      <c r="K16" s="268" cm="1">
        <f t="array" aca="1" ref="K16" ca="1">INDIRECT($B16&amp;K$3)</f>
        <v>8672.3895335348952</v>
      </c>
      <c r="L16" s="268" cm="1">
        <f t="array" aca="1" ref="L16" ca="1">INDIRECT($B16&amp;L$3)</f>
        <v>8332.9354470718117</v>
      </c>
      <c r="M16" s="268" cm="1">
        <f t="array" aca="1" ref="M16" ca="1">INDIRECT($B16&amp;M$3)</f>
        <v>30194.647934945406</v>
      </c>
      <c r="N16" s="268" cm="1">
        <f t="array" aca="1" ref="N16" ca="1">INDIRECT($B16&amp;N$3)</f>
        <v>10157.290543166857</v>
      </c>
      <c r="O16" s="268" cm="1">
        <f t="array" aca="1" ref="O16" ca="1">INDIRECT($B16&amp;O$3)</f>
        <v>15882.249797960727</v>
      </c>
      <c r="P16" s="268" cm="1">
        <f t="array" aca="1" ref="P16" ca="1">INDIRECT($B16&amp;P$3)</f>
        <v>11638.4806263634</v>
      </c>
      <c r="Q16" s="268" cm="1">
        <f t="array" aca="1" ref="Q16" ca="1">INDIRECT($B16&amp;Q$3)</f>
        <v>1214.0375763372258</v>
      </c>
      <c r="R16" s="268" cm="1">
        <f t="array" aca="1" ref="R16" ca="1">INDIRECT($B16&amp;R$3)</f>
        <v>4243.3967092719313</v>
      </c>
      <c r="S16" s="268" cm="1">
        <f t="array" aca="1" ref="S16" ca="1">INDIRECT($B16&amp;S$3)</f>
        <v>1142.9544493479325</v>
      </c>
      <c r="T16" s="268" cm="1">
        <f t="array" aca="1" ref="T16" ca="1">INDIRECT($B16&amp;T$3)</f>
        <v>1142.3690052473357</v>
      </c>
      <c r="U16" s="268" cm="1">
        <f t="array" aca="1" ref="U16" ca="1">INDIRECT($B16&amp;U$3)</f>
        <v>0</v>
      </c>
      <c r="V16" s="268" cm="1">
        <f t="array" aca="1" ref="V16" ca="1">INDIRECT($B16&amp;V$3)</f>
        <v>0</v>
      </c>
      <c r="W16" s="268" cm="1">
        <f t="array" aca="1" ref="W16" ca="1">INDIRECT($B16&amp;W$3)</f>
        <v>0</v>
      </c>
      <c r="X16" s="268" cm="1">
        <f t="array" aca="1" ref="X16" ca="1">INDIRECT($B16&amp;X$3)</f>
        <v>0</v>
      </c>
      <c r="Y16" s="268" cm="1">
        <f t="array" aca="1" ref="Y16" ca="1">INDIRECT($B16&amp;Y$3)</f>
        <v>0</v>
      </c>
      <c r="Z16" s="268" cm="1">
        <f t="array" aca="1" ref="Z16" ca="1">INDIRECT($B16&amp;Z$3)</f>
        <v>0</v>
      </c>
      <c r="AA16" s="268" cm="1">
        <f t="array" aca="1" ref="AA16" ca="1">INDIRECT($B16&amp;AA$3)</f>
        <v>0</v>
      </c>
      <c r="AB16" s="268" cm="1">
        <f t="array" aca="1" ref="AB16" ca="1">INDIRECT($B16&amp;AB$3)</f>
        <v>0</v>
      </c>
      <c r="AC16" s="268" cm="1">
        <f t="array" aca="1" ref="AC16" ca="1">INDIRECT($B16&amp;AC$3)</f>
        <v>0</v>
      </c>
      <c r="AD16" s="268" cm="1">
        <f t="array" aca="1" ref="AD16" ca="1">INDIRECT($B16&amp;AD$3)</f>
        <v>0</v>
      </c>
      <c r="AE16" s="268" cm="1">
        <f t="array" aca="1" ref="AE16" ca="1">INDIRECT($B16&amp;AE$3)</f>
        <v>0</v>
      </c>
    </row>
    <row r="17" spans="2:31">
      <c r="B17" s="185" t="s">
        <v>100</v>
      </c>
      <c r="C17" s="267" t="s">
        <v>72</v>
      </c>
      <c r="D17" s="268" cm="1">
        <f t="array" aca="1" ref="D17" ca="1">INDIRECT($B17&amp;D$3)</f>
        <v>91557894.818292707</v>
      </c>
      <c r="E17" s="268" cm="1">
        <f t="array" aca="1" ref="E17" ca="1">INDIRECT($B17&amp;E$3)</f>
        <v>21101555.811753817</v>
      </c>
      <c r="F17" s="268" cm="1">
        <f t="array" aca="1" ref="F17" ca="1">INDIRECT($B17&amp;F$3)</f>
        <v>27893630.799551696</v>
      </c>
      <c r="G17" s="268" cm="1">
        <f t="array" aca="1" ref="G17" ca="1">INDIRECT($B17&amp;G$3)</f>
        <v>8413654.0362418946</v>
      </c>
      <c r="H17" s="268" cm="1">
        <f t="array" aca="1" ref="H17" ca="1">INDIRECT($B17&amp;H$3)</f>
        <v>7079945.3644619882</v>
      </c>
      <c r="I17" s="268" cm="1">
        <f t="array" aca="1" ref="I17" ca="1">INDIRECT($B17&amp;I$3)</f>
        <v>1201664.1702179571</v>
      </c>
      <c r="J17" s="268" cm="1">
        <f t="array" aca="1" ref="J17" ca="1">INDIRECT($B17&amp;J$3)</f>
        <v>1951444.7578669682</v>
      </c>
      <c r="K17" s="268" cm="1">
        <f t="array" aca="1" ref="K17" ca="1">INDIRECT($B17&amp;K$3)</f>
        <v>281974.93162157311</v>
      </c>
      <c r="L17" s="268" cm="1">
        <f t="array" aca="1" ref="L17" ca="1">INDIRECT($B17&amp;L$3)</f>
        <v>278813.98266997514</v>
      </c>
      <c r="M17" s="268" cm="1">
        <f t="array" aca="1" ref="M17" ca="1">INDIRECT($B17&amp;M$3)</f>
        <v>97859.667671996387</v>
      </c>
      <c r="N17" s="268" cm="1">
        <f t="array" aca="1" ref="N17" ca="1">INDIRECT($B17&amp;N$3)</f>
        <v>72497.689324944673</v>
      </c>
      <c r="O17" s="268" cm="1">
        <f t="array" aca="1" ref="O17" ca="1">INDIRECT($B17&amp;O$3)</f>
        <v>7862.9464207999263</v>
      </c>
      <c r="P17" s="268" cm="1">
        <f t="array" aca="1" ref="P17" ca="1">INDIRECT($B17&amp;P$3)</f>
        <v>12821.486344314009</v>
      </c>
      <c r="Q17" s="268" cm="1">
        <f t="array" aca="1" ref="Q17" ca="1">INDIRECT($B17&amp;Q$3)</f>
        <v>2299.5537755238206</v>
      </c>
      <c r="R17" s="268" cm="1">
        <f t="array" aca="1" ref="R17" ca="1">INDIRECT($B17&amp;R$3)</f>
        <v>3621.2530636527122</v>
      </c>
      <c r="S17" s="268" cm="1">
        <f t="array" aca="1" ref="S17" ca="1">INDIRECT($B17&amp;S$3)</f>
        <v>0</v>
      </c>
      <c r="T17" s="268" cm="1">
        <f t="array" aca="1" ref="T17" ca="1">INDIRECT($B17&amp;T$3)</f>
        <v>0</v>
      </c>
      <c r="U17" s="268" cm="1">
        <f t="array" aca="1" ref="U17" ca="1">INDIRECT($B17&amp;U$3)</f>
        <v>0</v>
      </c>
      <c r="V17" s="268" cm="1">
        <f t="array" aca="1" ref="V17" ca="1">INDIRECT($B17&amp;V$3)</f>
        <v>0</v>
      </c>
      <c r="W17" s="268" cm="1">
        <f t="array" aca="1" ref="W17" ca="1">INDIRECT($B17&amp;W$3)</f>
        <v>0</v>
      </c>
      <c r="X17" s="268" cm="1">
        <f t="array" aca="1" ref="X17" ca="1">INDIRECT($B17&amp;X$3)</f>
        <v>0</v>
      </c>
      <c r="Y17" s="268" cm="1">
        <f t="array" aca="1" ref="Y17" ca="1">INDIRECT($B17&amp;Y$3)</f>
        <v>0</v>
      </c>
      <c r="Z17" s="268" cm="1">
        <f t="array" aca="1" ref="Z17" ca="1">INDIRECT($B17&amp;Z$3)</f>
        <v>0</v>
      </c>
      <c r="AA17" s="268" cm="1">
        <f t="array" aca="1" ref="AA17" ca="1">INDIRECT($B17&amp;AA$3)</f>
        <v>0</v>
      </c>
      <c r="AB17" s="268" cm="1">
        <f t="array" aca="1" ref="AB17" ca="1">INDIRECT($B17&amp;AB$3)</f>
        <v>0</v>
      </c>
      <c r="AC17" s="268" cm="1">
        <f t="array" aca="1" ref="AC17" ca="1">INDIRECT($B17&amp;AC$3)</f>
        <v>0</v>
      </c>
      <c r="AD17" s="268" cm="1">
        <f t="array" aca="1" ref="AD17" ca="1">INDIRECT($B17&amp;AD$3)</f>
        <v>0</v>
      </c>
      <c r="AE17" s="268" cm="1">
        <f t="array" aca="1" ref="AE17" ca="1">INDIRECT($B17&amp;AE$3)</f>
        <v>0</v>
      </c>
    </row>
    <row r="18" spans="2:31" ht="14.1" thickBot="1">
      <c r="B18" s="185" t="s">
        <v>101</v>
      </c>
      <c r="C18" s="269" t="s">
        <v>87</v>
      </c>
      <c r="D18" s="268" cm="1">
        <f t="array" aca="1" ref="D18" ca="1">INDIRECT($B18&amp;D$3)</f>
        <v>57326005.54181879</v>
      </c>
      <c r="E18" s="268" cm="1">
        <f t="array" aca="1" ref="E18" ca="1">INDIRECT($B18&amp;E$3)</f>
        <v>60885128.05722443</v>
      </c>
      <c r="F18" s="268" cm="1">
        <f t="array" aca="1" ref="F18" ca="1">INDIRECT($B18&amp;F$3)</f>
        <v>34987116.275128663</v>
      </c>
      <c r="G18" s="268" cm="1">
        <f t="array" aca="1" ref="G18" ca="1">INDIRECT($B18&amp;G$3)</f>
        <v>32126553.116708022</v>
      </c>
      <c r="H18" s="268" cm="1">
        <f t="array" aca="1" ref="H18" ca="1">INDIRECT($B18&amp;H$3)</f>
        <v>29572847.810927909</v>
      </c>
      <c r="I18" s="268" cm="1">
        <f t="array" aca="1" ref="I18" ca="1">INDIRECT($B18&amp;I$3)</f>
        <v>25448590.641997375</v>
      </c>
      <c r="J18" s="268" cm="1">
        <f t="array" aca="1" ref="J18" ca="1">INDIRECT($B18&amp;J$3)</f>
        <v>20734786.611455169</v>
      </c>
      <c r="K18" s="268" cm="1">
        <f t="array" aca="1" ref="K18" ca="1">INDIRECT($B18&amp;K$3)</f>
        <v>16127058.108028581</v>
      </c>
      <c r="L18" s="268" cm="1">
        <f t="array" aca="1" ref="L18" ca="1">INDIRECT($B18&amp;L$3)</f>
        <v>6795547.6686916426</v>
      </c>
      <c r="M18" s="268" cm="1">
        <f t="array" aca="1" ref="M18" ca="1">INDIRECT($B18&amp;M$3)</f>
        <v>7111879.2096832404</v>
      </c>
      <c r="N18" s="268" cm="1">
        <f t="array" aca="1" ref="N18" ca="1">INDIRECT($B18&amp;N$3)</f>
        <v>4925783.8082910683</v>
      </c>
      <c r="O18" s="268" cm="1">
        <f t="array" aca="1" ref="O18" ca="1">INDIRECT($B18&amp;O$3)</f>
        <v>3299882.3226106879</v>
      </c>
      <c r="P18" s="268" cm="1">
        <f t="array" aca="1" ref="P18" ca="1">INDIRECT($B18&amp;P$3)</f>
        <v>2094276.4753464938</v>
      </c>
      <c r="Q18" s="268" cm="1">
        <f t="array" aca="1" ref="Q18" ca="1">INDIRECT($B18&amp;Q$3)</f>
        <v>1602021.6699321377</v>
      </c>
      <c r="R18" s="268" cm="1">
        <f t="array" aca="1" ref="R18" ca="1">INDIRECT($B18&amp;R$3)</f>
        <v>1804390.2556682215</v>
      </c>
      <c r="S18" s="268" cm="1">
        <f t="array" aca="1" ref="S18" ca="1">INDIRECT($B18&amp;S$3)</f>
        <v>989505.2909227577</v>
      </c>
      <c r="T18" s="268" cm="1">
        <f t="array" aca="1" ref="T18" ca="1">INDIRECT($B18&amp;T$3)</f>
        <v>3674229.0222732848</v>
      </c>
      <c r="U18" s="268" cm="1">
        <f t="array" aca="1" ref="U18" ca="1">INDIRECT($B18&amp;U$3)</f>
        <v>1086185.0167579954</v>
      </c>
      <c r="V18" s="268" cm="1">
        <f t="array" aca="1" ref="V18" ca="1">INDIRECT($B18&amp;V$3)</f>
        <v>673329.99129484536</v>
      </c>
      <c r="W18" s="268" cm="1">
        <f t="array" aca="1" ref="W18" ca="1">INDIRECT($B18&amp;W$3)</f>
        <v>641256.70663737727</v>
      </c>
      <c r="X18" s="268" cm="1">
        <f t="array" aca="1" ref="X18" ca="1">INDIRECT($B18&amp;X$3)</f>
        <v>388551.99973741639</v>
      </c>
      <c r="Y18" s="268" cm="1">
        <f t="array" aca="1" ref="Y18" ca="1">INDIRECT($B18&amp;Y$3)</f>
        <v>335201.55404980242</v>
      </c>
      <c r="Z18" s="268" cm="1">
        <f t="array" aca="1" ref="Z18" ca="1">INDIRECT($B18&amp;Z$3)</f>
        <v>276038.37326846918</v>
      </c>
      <c r="AA18" s="268" cm="1">
        <f t="array" aca="1" ref="AA18" ca="1">INDIRECT($B18&amp;AA$3)</f>
        <v>230358.7204060847</v>
      </c>
      <c r="AB18" s="268" cm="1">
        <f t="array" aca="1" ref="AB18" ca="1">INDIRECT($B18&amp;AB$3)</f>
        <v>273402.32366362814</v>
      </c>
      <c r="AC18" s="268" cm="1">
        <f t="array" aca="1" ref="AC18" ca="1">INDIRECT($B18&amp;AC$3)</f>
        <v>170288.84698760379</v>
      </c>
      <c r="AD18" s="268" cm="1">
        <f t="array" aca="1" ref="AD18" ca="1">INDIRECT($B18&amp;AD$3)</f>
        <v>78601.698861657482</v>
      </c>
      <c r="AE18" s="268" cm="1">
        <f t="array" aca="1" ref="AE18" ca="1">INDIRECT($B18&amp;AE$3)</f>
        <v>0</v>
      </c>
    </row>
    <row r="19" spans="2:31" ht="14.1" thickBot="1">
      <c r="C19" s="270" t="s">
        <v>205</v>
      </c>
      <c r="D19" s="271">
        <f ca="1">SUM(D6:D18)</f>
        <v>735834924.54819548</v>
      </c>
      <c r="E19" s="271">
        <f t="shared" ref="E19:Y19" ca="1" si="0">SUM(E6:E18)</f>
        <v>385852191.91833597</v>
      </c>
      <c r="F19" s="271">
        <f t="shared" ca="1" si="0"/>
        <v>270316659.34328949</v>
      </c>
      <c r="G19" s="271">
        <f t="shared" ca="1" si="0"/>
        <v>245080014.03791946</v>
      </c>
      <c r="H19" s="271">
        <f t="shared" ca="1" si="0"/>
        <v>189978787.2185663</v>
      </c>
      <c r="I19" s="271">
        <f t="shared" ca="1" si="0"/>
        <v>211358043.64713845</v>
      </c>
      <c r="J19" s="271">
        <f t="shared" ca="1" si="0"/>
        <v>134306116.03727463</v>
      </c>
      <c r="K19" s="271">
        <f t="shared" ca="1" si="0"/>
        <v>111028096.35879479</v>
      </c>
      <c r="L19" s="271">
        <f t="shared" ca="1" si="0"/>
        <v>118184722.11122319</v>
      </c>
      <c r="M19" s="271">
        <f t="shared" ca="1" si="0"/>
        <v>105717936.05444406</v>
      </c>
      <c r="N19" s="271">
        <f t="shared" ca="1" si="0"/>
        <v>55279287.218100324</v>
      </c>
      <c r="O19" s="271">
        <f t="shared" ca="1" si="0"/>
        <v>41067177.632512286</v>
      </c>
      <c r="P19" s="271">
        <f t="shared" ca="1" si="0"/>
        <v>32186553.614821464</v>
      </c>
      <c r="Q19" s="271">
        <f t="shared" ca="1" si="0"/>
        <v>30187562.986823585</v>
      </c>
      <c r="R19" s="271">
        <f t="shared" ca="1" si="0"/>
        <v>29457695.96720713</v>
      </c>
      <c r="S19" s="271">
        <f t="shared" ca="1" si="0"/>
        <v>20386778.810373839</v>
      </c>
      <c r="T19" s="271">
        <f t="shared" ca="1" si="0"/>
        <v>25261224.235043544</v>
      </c>
      <c r="U19" s="271">
        <f t="shared" ca="1" si="0"/>
        <v>17701328.183266468</v>
      </c>
      <c r="V19" s="271">
        <f t="shared" ca="1" si="0"/>
        <v>14894681.229122322</v>
      </c>
      <c r="W19" s="271">
        <f t="shared" ca="1" si="0"/>
        <v>11540495.408312934</v>
      </c>
      <c r="X19" s="271">
        <f t="shared" ca="1" si="0"/>
        <v>9889208.5414278805</v>
      </c>
      <c r="Y19" s="271">
        <f t="shared" ca="1" si="0"/>
        <v>7837454.498924695</v>
      </c>
      <c r="Z19" s="271">
        <f t="shared" ref="Z19:AE19" ca="1" si="1">SUM(Z6:Z18)</f>
        <v>8109518.7258127583</v>
      </c>
      <c r="AA19" s="271">
        <f t="shared" ca="1" si="1"/>
        <v>7243842.7019178933</v>
      </c>
      <c r="AB19" s="271">
        <f t="shared" ca="1" si="1"/>
        <v>7118717.6328160157</v>
      </c>
      <c r="AC19" s="271">
        <f t="shared" ca="1" si="1"/>
        <v>1873584.3118212761</v>
      </c>
      <c r="AD19" s="271">
        <f t="shared" ca="1" si="1"/>
        <v>417393.65965461923</v>
      </c>
      <c r="AE19" s="271">
        <f t="shared" ca="1" si="1"/>
        <v>0</v>
      </c>
    </row>
    <row r="20" spans="2:31" ht="14.1" thickBot="1">
      <c r="C20" s="272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3"/>
      <c r="Q20" s="273"/>
      <c r="R20" s="273"/>
      <c r="S20" s="273"/>
      <c r="T20" s="273"/>
      <c r="U20" s="273"/>
      <c r="V20" s="273"/>
      <c r="W20" s="273"/>
      <c r="X20" s="273"/>
      <c r="Y20" s="273"/>
    </row>
    <row r="21" spans="2:31" ht="14.1" thickBot="1">
      <c r="D21" s="274"/>
      <c r="E21" s="274"/>
      <c r="F21" s="274"/>
      <c r="G21" s="274"/>
      <c r="H21" s="274"/>
      <c r="I21" s="274"/>
      <c r="J21" s="274"/>
      <c r="K21" s="274"/>
      <c r="L21" s="274"/>
      <c r="M21" s="274"/>
      <c r="N21" s="274"/>
      <c r="O21" s="274"/>
      <c r="P21" s="274"/>
      <c r="Q21" s="274"/>
      <c r="R21" s="274"/>
      <c r="S21" s="274"/>
      <c r="T21" s="274"/>
      <c r="U21" s="274"/>
      <c r="V21" s="274"/>
      <c r="W21" s="274"/>
      <c r="X21" s="274"/>
      <c r="Y21" s="274"/>
    </row>
    <row r="22" spans="2:31" ht="14.1" thickBot="1">
      <c r="B22" s="378" t="b">
        <f ca="1">B23=OCR!Q32+IBNR!T35</f>
        <v>0</v>
      </c>
      <c r="D22" s="274"/>
      <c r="E22" s="274"/>
      <c r="F22" s="274"/>
      <c r="G22" s="274"/>
      <c r="H22" s="274"/>
      <c r="I22" s="274"/>
      <c r="J22" s="274"/>
      <c r="K22" s="274"/>
      <c r="L22" s="274"/>
      <c r="M22" s="274"/>
      <c r="N22" s="274"/>
      <c r="O22" s="274"/>
      <c r="P22" s="274"/>
      <c r="Q22" s="274"/>
      <c r="R22" s="274"/>
      <c r="S22" s="274"/>
      <c r="T22" s="274"/>
      <c r="U22" s="274"/>
      <c r="V22" s="274"/>
      <c r="W22" s="274"/>
      <c r="X22" s="274"/>
      <c r="Y22" s="274"/>
    </row>
    <row r="23" spans="2:31" ht="14.1" thickBot="1">
      <c r="B23" s="377">
        <f ca="1">SUM(D23:AE23)</f>
        <v>2828109996.633141</v>
      </c>
      <c r="C23" s="275" t="s">
        <v>206</v>
      </c>
      <c r="D23" s="274">
        <f ca="1">D19</f>
        <v>735834924.54819548</v>
      </c>
      <c r="E23" s="274">
        <f t="shared" ref="E23:X23" ca="1" si="2">E19</f>
        <v>385852191.91833597</v>
      </c>
      <c r="F23" s="274">
        <f t="shared" ca="1" si="2"/>
        <v>270316659.34328949</v>
      </c>
      <c r="G23" s="274">
        <f t="shared" ca="1" si="2"/>
        <v>245080014.03791946</v>
      </c>
      <c r="H23" s="274">
        <f t="shared" ca="1" si="2"/>
        <v>189978787.2185663</v>
      </c>
      <c r="I23" s="274">
        <f t="shared" ca="1" si="2"/>
        <v>211358043.64713845</v>
      </c>
      <c r="J23" s="274">
        <f t="shared" ca="1" si="2"/>
        <v>134306116.03727463</v>
      </c>
      <c r="K23" s="274">
        <f t="shared" ca="1" si="2"/>
        <v>111028096.35879479</v>
      </c>
      <c r="L23" s="274">
        <f t="shared" ca="1" si="2"/>
        <v>118184722.11122319</v>
      </c>
      <c r="M23" s="274">
        <f t="shared" ca="1" si="2"/>
        <v>105717936.05444406</v>
      </c>
      <c r="N23" s="274">
        <f t="shared" ca="1" si="2"/>
        <v>55279287.218100324</v>
      </c>
      <c r="O23" s="274">
        <f t="shared" ca="1" si="2"/>
        <v>41067177.632512286</v>
      </c>
      <c r="P23" s="274">
        <f t="shared" ca="1" si="2"/>
        <v>32186553.614821464</v>
      </c>
      <c r="Q23" s="274">
        <f t="shared" ca="1" si="2"/>
        <v>30187562.986823585</v>
      </c>
      <c r="R23" s="274">
        <f t="shared" ca="1" si="2"/>
        <v>29457695.96720713</v>
      </c>
      <c r="S23" s="274">
        <f t="shared" ca="1" si="2"/>
        <v>20386778.810373839</v>
      </c>
      <c r="T23" s="274">
        <f t="shared" ca="1" si="2"/>
        <v>25261224.235043544</v>
      </c>
      <c r="U23" s="274">
        <f t="shared" ca="1" si="2"/>
        <v>17701328.183266468</v>
      </c>
      <c r="V23" s="274">
        <f t="shared" ca="1" si="2"/>
        <v>14894681.229122322</v>
      </c>
      <c r="W23" s="274">
        <f t="shared" ca="1" si="2"/>
        <v>11540495.408312934</v>
      </c>
      <c r="X23" s="274">
        <f t="shared" ca="1" si="2"/>
        <v>9889208.5414278805</v>
      </c>
      <c r="Y23" s="274">
        <f ca="1">Y19</f>
        <v>7837454.498924695</v>
      </c>
      <c r="Z23" s="274">
        <f t="shared" ref="Z23:AE23" ca="1" si="3">Z19</f>
        <v>8109518.7258127583</v>
      </c>
      <c r="AA23" s="274">
        <f t="shared" ca="1" si="3"/>
        <v>7243842.7019178933</v>
      </c>
      <c r="AB23" s="274">
        <f t="shared" ca="1" si="3"/>
        <v>7118717.6328160157</v>
      </c>
      <c r="AC23" s="274">
        <f t="shared" ca="1" si="3"/>
        <v>1873584.3118212761</v>
      </c>
      <c r="AD23" s="274">
        <f t="shared" ca="1" si="3"/>
        <v>417393.65965461923</v>
      </c>
      <c r="AE23" s="274">
        <f t="shared" ca="1" si="3"/>
        <v>0</v>
      </c>
    </row>
    <row r="24" spans="2:31" s="164" customFormat="1" ht="17.100000000000001" thickBot="1">
      <c r="D24" s="274"/>
      <c r="E24" s="274"/>
      <c r="F24" s="274"/>
      <c r="G24" s="274"/>
      <c r="H24" s="274"/>
      <c r="I24" s="274"/>
      <c r="J24" s="274"/>
      <c r="K24" s="274"/>
      <c r="L24" s="274"/>
      <c r="M24" s="274"/>
      <c r="N24" s="274"/>
      <c r="O24" s="274"/>
      <c r="P24" s="274"/>
      <c r="Q24" s="274"/>
      <c r="R24" s="274"/>
      <c r="S24" s="274"/>
      <c r="T24" s="274"/>
      <c r="U24" s="274"/>
      <c r="V24" s="274"/>
      <c r="W24" s="274"/>
      <c r="X24" s="274"/>
      <c r="Y24" s="274"/>
    </row>
    <row r="25" spans="2:31">
      <c r="C25" s="275" t="s">
        <v>207</v>
      </c>
      <c r="D25" s="276">
        <f>_xlfn.XLOOKUP(D5,Spot_Rates!$C$7:$C$367,Spot_Rates!$H$7:$H$367,,-1)</f>
        <v>0</v>
      </c>
      <c r="E25" s="276">
        <f>_xlfn.XLOOKUP(E5,Spot_Rates!$C$7:$C$367,Spot_Rates!$H$7:$H$367,,-1)</f>
        <v>0</v>
      </c>
      <c r="F25" s="276">
        <f>_xlfn.XLOOKUP(F5,Spot_Rates!$C$7:$C$367,Spot_Rates!$H$7:$H$367,,-1)</f>
        <v>0</v>
      </c>
      <c r="G25" s="276">
        <f>_xlfn.XLOOKUP(G5,Spot_Rates!$C$7:$C$367,Spot_Rates!$H$7:$H$367,,-1)</f>
        <v>0</v>
      </c>
      <c r="H25" s="276">
        <f>_xlfn.XLOOKUP(H5,Spot_Rates!$C$7:$C$367,Spot_Rates!$H$7:$H$367,,-1)</f>
        <v>9.8395200000000096E-3</v>
      </c>
      <c r="I25" s="276">
        <f>_xlfn.XLOOKUP(I5,Spot_Rates!$C$7:$C$367,Spot_Rates!$H$7:$H$367,,-1)</f>
        <v>4.0588020000000009E-2</v>
      </c>
      <c r="J25" s="276">
        <f>_xlfn.XLOOKUP(J5,Spot_Rates!$C$7:$C$367,Spot_Rates!$H$7:$H$367,,-1)</f>
        <v>7.1336520000000014E-2</v>
      </c>
      <c r="K25" s="276">
        <f>_xlfn.XLOOKUP(K5,Spot_Rates!$C$7:$C$367,Spot_Rates!$H$7:$H$367,,-1)</f>
        <v>0.10208502000000001</v>
      </c>
      <c r="L25" s="276">
        <f>_xlfn.XLOOKUP(L5,Spot_Rates!$C$7:$C$367,Spot_Rates!$H$7:$H$367,,-1)</f>
        <v>0.12390952000000001</v>
      </c>
      <c r="M25" s="276">
        <f>_xlfn.XLOOKUP(M5,Spot_Rates!$C$7:$C$367,Spot_Rates!$H$7:$H$367,,-1)</f>
        <v>0.12677052</v>
      </c>
      <c r="N25" s="276">
        <f>_xlfn.XLOOKUP(N5,Spot_Rates!$C$7:$C$367,Spot_Rates!$H$7:$H$367,,-1)</f>
        <v>0.12963152</v>
      </c>
      <c r="O25" s="276">
        <f>_xlfn.XLOOKUP(O5,Spot_Rates!$C$7:$C$367,Spot_Rates!$H$7:$H$367,,-1)</f>
        <v>0.13249252</v>
      </c>
      <c r="P25" s="276">
        <f>_xlfn.XLOOKUP(P5,Spot_Rates!$C$7:$C$367,Spot_Rates!$H$7:$H$367,,-1)</f>
        <v>0.13501456000000001</v>
      </c>
      <c r="Q25" s="276">
        <f>_xlfn.XLOOKUP(Q5,Spot_Rates!$C$7:$C$367,Spot_Rates!$H$7:$H$367,,-1)</f>
        <v>0.13681631</v>
      </c>
      <c r="R25" s="276">
        <f>_xlfn.XLOOKUP(R5,Spot_Rates!$C$7:$C$367,Spot_Rates!$H$7:$H$367,,-1)</f>
        <v>0.13861805999999999</v>
      </c>
      <c r="S25" s="276">
        <f>_xlfn.XLOOKUP(S5,Spot_Rates!$C$7:$C$367,Spot_Rates!$H$7:$H$367,,-1)</f>
        <v>0.14041981000000001</v>
      </c>
      <c r="T25" s="276">
        <f>_xlfn.XLOOKUP(T5,Spot_Rates!$C$7:$C$367,Spot_Rates!$H$7:$H$367,,-1)</f>
        <v>0.14162691999999999</v>
      </c>
      <c r="U25" s="276">
        <f>_xlfn.XLOOKUP(U5,Spot_Rates!$C$7:$C$367,Spot_Rates!$H$7:$H$367,,-1)</f>
        <v>0.14157042</v>
      </c>
      <c r="V25" s="276">
        <f>_xlfn.XLOOKUP(V5,Spot_Rates!$C$7:$C$367,Spot_Rates!$H$7:$H$367,,-1)</f>
        <v>0.14151391999999999</v>
      </c>
      <c r="W25" s="276">
        <f>_xlfn.XLOOKUP(W5,Spot_Rates!$C$7:$C$367,Spot_Rates!$H$7:$H$367,,-1)</f>
        <v>0.14145742</v>
      </c>
      <c r="X25" s="276">
        <f>_xlfn.XLOOKUP(X5,Spot_Rates!$C$7:$C$367,Spot_Rates!$H$7:$H$367,,-1)</f>
        <v>0.14119875999999998</v>
      </c>
      <c r="Y25" s="276">
        <f>_xlfn.XLOOKUP(Y5,Spot_Rates!$C$7:$C$367,Spot_Rates!$H$7:$H$367,,-1)</f>
        <v>0.14051051000000001</v>
      </c>
      <c r="Z25" s="276">
        <f>_xlfn.XLOOKUP(Z5,Spot_Rates!$C$7:$C$367,Spot_Rates!$H$7:$H$367,,-1)</f>
        <v>0.13982226</v>
      </c>
      <c r="AA25" s="276">
        <f>_xlfn.XLOOKUP(AA5,Spot_Rates!$C$7:$C$367,Spot_Rates!$H$7:$H$367,,-1)</f>
        <v>0.13913401</v>
      </c>
      <c r="AB25" s="276">
        <f>_xlfn.XLOOKUP(AB5,Spot_Rates!$C$7:$C$367,Spot_Rates!$H$7:$H$367,,-1)</f>
        <v>0.13845000000000002</v>
      </c>
      <c r="AC25" s="276">
        <f>_xlfn.XLOOKUP(AC5,Spot_Rates!$C$7:$C$367,Spot_Rates!$H$7:$H$367,,-1)</f>
        <v>0.13777500000000001</v>
      </c>
      <c r="AD25" s="276">
        <f>_xlfn.XLOOKUP(AD5,Spot_Rates!$C$7:$C$367,Spot_Rates!$H$7:$H$367,,-1)</f>
        <v>0.1371</v>
      </c>
      <c r="AE25" s="276">
        <f>_xlfn.XLOOKUP(AE5,Spot_Rates!$C$7:$C$367,Spot_Rates!$H$7:$H$367,,-1)</f>
        <v>0.13642500000000002</v>
      </c>
    </row>
    <row r="26" spans="2:31" s="164" customFormat="1" ht="16.7"/>
    <row r="27" spans="2:31">
      <c r="C27" s="277" t="s">
        <v>208</v>
      </c>
      <c r="D27" s="278">
        <f ca="1">IFERROR(D23*(1+D25)^(-D5),0)</f>
        <v>735834924.54819548</v>
      </c>
      <c r="E27" s="278">
        <f t="shared" ref="E27:X27" ca="1" si="4">IFERROR(E23*(1+E25)^(-E5),0)</f>
        <v>385852191.91833597</v>
      </c>
      <c r="F27" s="278">
        <f t="shared" ca="1" si="4"/>
        <v>270316659.34328949</v>
      </c>
      <c r="G27" s="278">
        <f t="shared" ca="1" si="4"/>
        <v>245080014.03791946</v>
      </c>
      <c r="H27" s="278">
        <f t="shared" ca="1" si="4"/>
        <v>187906786.11108688</v>
      </c>
      <c r="I27" s="278">
        <f t="shared" ca="1" si="4"/>
        <v>200066330.43664742</v>
      </c>
      <c r="J27" s="278">
        <f t="shared" ca="1" si="4"/>
        <v>120120136.38687634</v>
      </c>
      <c r="K27" s="278">
        <f t="shared" ca="1" si="4"/>
        <v>92484405.013781607</v>
      </c>
      <c r="L27" s="278">
        <f t="shared" ca="1" si="4"/>
        <v>92259453.260313332</v>
      </c>
      <c r="M27" s="278">
        <f t="shared" ca="1" si="4"/>
        <v>79575658.858322695</v>
      </c>
      <c r="N27" s="278">
        <f t="shared" ca="1" si="4"/>
        <v>40166872.100951441</v>
      </c>
      <c r="O27" s="278">
        <f t="shared" ca="1" si="4"/>
        <v>28699416.772214558</v>
      </c>
      <c r="P27" s="278">
        <f t="shared" ca="1" si="4"/>
        <v>21680535.601089373</v>
      </c>
      <c r="Q27" s="278">
        <f t="shared" ca="1" si="4"/>
        <v>19570181.541196086</v>
      </c>
      <c r="R27" s="278">
        <f t="shared" ca="1" si="4"/>
        <v>18412390.169369668</v>
      </c>
      <c r="S27" s="278">
        <f t="shared" ca="1" si="4"/>
        <v>12244396.099773418</v>
      </c>
      <c r="T27" s="278">
        <f t="shared" ca="1" si="4"/>
        <v>14637088.057937255</v>
      </c>
      <c r="U27" s="278">
        <f t="shared" ca="1" si="4"/>
        <v>9911605.2609668151</v>
      </c>
      <c r="V27" s="278">
        <f t="shared" ca="1" si="4"/>
        <v>8081054.1060558539</v>
      </c>
      <c r="W27" s="278">
        <f t="shared" ca="1" si="4"/>
        <v>6050914.8378602127</v>
      </c>
      <c r="X27" s="278">
        <f t="shared" ca="1" si="4"/>
        <v>5028885.2382147731</v>
      </c>
      <c r="Y27" s="278">
        <f ca="1">IFERROR(Y23*(1+Y25)^(-Y5),0)</f>
        <v>3863499.3454686026</v>
      </c>
      <c r="Z27" s="278">
        <f t="shared" ref="Z27:AE27" ca="1" si="5">IFERROR(Z23*(1+Z25)^(-Z5),0)</f>
        <v>3886604.8357997797</v>
      </c>
      <c r="AA27" s="278">
        <f t="shared" ca="1" si="5"/>
        <v>3367511.4358331021</v>
      </c>
      <c r="AB27" s="278">
        <f t="shared" ca="1" si="5"/>
        <v>3219291.6476208726</v>
      </c>
      <c r="AC27" s="278">
        <f t="shared" ca="1" si="5"/>
        <v>822306.06368420448</v>
      </c>
      <c r="AD27" s="278">
        <f t="shared" ca="1" si="5"/>
        <v>178303.02924483721</v>
      </c>
      <c r="AE27" s="278">
        <f t="shared" ca="1" si="5"/>
        <v>0</v>
      </c>
    </row>
  </sheetData>
  <mergeCells count="1">
    <mergeCell ref="D4:AE4"/>
  </mergeCells>
  <phoneticPr fontId="147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4C03-B795-41C4-AACE-59D2D4B414DE}">
  <sheetPr>
    <tabColor rgb="FFFF0000"/>
  </sheetPr>
  <dimension ref="C7:S86"/>
  <sheetViews>
    <sheetView showGridLines="0" workbookViewId="0">
      <pane xSplit="4" ySplit="8" topLeftCell="E36" activePane="bottomRight" state="frozen"/>
      <selection pane="bottomRight" activeCell="G46" sqref="G46"/>
      <selection pane="bottomLeft" activeCell="A9" sqref="A9"/>
      <selection pane="topRight" activeCell="E1" sqref="E1"/>
    </sheetView>
  </sheetViews>
  <sheetFormatPr defaultColWidth="9" defaultRowHeight="13.7"/>
  <cols>
    <col min="1" max="2" width="9" style="185"/>
    <col min="3" max="3" width="14.42578125" style="185" bestFit="1" customWidth="1"/>
    <col min="4" max="4" width="13.7109375" style="185" bestFit="1" customWidth="1"/>
    <col min="5" max="5" width="13.7109375" style="185" customWidth="1"/>
    <col min="6" max="8" width="12.42578125" style="185" customWidth="1"/>
    <col min="9" max="10" width="11.140625" style="185" bestFit="1" customWidth="1"/>
    <col min="11" max="11" width="14.7109375" style="185" customWidth="1"/>
    <col min="12" max="12" width="11.7109375" style="185" customWidth="1"/>
    <col min="13" max="13" width="16.7109375" style="185" customWidth="1"/>
    <col min="14" max="16" width="11" style="185" customWidth="1"/>
    <col min="17" max="17" width="13" style="185" customWidth="1"/>
    <col min="18" max="19" width="12" style="185" bestFit="1" customWidth="1"/>
    <col min="20" max="16384" width="9" style="185"/>
  </cols>
  <sheetData>
    <row r="7" spans="3:18" ht="14.1" thickBot="1">
      <c r="C7" s="185" t="s">
        <v>209</v>
      </c>
    </row>
    <row r="8" spans="3:18" ht="41.65" thickBot="1">
      <c r="C8" s="279" t="s">
        <v>157</v>
      </c>
      <c r="D8" s="280" t="s">
        <v>210</v>
      </c>
      <c r="E8" s="280"/>
      <c r="F8" s="281" t="s">
        <v>171</v>
      </c>
      <c r="G8" s="281" t="s">
        <v>22</v>
      </c>
      <c r="H8" s="281" t="s">
        <v>27</v>
      </c>
      <c r="I8" s="281" t="s">
        <v>32</v>
      </c>
      <c r="J8" s="281" t="s">
        <v>37</v>
      </c>
      <c r="K8" s="281" t="s">
        <v>42</v>
      </c>
      <c r="L8" s="281" t="s">
        <v>173</v>
      </c>
      <c r="M8" s="281" t="s">
        <v>47</v>
      </c>
      <c r="N8" s="281" t="s">
        <v>52</v>
      </c>
      <c r="O8" s="281" t="s">
        <v>62</v>
      </c>
      <c r="P8" s="281" t="s">
        <v>67</v>
      </c>
      <c r="Q8" s="281" t="s">
        <v>72</v>
      </c>
      <c r="R8" s="282" t="s">
        <v>87</v>
      </c>
    </row>
    <row r="9" spans="3:18">
      <c r="C9" s="283" cm="1">
        <f t="array" ref="C9:C36">TRANSPOSE(_xlfn.ANCHORARRAY(Run_off_Metadata!D5))</f>
        <v>0.12</v>
      </c>
      <c r="D9" s="278" cm="1">
        <f t="array" aca="1" ref="D9:D36" ca="1">TRANSPOSE(Run_off_Metadata!D23:AE23)</f>
        <v>735834924.54819548</v>
      </c>
      <c r="E9" s="278"/>
      <c r="F9" s="284" cm="1">
        <f t="array" aca="1" ref="F9:F36" ca="1">TRANSPOSE(_xlfn.XLOOKUP(F$8,Run_off_Metadata!$C$6:$C$18,Run_off_Metadata!$D$6:$AE$18))</f>
        <v>16152340.881027415</v>
      </c>
      <c r="G9" s="284" cm="1">
        <f t="array" aca="1" ref="G9:G36" ca="1">TRANSPOSE(_xlfn.XLOOKUP(G$8,Run_off_Metadata!$C$6:$C$18,Run_off_Metadata!$D$6:$AE$18))</f>
        <v>54906400.709888339</v>
      </c>
      <c r="H9" s="284" cm="1">
        <f t="array" aca="1" ref="H9:H36" ca="1">TRANSPOSE(_xlfn.XLOOKUP(H$8,Run_off_Metadata!$C$6:$C$18,Run_off_Metadata!$D$6:$AE$18))</f>
        <v>1481401.0024590145</v>
      </c>
      <c r="I9" s="284" cm="1">
        <f t="array" aca="1" ref="I9:I36" ca="1">TRANSPOSE(_xlfn.XLOOKUP(I$8,Run_off_Metadata!$C$6:$C$18,Run_off_Metadata!$D$6:$AE$18))</f>
        <v>64088033.108387507</v>
      </c>
      <c r="J9" s="284" cm="1">
        <f t="array" aca="1" ref="J9:J36" ca="1">TRANSPOSE(_xlfn.XLOOKUP(J$8,Run_off_Metadata!$C$6:$C$18,Run_off_Metadata!$D$6:$AE$18))</f>
        <v>32317750.851634353</v>
      </c>
      <c r="K9" s="284" cm="1">
        <f t="array" aca="1" ref="K9:K36" ca="1">TRANSPOSE(_xlfn.XLOOKUP(K$8,Run_off_Metadata!$C$6:$C$18,Run_off_Metadata!$D$6:$AE$18))</f>
        <v>53260023.630618744</v>
      </c>
      <c r="L9" s="284" cm="1">
        <f t="array" aca="1" ref="L9:L36" ca="1">TRANSPOSE(_xlfn.XLOOKUP(L$8,Run_off_Metadata!$C$6:$C$18,Run_off_Metadata!$D$6:$AE$18))</f>
        <v>0</v>
      </c>
      <c r="M9" s="284" cm="1">
        <f t="array" aca="1" ref="M9:M36" ca="1">TRANSPOSE(_xlfn.XLOOKUP(M$8,Run_off_Metadata!$C$6:$C$18,Run_off_Metadata!$D$6:$AE$18))</f>
        <v>21749092.374196641</v>
      </c>
      <c r="N9" s="284" cm="1">
        <f t="array" aca="1" ref="N9:N36" ca="1">TRANSPOSE(_xlfn.XLOOKUP(N$8,Run_off_Metadata!$C$6:$C$18,Run_off_Metadata!$D$6:$AE$18))</f>
        <v>132759734.09409982</v>
      </c>
      <c r="O9" s="284" cm="1">
        <f t="array" aca="1" ref="O9:O36" ca="1">TRANSPOSE(_xlfn.XLOOKUP(O$8,Run_off_Metadata!$C$6:$C$18,Run_off_Metadata!$D$6:$AE$18))</f>
        <v>209233926.04654974</v>
      </c>
      <c r="P9" s="284" cm="1">
        <f t="array" aca="1" ref="P9:P36" ca="1">TRANSPOSE(_xlfn.XLOOKUP(P$8,Run_off_Metadata!$C$6:$C$18,Run_off_Metadata!$D$6:$AE$18))</f>
        <v>1002321.4892223713</v>
      </c>
      <c r="Q9" s="284" cm="1">
        <f t="array" aca="1" ref="Q9:Q36" ca="1">TRANSPOSE(_xlfn.XLOOKUP(Q$8,Run_off_Metadata!$C$6:$C$18,Run_off_Metadata!$D$6:$AE$18))</f>
        <v>91557894.818292707</v>
      </c>
      <c r="R9" s="285" cm="1">
        <f t="array" aca="1" ref="R9:R36" ca="1">TRANSPOSE(_xlfn.XLOOKUP(R$8,Run_off_Metadata!$C$6:$C$18,Run_off_Metadata!$D$6:$AE$18))</f>
        <v>57326005.54181879</v>
      </c>
    </row>
    <row r="10" spans="3:18">
      <c r="C10" s="283">
        <v>0.38</v>
      </c>
      <c r="D10" s="278">
        <f ca="1"/>
        <v>385852191.91833597</v>
      </c>
      <c r="E10" s="278"/>
      <c r="F10" s="284">
        <f ca="1"/>
        <v>3701634.6266615828</v>
      </c>
      <c r="G10" s="284">
        <f ca="1"/>
        <v>13495537.960683003</v>
      </c>
      <c r="H10" s="284">
        <f ca="1"/>
        <v>489422.74799929879</v>
      </c>
      <c r="I10" s="284">
        <f ca="1"/>
        <v>50956876.429020457</v>
      </c>
      <c r="J10" s="284">
        <f ca="1"/>
        <v>9565588.8182591014</v>
      </c>
      <c r="K10" s="284">
        <f ca="1"/>
        <v>14858345.493197478</v>
      </c>
      <c r="L10" s="284">
        <f ca="1"/>
        <v>0</v>
      </c>
      <c r="M10" s="284">
        <f ca="1"/>
        <v>3440288.1173139717</v>
      </c>
      <c r="N10" s="284">
        <f ca="1"/>
        <v>97898146.949947461</v>
      </c>
      <c r="O10" s="284">
        <f ca="1"/>
        <v>108968848.72228007</v>
      </c>
      <c r="P10" s="284">
        <f ca="1"/>
        <v>490818.18399533461</v>
      </c>
      <c r="Q10" s="284">
        <f ca="1"/>
        <v>21101555.811753817</v>
      </c>
      <c r="R10" s="285">
        <f ca="1"/>
        <v>60885128.05722443</v>
      </c>
    </row>
    <row r="11" spans="3:18">
      <c r="C11" s="283">
        <v>0.62</v>
      </c>
      <c r="D11" s="278">
        <f ca="1"/>
        <v>270316659.34328949</v>
      </c>
      <c r="E11" s="278"/>
      <c r="F11" s="284">
        <f ca="1"/>
        <v>3899173.4179041553</v>
      </c>
      <c r="G11" s="284">
        <f ca="1"/>
        <v>10617369.546532877</v>
      </c>
      <c r="H11" s="284">
        <f ca="1"/>
        <v>808724.90889385913</v>
      </c>
      <c r="I11" s="284">
        <f ca="1"/>
        <v>17813673.308636811</v>
      </c>
      <c r="J11" s="284">
        <f ca="1"/>
        <v>5832776.3462314429</v>
      </c>
      <c r="K11" s="284">
        <f ca="1"/>
        <v>3225061.8611821453</v>
      </c>
      <c r="L11" s="284">
        <f ca="1"/>
        <v>0</v>
      </c>
      <c r="M11" s="284">
        <f ca="1"/>
        <v>14664.752291746678</v>
      </c>
      <c r="N11" s="284">
        <f ca="1"/>
        <v>73533793.160186023</v>
      </c>
      <c r="O11" s="284">
        <f ca="1"/>
        <v>91314641.092697501</v>
      </c>
      <c r="P11" s="284">
        <f ca="1"/>
        <v>376033.87405255379</v>
      </c>
      <c r="Q11" s="284">
        <f ca="1"/>
        <v>27893630.799551696</v>
      </c>
      <c r="R11" s="285">
        <f ca="1"/>
        <v>34987116.275128663</v>
      </c>
    </row>
    <row r="12" spans="3:18">
      <c r="C12" s="283">
        <v>0.88</v>
      </c>
      <c r="D12" s="278">
        <f ca="1"/>
        <v>245080014.03791946</v>
      </c>
      <c r="E12" s="278"/>
      <c r="F12" s="284">
        <f ca="1"/>
        <v>1331703.1473631947</v>
      </c>
      <c r="G12" s="284">
        <f ca="1"/>
        <v>27089465.022614945</v>
      </c>
      <c r="H12" s="284">
        <f ca="1"/>
        <v>1144055.0289560356</v>
      </c>
      <c r="I12" s="284">
        <f ca="1"/>
        <v>1130140.6208610323</v>
      </c>
      <c r="J12" s="284">
        <f ca="1"/>
        <v>4239183.2117577139</v>
      </c>
      <c r="K12" s="284">
        <f ca="1"/>
        <v>14389531.638803046</v>
      </c>
      <c r="L12" s="284">
        <f ca="1"/>
        <v>0</v>
      </c>
      <c r="M12" s="284">
        <f ca="1"/>
        <v>0</v>
      </c>
      <c r="N12" s="284">
        <f ca="1"/>
        <v>69533753.151455581</v>
      </c>
      <c r="O12" s="284">
        <f ca="1"/>
        <v>85443304.31738992</v>
      </c>
      <c r="P12" s="284">
        <f ca="1"/>
        <v>238670.74576809519</v>
      </c>
      <c r="Q12" s="284">
        <f ca="1"/>
        <v>8413654.0362418946</v>
      </c>
      <c r="R12" s="285">
        <f ca="1"/>
        <v>32126553.116708022</v>
      </c>
    </row>
    <row r="13" spans="3:18">
      <c r="C13" s="283">
        <v>1.1200000000000001</v>
      </c>
      <c r="D13" s="278">
        <f ca="1"/>
        <v>189978787.2185663</v>
      </c>
      <c r="E13" s="278"/>
      <c r="F13" s="284">
        <f ca="1"/>
        <v>4616489.9096688777</v>
      </c>
      <c r="G13" s="284">
        <f ca="1"/>
        <v>8241996.9254695177</v>
      </c>
      <c r="H13" s="284">
        <f ca="1"/>
        <v>11275.526932817533</v>
      </c>
      <c r="I13" s="284">
        <f ca="1"/>
        <v>303785.29093649273</v>
      </c>
      <c r="J13" s="284">
        <f ca="1"/>
        <v>3901174.2322043348</v>
      </c>
      <c r="K13" s="284">
        <f ca="1"/>
        <v>16585206.563481519</v>
      </c>
      <c r="L13" s="284">
        <f ca="1"/>
        <v>0</v>
      </c>
      <c r="M13" s="284">
        <f ca="1"/>
        <v>0</v>
      </c>
      <c r="N13" s="284">
        <f ca="1"/>
        <v>54654178.777709231</v>
      </c>
      <c r="O13" s="284">
        <f ca="1"/>
        <v>64933224.093373641</v>
      </c>
      <c r="P13" s="284">
        <f ca="1"/>
        <v>78662.723400010553</v>
      </c>
      <c r="Q13" s="284">
        <f ca="1"/>
        <v>7079945.3644619882</v>
      </c>
      <c r="R13" s="285">
        <f ca="1"/>
        <v>29572847.810927909</v>
      </c>
    </row>
    <row r="14" spans="3:18">
      <c r="C14" s="283">
        <v>1.38</v>
      </c>
      <c r="D14" s="278">
        <f ca="1"/>
        <v>211358043.64713845</v>
      </c>
      <c r="E14" s="278"/>
      <c r="F14" s="284">
        <f ca="1"/>
        <v>4578015.5950627532</v>
      </c>
      <c r="G14" s="284">
        <f ca="1"/>
        <v>4551641.9734765338</v>
      </c>
      <c r="H14" s="284">
        <f ca="1"/>
        <v>46924916.932771765</v>
      </c>
      <c r="I14" s="284">
        <f ca="1"/>
        <v>398960.28522740997</v>
      </c>
      <c r="J14" s="284">
        <f ca="1"/>
        <v>5215943.4656289853</v>
      </c>
      <c r="K14" s="284">
        <f ca="1"/>
        <v>15945144.240450528</v>
      </c>
      <c r="L14" s="284">
        <f ca="1"/>
        <v>0</v>
      </c>
      <c r="M14" s="284">
        <f ca="1"/>
        <v>0</v>
      </c>
      <c r="N14" s="284">
        <f ca="1"/>
        <v>52130649.755972244</v>
      </c>
      <c r="O14" s="284">
        <f ca="1"/>
        <v>54953706.214317158</v>
      </c>
      <c r="P14" s="284">
        <f ca="1"/>
        <v>8810.3720157514181</v>
      </c>
      <c r="Q14" s="284">
        <f ca="1"/>
        <v>1201664.1702179571</v>
      </c>
      <c r="R14" s="285">
        <f ca="1"/>
        <v>25448590.641997375</v>
      </c>
    </row>
    <row r="15" spans="3:18">
      <c r="C15" s="283">
        <v>1.62</v>
      </c>
      <c r="D15" s="278">
        <f ca="1"/>
        <v>134306116.03727463</v>
      </c>
      <c r="E15" s="278"/>
      <c r="F15" s="284">
        <f ca="1"/>
        <v>656016.56745506707</v>
      </c>
      <c r="G15" s="284">
        <f ca="1"/>
        <v>151538.14065382158</v>
      </c>
      <c r="H15" s="284">
        <f ca="1"/>
        <v>244248.04392513208</v>
      </c>
      <c r="I15" s="284">
        <f ca="1"/>
        <v>4901.8719050636273</v>
      </c>
      <c r="J15" s="284">
        <f ca="1"/>
        <v>7298927.2791229971</v>
      </c>
      <c r="K15" s="284">
        <f ca="1"/>
        <v>6020291.8518402679</v>
      </c>
      <c r="L15" s="284">
        <f ca="1"/>
        <v>0</v>
      </c>
      <c r="M15" s="284">
        <f ca="1"/>
        <v>0</v>
      </c>
      <c r="N15" s="284">
        <f ca="1"/>
        <v>49536523.04962378</v>
      </c>
      <c r="O15" s="284">
        <f ca="1"/>
        <v>47677866.685738206</v>
      </c>
      <c r="P15" s="284">
        <f ca="1"/>
        <v>29571.177688178257</v>
      </c>
      <c r="Q15" s="284">
        <f ca="1"/>
        <v>1951444.7578669682</v>
      </c>
      <c r="R15" s="285">
        <f ca="1"/>
        <v>20734786.611455169</v>
      </c>
    </row>
    <row r="16" spans="3:18">
      <c r="C16" s="283">
        <v>1.88</v>
      </c>
      <c r="D16" s="278">
        <f ca="1"/>
        <v>111028096.35879479</v>
      </c>
      <c r="E16" s="278"/>
      <c r="F16" s="284">
        <f ca="1"/>
        <v>605057.36920427065</v>
      </c>
      <c r="G16" s="284">
        <f ca="1"/>
        <v>209009.33743976991</v>
      </c>
      <c r="H16" s="284">
        <f ca="1"/>
        <v>359613.24324251665</v>
      </c>
      <c r="I16" s="284">
        <f ca="1"/>
        <v>862.82808710252266</v>
      </c>
      <c r="J16" s="284">
        <f ca="1"/>
        <v>4988280.4963980075</v>
      </c>
      <c r="K16" s="284">
        <f ca="1"/>
        <v>5358989.8324331008</v>
      </c>
      <c r="L16" s="284">
        <f ca="1"/>
        <v>0</v>
      </c>
      <c r="M16" s="284">
        <f ca="1"/>
        <v>0</v>
      </c>
      <c r="N16" s="284">
        <f ca="1"/>
        <v>41409264.930495754</v>
      </c>
      <c r="O16" s="284">
        <f ca="1"/>
        <v>41679312.892310604</v>
      </c>
      <c r="P16" s="284">
        <f ca="1"/>
        <v>8672.3895335348952</v>
      </c>
      <c r="Q16" s="284">
        <f ca="1"/>
        <v>281974.93162157311</v>
      </c>
      <c r="R16" s="285">
        <f ca="1"/>
        <v>16127058.108028581</v>
      </c>
    </row>
    <row r="17" spans="3:18">
      <c r="C17" s="283">
        <v>2.12</v>
      </c>
      <c r="D17" s="278">
        <f ca="1"/>
        <v>118184722.11122319</v>
      </c>
      <c r="E17" s="278"/>
      <c r="F17" s="284">
        <f ca="1"/>
        <v>640362.90318075474</v>
      </c>
      <c r="G17" s="284">
        <f ca="1"/>
        <v>2530175.5296675526</v>
      </c>
      <c r="H17" s="284">
        <f ca="1"/>
        <v>0</v>
      </c>
      <c r="I17" s="284">
        <f ca="1"/>
        <v>0</v>
      </c>
      <c r="J17" s="284">
        <f ca="1"/>
        <v>10446875.345617693</v>
      </c>
      <c r="K17" s="284">
        <f ca="1"/>
        <v>27967595.405779004</v>
      </c>
      <c r="L17" s="284">
        <f ca="1"/>
        <v>0</v>
      </c>
      <c r="M17" s="284">
        <f ca="1"/>
        <v>0</v>
      </c>
      <c r="N17" s="284">
        <f ca="1"/>
        <v>24853348.716945749</v>
      </c>
      <c r="O17" s="284">
        <f ca="1"/>
        <v>44663669.623223759</v>
      </c>
      <c r="P17" s="284">
        <f ca="1"/>
        <v>8332.9354470718117</v>
      </c>
      <c r="Q17" s="284">
        <f ca="1"/>
        <v>278813.98266997514</v>
      </c>
      <c r="R17" s="285">
        <f ca="1"/>
        <v>6795547.6686916426</v>
      </c>
    </row>
    <row r="18" spans="3:18">
      <c r="C18" s="283">
        <v>2.38</v>
      </c>
      <c r="D18" s="278">
        <f ca="1"/>
        <v>105717936.05444406</v>
      </c>
      <c r="E18" s="278"/>
      <c r="F18" s="284">
        <f ca="1"/>
        <v>407384.56429781375</v>
      </c>
      <c r="G18" s="284">
        <f ca="1"/>
        <v>444751.30479695561</v>
      </c>
      <c r="H18" s="284">
        <f ca="1"/>
        <v>0</v>
      </c>
      <c r="I18" s="284">
        <f ca="1"/>
        <v>0</v>
      </c>
      <c r="J18" s="284">
        <f ca="1"/>
        <v>40634627.811695322</v>
      </c>
      <c r="K18" s="284">
        <f ca="1"/>
        <v>3902668.0163379624</v>
      </c>
      <c r="L18" s="284">
        <f ca="1"/>
        <v>0</v>
      </c>
      <c r="M18" s="284">
        <f ca="1"/>
        <v>0</v>
      </c>
      <c r="N18" s="284">
        <f ca="1"/>
        <v>21158480.732817627</v>
      </c>
      <c r="O18" s="284">
        <f ca="1"/>
        <v>31930090.099208202</v>
      </c>
      <c r="P18" s="284">
        <f ca="1"/>
        <v>30194.647934945406</v>
      </c>
      <c r="Q18" s="284">
        <f ca="1"/>
        <v>97859.667671996387</v>
      </c>
      <c r="R18" s="285">
        <f ca="1"/>
        <v>7111879.2096832404</v>
      </c>
    </row>
    <row r="19" spans="3:18">
      <c r="C19" s="283">
        <v>2.62</v>
      </c>
      <c r="D19" s="278">
        <f ca="1"/>
        <v>55279287.218100324</v>
      </c>
      <c r="E19" s="278"/>
      <c r="F19" s="284">
        <f ca="1"/>
        <v>299341.64748197311</v>
      </c>
      <c r="G19" s="284">
        <f ca="1"/>
        <v>481850.88883889141</v>
      </c>
      <c r="H19" s="284">
        <f ca="1"/>
        <v>0</v>
      </c>
      <c r="I19" s="284">
        <f ca="1"/>
        <v>0</v>
      </c>
      <c r="J19" s="284">
        <f ca="1"/>
        <v>3799888.5175865823</v>
      </c>
      <c r="K19" s="284">
        <f ca="1"/>
        <v>5174786.7060860144</v>
      </c>
      <c r="L19" s="284">
        <f ca="1"/>
        <v>0</v>
      </c>
      <c r="M19" s="284">
        <f ca="1"/>
        <v>0</v>
      </c>
      <c r="N19" s="284">
        <f ca="1"/>
        <v>18343034.408773128</v>
      </c>
      <c r="O19" s="284">
        <f ca="1"/>
        <v>22171946.261174552</v>
      </c>
      <c r="P19" s="284">
        <f ca="1"/>
        <v>10157.290543166857</v>
      </c>
      <c r="Q19" s="284">
        <f ca="1"/>
        <v>72497.689324944673</v>
      </c>
      <c r="R19" s="285">
        <f ca="1"/>
        <v>4925783.8082910683</v>
      </c>
    </row>
    <row r="20" spans="3:18">
      <c r="C20" s="283">
        <v>2.88</v>
      </c>
      <c r="D20" s="278">
        <f ca="1"/>
        <v>41067177.632512286</v>
      </c>
      <c r="E20" s="278"/>
      <c r="F20" s="284">
        <f ca="1"/>
        <v>901781.68141821981</v>
      </c>
      <c r="G20" s="284">
        <f ca="1"/>
        <v>0</v>
      </c>
      <c r="H20" s="284">
        <f ca="1"/>
        <v>0</v>
      </c>
      <c r="I20" s="284">
        <f ca="1"/>
        <v>0</v>
      </c>
      <c r="J20" s="284">
        <f ca="1"/>
        <v>1526917.4624756116</v>
      </c>
      <c r="K20" s="284">
        <f ca="1"/>
        <v>1433731.9731950422</v>
      </c>
      <c r="L20" s="284">
        <f ca="1"/>
        <v>0</v>
      </c>
      <c r="M20" s="284">
        <f ca="1"/>
        <v>0</v>
      </c>
      <c r="N20" s="284">
        <f ca="1"/>
        <v>15355202.624433827</v>
      </c>
      <c r="O20" s="284">
        <f ca="1"/>
        <v>18525916.372160137</v>
      </c>
      <c r="P20" s="284">
        <f ca="1"/>
        <v>15882.249797960727</v>
      </c>
      <c r="Q20" s="284">
        <f ca="1"/>
        <v>7862.9464207999263</v>
      </c>
      <c r="R20" s="285">
        <f ca="1"/>
        <v>3299882.3226106879</v>
      </c>
    </row>
    <row r="21" spans="3:18">
      <c r="C21" s="283">
        <v>3.12</v>
      </c>
      <c r="D21" s="278">
        <f ca="1"/>
        <v>32186553.614821464</v>
      </c>
      <c r="E21" s="278"/>
      <c r="F21" s="284">
        <f ca="1"/>
        <v>740023.85771719005</v>
      </c>
      <c r="G21" s="284">
        <f ca="1"/>
        <v>0</v>
      </c>
      <c r="H21" s="284">
        <f ca="1"/>
        <v>0</v>
      </c>
      <c r="I21" s="284">
        <f ca="1"/>
        <v>0</v>
      </c>
      <c r="J21" s="284">
        <f ca="1"/>
        <v>1664128.6564854067</v>
      </c>
      <c r="K21" s="284">
        <f ca="1"/>
        <v>0</v>
      </c>
      <c r="L21" s="284">
        <f ca="1"/>
        <v>0</v>
      </c>
      <c r="M21" s="284">
        <f ca="1"/>
        <v>0</v>
      </c>
      <c r="N21" s="284">
        <f ca="1"/>
        <v>12685826.395724351</v>
      </c>
      <c r="O21" s="284">
        <f ca="1"/>
        <v>14977838.262577344</v>
      </c>
      <c r="P21" s="284">
        <f ca="1"/>
        <v>11638.4806263634</v>
      </c>
      <c r="Q21" s="284">
        <f ca="1"/>
        <v>12821.486344314009</v>
      </c>
      <c r="R21" s="285">
        <f ca="1"/>
        <v>2094276.4753464938</v>
      </c>
    </row>
    <row r="22" spans="3:18">
      <c r="C22" s="283">
        <v>3.38</v>
      </c>
      <c r="D22" s="278">
        <f ca="1"/>
        <v>30187562.986823585</v>
      </c>
      <c r="E22" s="278"/>
      <c r="F22" s="284">
        <f ca="1"/>
        <v>0</v>
      </c>
      <c r="G22" s="284">
        <f ca="1"/>
        <v>0</v>
      </c>
      <c r="H22" s="284">
        <f ca="1"/>
        <v>0</v>
      </c>
      <c r="I22" s="284">
        <f ca="1"/>
        <v>0</v>
      </c>
      <c r="J22" s="284">
        <f ca="1"/>
        <v>1292112.883406773</v>
      </c>
      <c r="K22" s="284">
        <f ca="1"/>
        <v>0</v>
      </c>
      <c r="L22" s="284">
        <f ca="1"/>
        <v>0</v>
      </c>
      <c r="M22" s="284">
        <f ca="1"/>
        <v>0</v>
      </c>
      <c r="N22" s="284">
        <f ca="1"/>
        <v>11406897.42604308</v>
      </c>
      <c r="O22" s="284">
        <f ca="1"/>
        <v>15883017.416089736</v>
      </c>
      <c r="P22" s="284">
        <f ca="1"/>
        <v>1214.0375763372258</v>
      </c>
      <c r="Q22" s="284">
        <f ca="1"/>
        <v>2299.5537755238206</v>
      </c>
      <c r="R22" s="285">
        <f ca="1"/>
        <v>1602021.6699321377</v>
      </c>
    </row>
    <row r="23" spans="3:18">
      <c r="C23" s="283">
        <v>3.62</v>
      </c>
      <c r="D23" s="278">
        <f ca="1"/>
        <v>29457695.96720713</v>
      </c>
      <c r="E23" s="278"/>
      <c r="F23" s="284">
        <f ca="1"/>
        <v>0</v>
      </c>
      <c r="G23" s="284">
        <f ca="1"/>
        <v>0</v>
      </c>
      <c r="H23" s="284">
        <f ca="1"/>
        <v>0</v>
      </c>
      <c r="I23" s="284">
        <f ca="1"/>
        <v>0</v>
      </c>
      <c r="J23" s="284">
        <f ca="1"/>
        <v>3151454.9631717177</v>
      </c>
      <c r="K23" s="284">
        <f ca="1"/>
        <v>0</v>
      </c>
      <c r="L23" s="284">
        <f ca="1"/>
        <v>0</v>
      </c>
      <c r="M23" s="284">
        <f ca="1"/>
        <v>0</v>
      </c>
      <c r="N23" s="284">
        <f ca="1"/>
        <v>10793812.523834277</v>
      </c>
      <c r="O23" s="284">
        <f ca="1"/>
        <v>13700173.57475999</v>
      </c>
      <c r="P23" s="284">
        <f ca="1"/>
        <v>4243.3967092719313</v>
      </c>
      <c r="Q23" s="284">
        <f ca="1"/>
        <v>3621.2530636527122</v>
      </c>
      <c r="R23" s="285">
        <f ca="1"/>
        <v>1804390.2556682215</v>
      </c>
    </row>
    <row r="24" spans="3:18">
      <c r="C24" s="283">
        <v>3.88</v>
      </c>
      <c r="D24" s="278">
        <f ca="1"/>
        <v>20386778.810373839</v>
      </c>
      <c r="E24" s="278"/>
      <c r="F24" s="284">
        <f ca="1"/>
        <v>0</v>
      </c>
      <c r="G24" s="284">
        <f ca="1"/>
        <v>0</v>
      </c>
      <c r="H24" s="284">
        <f ca="1"/>
        <v>0</v>
      </c>
      <c r="I24" s="284">
        <f ca="1"/>
        <v>0</v>
      </c>
      <c r="J24" s="284">
        <f ca="1"/>
        <v>6232153.890415079</v>
      </c>
      <c r="K24" s="284">
        <f ca="1"/>
        <v>0</v>
      </c>
      <c r="L24" s="284">
        <f ca="1"/>
        <v>0</v>
      </c>
      <c r="M24" s="284">
        <f ca="1"/>
        <v>0</v>
      </c>
      <c r="N24" s="284">
        <f ca="1"/>
        <v>7979537.3354023602</v>
      </c>
      <c r="O24" s="284">
        <f ca="1"/>
        <v>5184439.3391842935</v>
      </c>
      <c r="P24" s="284">
        <f ca="1"/>
        <v>1142.9544493479325</v>
      </c>
      <c r="Q24" s="284">
        <f ca="1"/>
        <v>0</v>
      </c>
      <c r="R24" s="285">
        <f ca="1"/>
        <v>989505.2909227577</v>
      </c>
    </row>
    <row r="25" spans="3:18">
      <c r="C25" s="283">
        <v>4.12</v>
      </c>
      <c r="D25" s="278">
        <f ca="1"/>
        <v>25261224.235043544</v>
      </c>
      <c r="E25" s="278"/>
      <c r="F25" s="284">
        <f ca="1"/>
        <v>0</v>
      </c>
      <c r="G25" s="284">
        <f ca="1"/>
        <v>0</v>
      </c>
      <c r="H25" s="284">
        <f ca="1"/>
        <v>0</v>
      </c>
      <c r="I25" s="284">
        <f ca="1"/>
        <v>0</v>
      </c>
      <c r="J25" s="284">
        <f ca="1"/>
        <v>6842560.8763880227</v>
      </c>
      <c r="K25" s="284">
        <f ca="1"/>
        <v>0</v>
      </c>
      <c r="L25" s="284">
        <f ca="1"/>
        <v>0</v>
      </c>
      <c r="M25" s="284">
        <f ca="1"/>
        <v>0</v>
      </c>
      <c r="N25" s="284">
        <f ca="1"/>
        <v>8373459.397893698</v>
      </c>
      <c r="O25" s="284">
        <f ca="1"/>
        <v>6369832.5694832932</v>
      </c>
      <c r="P25" s="284">
        <f ca="1"/>
        <v>1142.3690052473357</v>
      </c>
      <c r="Q25" s="284">
        <f ca="1"/>
        <v>0</v>
      </c>
      <c r="R25" s="285">
        <f ca="1"/>
        <v>3674229.0222732848</v>
      </c>
    </row>
    <row r="26" spans="3:18">
      <c r="C26" s="283">
        <v>4.38</v>
      </c>
      <c r="D26" s="278">
        <f ca="1"/>
        <v>17701328.183266468</v>
      </c>
      <c r="E26" s="278"/>
      <c r="F26" s="284">
        <f ca="1"/>
        <v>0</v>
      </c>
      <c r="G26" s="284">
        <f ca="1"/>
        <v>0</v>
      </c>
      <c r="H26" s="284">
        <f ca="1"/>
        <v>0</v>
      </c>
      <c r="I26" s="284">
        <f ca="1"/>
        <v>0</v>
      </c>
      <c r="J26" s="284">
        <f ca="1"/>
        <v>1487633.0511793981</v>
      </c>
      <c r="K26" s="284">
        <f ca="1"/>
        <v>0</v>
      </c>
      <c r="L26" s="284">
        <f ca="1"/>
        <v>0</v>
      </c>
      <c r="M26" s="284">
        <f ca="1"/>
        <v>0</v>
      </c>
      <c r="N26" s="284">
        <f ca="1"/>
        <v>8722165.4371547345</v>
      </c>
      <c r="O26" s="284">
        <f ca="1"/>
        <v>6405344.6781743392</v>
      </c>
      <c r="P26" s="284">
        <f ca="1"/>
        <v>0</v>
      </c>
      <c r="Q26" s="284">
        <f ca="1"/>
        <v>0</v>
      </c>
      <c r="R26" s="285">
        <f ca="1"/>
        <v>1086185.0167579954</v>
      </c>
    </row>
    <row r="27" spans="3:18">
      <c r="C27" s="283">
        <v>4.62</v>
      </c>
      <c r="D27" s="278">
        <f ca="1"/>
        <v>14894681.229122322</v>
      </c>
      <c r="E27" s="278"/>
      <c r="F27" s="284">
        <f ca="1"/>
        <v>0</v>
      </c>
      <c r="G27" s="284">
        <f ca="1"/>
        <v>0</v>
      </c>
      <c r="H27" s="284">
        <f ca="1"/>
        <v>0</v>
      </c>
      <c r="I27" s="284">
        <f ca="1"/>
        <v>0</v>
      </c>
      <c r="J27" s="284">
        <f ca="1"/>
        <v>0</v>
      </c>
      <c r="K27" s="284">
        <f ca="1"/>
        <v>0</v>
      </c>
      <c r="L27" s="284">
        <f ca="1"/>
        <v>0</v>
      </c>
      <c r="M27" s="284">
        <f ca="1"/>
        <v>0</v>
      </c>
      <c r="N27" s="284">
        <f ca="1"/>
        <v>7509547.0253159832</v>
      </c>
      <c r="O27" s="284">
        <f ca="1"/>
        <v>6711804.2125114929</v>
      </c>
      <c r="P27" s="284">
        <f ca="1"/>
        <v>0</v>
      </c>
      <c r="Q27" s="284">
        <f ca="1"/>
        <v>0</v>
      </c>
      <c r="R27" s="285">
        <f ca="1"/>
        <v>673329.99129484536</v>
      </c>
    </row>
    <row r="28" spans="3:18">
      <c r="C28" s="283">
        <v>4.88</v>
      </c>
      <c r="D28" s="278">
        <f ca="1"/>
        <v>11540495.408312934</v>
      </c>
      <c r="E28" s="278"/>
      <c r="F28" s="284">
        <f ca="1"/>
        <v>0</v>
      </c>
      <c r="G28" s="284">
        <f ca="1"/>
        <v>0</v>
      </c>
      <c r="H28" s="284">
        <f ca="1"/>
        <v>0</v>
      </c>
      <c r="I28" s="284">
        <f ca="1"/>
        <v>0</v>
      </c>
      <c r="J28" s="284">
        <f ca="1"/>
        <v>0</v>
      </c>
      <c r="K28" s="284">
        <f ca="1"/>
        <v>0</v>
      </c>
      <c r="L28" s="284">
        <f ca="1"/>
        <v>0</v>
      </c>
      <c r="M28" s="284">
        <f ca="1"/>
        <v>0</v>
      </c>
      <c r="N28" s="284">
        <f ca="1"/>
        <v>5487100.007103499</v>
      </c>
      <c r="O28" s="284">
        <f ca="1"/>
        <v>5412138.6945720585</v>
      </c>
      <c r="P28" s="284">
        <f ca="1"/>
        <v>0</v>
      </c>
      <c r="Q28" s="284">
        <f ca="1"/>
        <v>0</v>
      </c>
      <c r="R28" s="285">
        <f ca="1"/>
        <v>641256.70663737727</v>
      </c>
    </row>
    <row r="29" spans="3:18">
      <c r="C29" s="283">
        <v>5.12</v>
      </c>
      <c r="D29" s="278">
        <f ca="1"/>
        <v>9889208.5414278805</v>
      </c>
      <c r="E29" s="278"/>
      <c r="F29" s="284">
        <f ca="1"/>
        <v>0</v>
      </c>
      <c r="G29" s="284">
        <f ca="1"/>
        <v>0</v>
      </c>
      <c r="H29" s="284">
        <f ca="1"/>
        <v>0</v>
      </c>
      <c r="I29" s="284">
        <f ca="1"/>
        <v>0</v>
      </c>
      <c r="J29" s="284">
        <f ca="1"/>
        <v>0</v>
      </c>
      <c r="K29" s="284">
        <f ca="1"/>
        <v>0</v>
      </c>
      <c r="L29" s="284">
        <f ca="1"/>
        <v>0</v>
      </c>
      <c r="M29" s="284">
        <f ca="1"/>
        <v>0</v>
      </c>
      <c r="N29" s="284">
        <f ca="1"/>
        <v>5196061.0449160337</v>
      </c>
      <c r="O29" s="284">
        <f ca="1"/>
        <v>4304595.4967744313</v>
      </c>
      <c r="P29" s="284">
        <f ca="1"/>
        <v>0</v>
      </c>
      <c r="Q29" s="284">
        <f ca="1"/>
        <v>0</v>
      </c>
      <c r="R29" s="285">
        <f ca="1"/>
        <v>388551.99973741639</v>
      </c>
    </row>
    <row r="30" spans="3:18">
      <c r="C30" s="283">
        <v>5.38</v>
      </c>
      <c r="D30" s="278">
        <f ca="1"/>
        <v>7837454.498924695</v>
      </c>
      <c r="E30" s="278"/>
      <c r="F30" s="284">
        <f ca="1"/>
        <v>0</v>
      </c>
      <c r="G30" s="284">
        <f ca="1"/>
        <v>0</v>
      </c>
      <c r="H30" s="284">
        <f ca="1"/>
        <v>0</v>
      </c>
      <c r="I30" s="284">
        <f ca="1"/>
        <v>0</v>
      </c>
      <c r="J30" s="284">
        <f ca="1"/>
        <v>0</v>
      </c>
      <c r="K30" s="284">
        <f ca="1"/>
        <v>0</v>
      </c>
      <c r="L30" s="284">
        <f ca="1"/>
        <v>0</v>
      </c>
      <c r="M30" s="284">
        <f ca="1"/>
        <v>0</v>
      </c>
      <c r="N30" s="284">
        <f ca="1"/>
        <v>4438042.6032595523</v>
      </c>
      <c r="O30" s="284">
        <f ca="1"/>
        <v>3064210.3416153407</v>
      </c>
      <c r="P30" s="284">
        <f ca="1"/>
        <v>0</v>
      </c>
      <c r="Q30" s="284">
        <f ca="1"/>
        <v>0</v>
      </c>
      <c r="R30" s="285">
        <f ca="1"/>
        <v>335201.55404980242</v>
      </c>
    </row>
    <row r="31" spans="3:18">
      <c r="C31" s="283">
        <v>5.62</v>
      </c>
      <c r="D31" s="278">
        <f ca="1"/>
        <v>8109518.7258127583</v>
      </c>
      <c r="E31" s="278"/>
      <c r="F31" s="284">
        <f ca="1"/>
        <v>0</v>
      </c>
      <c r="G31" s="284">
        <f ca="1"/>
        <v>0</v>
      </c>
      <c r="H31" s="284">
        <f ca="1"/>
        <v>0</v>
      </c>
      <c r="I31" s="284">
        <f ca="1"/>
        <v>0</v>
      </c>
      <c r="J31" s="284">
        <f ca="1"/>
        <v>0</v>
      </c>
      <c r="K31" s="284">
        <f ca="1"/>
        <v>0</v>
      </c>
      <c r="L31" s="284">
        <f ca="1"/>
        <v>0</v>
      </c>
      <c r="M31" s="284">
        <f ca="1"/>
        <v>0</v>
      </c>
      <c r="N31" s="284">
        <f ca="1"/>
        <v>4190880.9460580954</v>
      </c>
      <c r="O31" s="284">
        <f ca="1"/>
        <v>3642599.4064861941</v>
      </c>
      <c r="P31" s="284">
        <f ca="1"/>
        <v>0</v>
      </c>
      <c r="Q31" s="284">
        <f ca="1"/>
        <v>0</v>
      </c>
      <c r="R31" s="285">
        <f ca="1"/>
        <v>276038.37326846918</v>
      </c>
    </row>
    <row r="32" spans="3:18">
      <c r="C32" s="283">
        <v>5.88</v>
      </c>
      <c r="D32" s="278">
        <f ca="1"/>
        <v>7243842.7019178933</v>
      </c>
      <c r="E32" s="278"/>
      <c r="F32" s="284">
        <f ca="1"/>
        <v>0</v>
      </c>
      <c r="G32" s="284">
        <f ca="1"/>
        <v>0</v>
      </c>
      <c r="H32" s="284">
        <f ca="1"/>
        <v>0</v>
      </c>
      <c r="I32" s="284">
        <f ca="1"/>
        <v>0</v>
      </c>
      <c r="J32" s="284">
        <f ca="1"/>
        <v>0</v>
      </c>
      <c r="K32" s="284">
        <f ca="1"/>
        <v>0</v>
      </c>
      <c r="L32" s="284">
        <f ca="1"/>
        <v>0</v>
      </c>
      <c r="M32" s="284">
        <f ca="1"/>
        <v>0</v>
      </c>
      <c r="N32" s="284">
        <f ca="1"/>
        <v>3773324.7208019486</v>
      </c>
      <c r="O32" s="284">
        <f ca="1"/>
        <v>3240159.2607098599</v>
      </c>
      <c r="P32" s="284">
        <f ca="1"/>
        <v>0</v>
      </c>
      <c r="Q32" s="284">
        <f ca="1"/>
        <v>0</v>
      </c>
      <c r="R32" s="285">
        <f ca="1"/>
        <v>230358.7204060847</v>
      </c>
    </row>
    <row r="33" spans="3:19">
      <c r="C33" s="283">
        <v>6.12</v>
      </c>
      <c r="D33" s="278">
        <f ca="1"/>
        <v>7118717.6328160157</v>
      </c>
      <c r="E33" s="278"/>
      <c r="F33" s="284">
        <f ca="1"/>
        <v>0</v>
      </c>
      <c r="G33" s="284">
        <f ca="1"/>
        <v>0</v>
      </c>
      <c r="H33" s="284">
        <f ca="1"/>
        <v>0</v>
      </c>
      <c r="I33" s="284">
        <f ca="1"/>
        <v>0</v>
      </c>
      <c r="J33" s="284">
        <f ca="1"/>
        <v>0</v>
      </c>
      <c r="K33" s="284">
        <f ca="1"/>
        <v>0</v>
      </c>
      <c r="L33" s="284">
        <f ca="1"/>
        <v>0</v>
      </c>
      <c r="M33" s="284">
        <f ca="1"/>
        <v>0</v>
      </c>
      <c r="N33" s="284">
        <f ca="1"/>
        <v>2816166.7120893188</v>
      </c>
      <c r="O33" s="284">
        <f ca="1"/>
        <v>4029148.5970630692</v>
      </c>
      <c r="P33" s="284">
        <f ca="1"/>
        <v>0</v>
      </c>
      <c r="Q33" s="284">
        <f ca="1"/>
        <v>0</v>
      </c>
      <c r="R33" s="285">
        <f ca="1"/>
        <v>273402.32366362814</v>
      </c>
    </row>
    <row r="34" spans="3:19">
      <c r="C34" s="283">
        <v>6.38</v>
      </c>
      <c r="D34" s="278">
        <f ca="1"/>
        <v>1873584.3118212761</v>
      </c>
      <c r="F34" s="284">
        <f ca="1"/>
        <v>0</v>
      </c>
      <c r="G34" s="284">
        <f ca="1"/>
        <v>0</v>
      </c>
      <c r="H34" s="284">
        <f ca="1"/>
        <v>0</v>
      </c>
      <c r="I34" s="284">
        <f ca="1"/>
        <v>0</v>
      </c>
      <c r="J34" s="284">
        <f ca="1"/>
        <v>0</v>
      </c>
      <c r="K34" s="284">
        <f ca="1"/>
        <v>0</v>
      </c>
      <c r="L34" s="284">
        <f ca="1"/>
        <v>0</v>
      </c>
      <c r="M34" s="284">
        <f ca="1"/>
        <v>0</v>
      </c>
      <c r="N34" s="284">
        <f ca="1"/>
        <v>1703295.4648336724</v>
      </c>
      <c r="O34" s="284">
        <f ca="1"/>
        <v>0</v>
      </c>
      <c r="P34" s="284">
        <f ca="1"/>
        <v>0</v>
      </c>
      <c r="Q34" s="284">
        <f ca="1"/>
        <v>0</v>
      </c>
      <c r="R34" s="285">
        <f ca="1"/>
        <v>170288.84698760379</v>
      </c>
    </row>
    <row r="35" spans="3:19">
      <c r="C35" s="283">
        <v>6.62</v>
      </c>
      <c r="D35" s="278">
        <f ca="1"/>
        <v>417393.65965461923</v>
      </c>
      <c r="E35" s="278"/>
      <c r="F35" s="284">
        <f ca="1"/>
        <v>0</v>
      </c>
      <c r="G35" s="284">
        <f ca="1"/>
        <v>0</v>
      </c>
      <c r="H35" s="284">
        <f ca="1"/>
        <v>0</v>
      </c>
      <c r="I35" s="284">
        <f ca="1"/>
        <v>0</v>
      </c>
      <c r="J35" s="284">
        <f ca="1"/>
        <v>0</v>
      </c>
      <c r="K35" s="284">
        <f ca="1"/>
        <v>0</v>
      </c>
      <c r="L35" s="284">
        <f ca="1"/>
        <v>0</v>
      </c>
      <c r="M35" s="284">
        <f ca="1"/>
        <v>0</v>
      </c>
      <c r="N35" s="284">
        <f ca="1"/>
        <v>338791.96079296176</v>
      </c>
      <c r="O35" s="284">
        <f ca="1"/>
        <v>0</v>
      </c>
      <c r="P35" s="284">
        <f ca="1"/>
        <v>0</v>
      </c>
      <c r="Q35" s="284">
        <f ca="1"/>
        <v>0</v>
      </c>
      <c r="R35" s="285">
        <f ca="1"/>
        <v>78601.698861657482</v>
      </c>
    </row>
    <row r="36" spans="3:19">
      <c r="C36" s="283">
        <v>6.88</v>
      </c>
      <c r="D36" s="278">
        <f ca="1"/>
        <v>0</v>
      </c>
      <c r="E36" s="278"/>
      <c r="F36" s="284">
        <f ca="1"/>
        <v>0</v>
      </c>
      <c r="G36" s="284">
        <f ca="1"/>
        <v>0</v>
      </c>
      <c r="H36" s="284">
        <f ca="1"/>
        <v>0</v>
      </c>
      <c r="I36" s="284">
        <f ca="1"/>
        <v>0</v>
      </c>
      <c r="J36" s="284">
        <f ca="1"/>
        <v>0</v>
      </c>
      <c r="K36" s="284">
        <f ca="1"/>
        <v>0</v>
      </c>
      <c r="L36" s="284">
        <f ca="1"/>
        <v>0</v>
      </c>
      <c r="M36" s="284">
        <f ca="1"/>
        <v>0</v>
      </c>
      <c r="N36" s="284">
        <f ca="1"/>
        <v>0</v>
      </c>
      <c r="O36" s="284">
        <f ca="1"/>
        <v>0</v>
      </c>
      <c r="P36" s="284">
        <f ca="1"/>
        <v>0</v>
      </c>
      <c r="Q36" s="284">
        <f ca="1"/>
        <v>0</v>
      </c>
      <c r="R36" s="285">
        <f ca="1"/>
        <v>0</v>
      </c>
    </row>
    <row r="37" spans="3:19">
      <c r="C37" s="283"/>
      <c r="D37" s="278"/>
      <c r="E37" s="278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5"/>
    </row>
    <row r="38" spans="3:19">
      <c r="C38" s="283"/>
      <c r="D38" s="278"/>
      <c r="E38" s="278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5"/>
    </row>
    <row r="39" spans="3:19">
      <c r="C39" s="283"/>
      <c r="D39" s="278"/>
      <c r="E39" s="278"/>
      <c r="F39" s="284"/>
      <c r="G39" s="284"/>
      <c r="H39" s="284"/>
      <c r="I39" s="284"/>
      <c r="J39" s="284"/>
      <c r="K39" s="284"/>
      <c r="L39" s="284"/>
      <c r="M39" s="284"/>
      <c r="N39" s="284"/>
      <c r="O39" s="284"/>
      <c r="P39" s="284"/>
      <c r="Q39" s="284"/>
      <c r="R39" s="285"/>
    </row>
    <row r="40" spans="3:19">
      <c r="C40" s="283"/>
      <c r="D40" s="278"/>
      <c r="E40" s="278"/>
      <c r="F40" s="284"/>
      <c r="G40" s="284"/>
      <c r="H40" s="284"/>
      <c r="I40" s="284"/>
      <c r="J40" s="284"/>
      <c r="K40" s="284"/>
      <c r="L40" s="284"/>
      <c r="M40" s="284"/>
      <c r="N40" s="284"/>
      <c r="O40" s="284"/>
      <c r="P40" s="284"/>
      <c r="Q40" s="284"/>
      <c r="R40" s="285"/>
    </row>
    <row r="41" spans="3:19">
      <c r="C41" s="283"/>
      <c r="D41" s="278"/>
      <c r="E41" s="278"/>
      <c r="F41" s="284"/>
      <c r="G41" s="284"/>
      <c r="H41" s="284"/>
      <c r="I41" s="284"/>
      <c r="J41" s="284"/>
      <c r="K41" s="284"/>
      <c r="L41" s="284"/>
      <c r="M41" s="284"/>
      <c r="N41" s="284"/>
      <c r="O41" s="284"/>
      <c r="P41" s="284"/>
      <c r="Q41" s="284"/>
      <c r="R41" s="285"/>
    </row>
    <row r="42" spans="3:19">
      <c r="C42" s="283"/>
      <c r="D42" s="278"/>
      <c r="E42" s="278"/>
      <c r="F42" s="284"/>
      <c r="G42" s="284"/>
      <c r="H42" s="284"/>
      <c r="I42" s="284"/>
      <c r="J42" s="284"/>
      <c r="K42" s="284"/>
      <c r="L42" s="284"/>
      <c r="M42" s="284"/>
      <c r="N42" s="284"/>
      <c r="O42" s="284"/>
      <c r="P42" s="284"/>
      <c r="Q42" s="284"/>
      <c r="R42" s="285"/>
    </row>
    <row r="43" spans="3:19" ht="14.1" thickBot="1">
      <c r="C43" s="286"/>
      <c r="D43" s="287"/>
      <c r="E43" s="287"/>
      <c r="F43" s="288"/>
      <c r="G43" s="288"/>
      <c r="H43" s="288"/>
      <c r="I43" s="288"/>
      <c r="J43" s="288"/>
      <c r="K43" s="288"/>
      <c r="L43" s="288"/>
      <c r="M43" s="288"/>
      <c r="N43" s="288"/>
      <c r="O43" s="288"/>
      <c r="P43" s="288"/>
      <c r="Q43" s="288"/>
      <c r="R43" s="289"/>
    </row>
    <row r="44" spans="3:19">
      <c r="D44" s="278"/>
      <c r="E44" s="278"/>
      <c r="G44" s="290">
        <f t="shared" ref="G44:S44" ca="1" si="0">SUM(G13:G30)</f>
        <v>16610964.100343041</v>
      </c>
      <c r="H44" s="290">
        <f t="shared" ca="1" si="0"/>
        <v>47540053.746872231</v>
      </c>
      <c r="I44" s="290">
        <f t="shared" ca="1" si="0"/>
        <v>708510.27615606878</v>
      </c>
      <c r="J44" s="290">
        <f t="shared" ca="1" si="0"/>
        <v>98482678.931775942</v>
      </c>
      <c r="K44" s="290">
        <f t="shared" ca="1" si="0"/>
        <v>82388414.589603439</v>
      </c>
      <c r="L44" s="290">
        <f t="shared" ca="1" si="0"/>
        <v>0</v>
      </c>
      <c r="M44" s="290">
        <f t="shared" ca="1" si="0"/>
        <v>0</v>
      </c>
      <c r="N44" s="290">
        <f t="shared" ca="1" si="0"/>
        <v>360033132.19341898</v>
      </c>
      <c r="O44" s="290">
        <f t="shared" ca="1" si="0"/>
        <v>408549126.82724851</v>
      </c>
      <c r="P44" s="290">
        <f t="shared" ca="1" si="0"/>
        <v>209665.02472718776</v>
      </c>
      <c r="Q44" s="290">
        <f t="shared" ca="1" si="0"/>
        <v>10990805.803439695</v>
      </c>
      <c r="R44" s="290">
        <f t="shared" ca="1" si="0"/>
        <v>127305324.164306</v>
      </c>
      <c r="S44" s="290">
        <f t="shared" si="0"/>
        <v>0</v>
      </c>
    </row>
    <row r="45" spans="3:19">
      <c r="D45" s="278"/>
      <c r="E45" s="278"/>
    </row>
    <row r="46" spans="3:19">
      <c r="C46" s="291" t="s">
        <v>211</v>
      </c>
      <c r="D46" s="278">
        <f ca="1">SUM(_xlfn.ANCHORARRAY(D9))</f>
        <v>2828109996.633141</v>
      </c>
      <c r="E46" s="278"/>
      <c r="F46" s="278">
        <f ca="1">SUM(_xlfn.ANCHORARRAY(F9))</f>
        <v>38529326.168443263</v>
      </c>
      <c r="G46" s="292">
        <f ca="1">SUM(_xlfn.ANCHORARRAY(G9))</f>
        <v>122719737.3400622</v>
      </c>
      <c r="H46" s="292">
        <f ca="1">SUM(_xlfn.ANCHORARRAY(H9))</f>
        <v>51463657.435180433</v>
      </c>
      <c r="I46" s="292">
        <f t="shared" ref="I46:R46" ca="1" si="1">SUM(_xlfn.ANCHORARRAY(I9))</f>
        <v>134697233.74306187</v>
      </c>
      <c r="J46" s="292">
        <f t="shared" ca="1" si="1"/>
        <v>150437978.15965855</v>
      </c>
      <c r="K46" s="292">
        <f t="shared" ca="1" si="1"/>
        <v>168121377.21340486</v>
      </c>
      <c r="L46" s="292">
        <f t="shared" ca="1" si="1"/>
        <v>0</v>
      </c>
      <c r="M46" s="292">
        <f t="shared" ca="1" si="1"/>
        <v>25204045.243802361</v>
      </c>
      <c r="N46" s="292">
        <f t="shared" ca="1" si="1"/>
        <v>746581019.35368383</v>
      </c>
      <c r="O46" s="292">
        <f t="shared" ca="1" si="1"/>
        <v>914421754.27042496</v>
      </c>
      <c r="P46" s="292">
        <f t="shared" ca="1" si="1"/>
        <v>2317509.3177655432</v>
      </c>
      <c r="Q46" s="292">
        <f t="shared" ca="1" si="1"/>
        <v>159957541.26927981</v>
      </c>
      <c r="R46" s="292">
        <f t="shared" ca="1" si="1"/>
        <v>313658817.11837339</v>
      </c>
      <c r="S46" s="278">
        <f ca="1">SUM(F46:R46)</f>
        <v>2828109996.6331415</v>
      </c>
    </row>
    <row r="47" spans="3:19" s="164" customFormat="1" ht="16.7"/>
    <row r="48" spans="3:19">
      <c r="C48" s="293" t="s">
        <v>212</v>
      </c>
      <c r="F48" s="290">
        <f ca="1">SUM(F52:F86)</f>
        <v>36294882.90604911</v>
      </c>
      <c r="G48" s="290">
        <f t="shared" ref="G48:R48" ca="1" si="2">SUM(G52:G86)</f>
        <v>120275930.86054136</v>
      </c>
      <c r="H48" s="290">
        <f t="shared" ca="1" si="2"/>
        <v>44733425.414443307</v>
      </c>
      <c r="I48" s="290">
        <f t="shared" ca="1" si="2"/>
        <v>134605355.45083845</v>
      </c>
      <c r="J48" s="290">
        <f t="shared" ca="1" si="2"/>
        <v>125037181.49140452</v>
      </c>
      <c r="K48" s="290">
        <f t="shared" ca="1" si="2"/>
        <v>152995390.37017113</v>
      </c>
      <c r="L48" s="290">
        <f t="shared" ca="1" si="2"/>
        <v>0</v>
      </c>
      <c r="M48" s="290">
        <f t="shared" ca="1" si="2"/>
        <v>25204045.243802361</v>
      </c>
      <c r="N48" s="290">
        <f t="shared" ca="1" si="2"/>
        <v>655919476.53566778</v>
      </c>
      <c r="O48" s="290">
        <f t="shared" ca="1" si="2"/>
        <v>815594388.46520054</v>
      </c>
      <c r="P48" s="290">
        <f t="shared" ca="1" si="2"/>
        <v>2277091.819850394</v>
      </c>
      <c r="Q48" s="290">
        <f t="shared" ca="1" si="2"/>
        <v>158487873.63339511</v>
      </c>
      <c r="R48" s="290">
        <f t="shared" ca="1" si="2"/>
        <v>288660678.83958828</v>
      </c>
    </row>
    <row r="49" spans="3:18" s="164" customFormat="1" ht="16.7"/>
    <row r="50" spans="3:18" ht="17.100000000000001" thickBot="1">
      <c r="C50" s="164"/>
    </row>
    <row r="51" spans="3:18" ht="41.1">
      <c r="C51" s="294" t="s">
        <v>157</v>
      </c>
      <c r="D51" s="295" t="s">
        <v>207</v>
      </c>
      <c r="E51" s="296" t="s">
        <v>213</v>
      </c>
      <c r="F51" s="297" t="s">
        <v>171</v>
      </c>
      <c r="G51" s="297" t="s">
        <v>22</v>
      </c>
      <c r="H51" s="297" t="s">
        <v>27</v>
      </c>
      <c r="I51" s="297" t="s">
        <v>32</v>
      </c>
      <c r="J51" s="297" t="s">
        <v>37</v>
      </c>
      <c r="K51" s="297" t="s">
        <v>42</v>
      </c>
      <c r="L51" s="297" t="s">
        <v>173</v>
      </c>
      <c r="M51" s="297" t="s">
        <v>47</v>
      </c>
      <c r="N51" s="297" t="s">
        <v>52</v>
      </c>
      <c r="O51" s="297" t="s">
        <v>62</v>
      </c>
      <c r="P51" s="297" t="s">
        <v>67</v>
      </c>
      <c r="Q51" s="297" t="s">
        <v>72</v>
      </c>
      <c r="R51" s="298" t="s">
        <v>87</v>
      </c>
    </row>
    <row r="52" spans="3:18">
      <c r="C52" s="283">
        <f t="shared" ref="C52:C86" si="3">C9</f>
        <v>0.12</v>
      </c>
      <c r="D52" s="299">
        <f>_xlfn.XLOOKUP($C52,Spot_Rates!$C$7:$C$367,Spot_Rates!$H$7:$H$367,,-1)</f>
        <v>0</v>
      </c>
      <c r="E52" s="300">
        <f>(1+D52)^(-C52)</f>
        <v>1</v>
      </c>
      <c r="F52" s="284">
        <f t="shared" ref="F52:R52" ca="1" si="4">F9*$E52</f>
        <v>16152340.881027415</v>
      </c>
      <c r="G52" s="284">
        <f t="shared" ca="1" si="4"/>
        <v>54906400.709888339</v>
      </c>
      <c r="H52" s="284">
        <f t="shared" ca="1" si="4"/>
        <v>1481401.0024590145</v>
      </c>
      <c r="I52" s="284">
        <f t="shared" ca="1" si="4"/>
        <v>64088033.108387507</v>
      </c>
      <c r="J52" s="284">
        <f t="shared" ca="1" si="4"/>
        <v>32317750.851634353</v>
      </c>
      <c r="K52" s="284">
        <f t="shared" ca="1" si="4"/>
        <v>53260023.630618744</v>
      </c>
      <c r="L52" s="284">
        <f t="shared" ca="1" si="4"/>
        <v>0</v>
      </c>
      <c r="M52" s="284">
        <f t="shared" ca="1" si="4"/>
        <v>21749092.374196641</v>
      </c>
      <c r="N52" s="284">
        <f t="shared" ca="1" si="4"/>
        <v>132759734.09409982</v>
      </c>
      <c r="O52" s="284">
        <f t="shared" ca="1" si="4"/>
        <v>209233926.04654974</v>
      </c>
      <c r="P52" s="284">
        <f t="shared" ca="1" si="4"/>
        <v>1002321.4892223713</v>
      </c>
      <c r="Q52" s="284">
        <f t="shared" ca="1" si="4"/>
        <v>91557894.818292707</v>
      </c>
      <c r="R52" s="285">
        <f t="shared" ca="1" si="4"/>
        <v>57326005.54181879</v>
      </c>
    </row>
    <row r="53" spans="3:18">
      <c r="C53" s="283">
        <f t="shared" si="3"/>
        <v>0.38</v>
      </c>
      <c r="D53" s="299">
        <f>_xlfn.XLOOKUP($C53,Spot_Rates!$C$7:$C$367,Spot_Rates!$H$7:$H$367,,-1)</f>
        <v>0</v>
      </c>
      <c r="E53" s="300">
        <f t="shared" ref="E53:E86" si="5">(1+D53)^(-C53)</f>
        <v>1</v>
      </c>
      <c r="F53" s="284">
        <f t="shared" ref="F53:R53" ca="1" si="6">F10*$E53</f>
        <v>3701634.6266615828</v>
      </c>
      <c r="G53" s="284">
        <f t="shared" ca="1" si="6"/>
        <v>13495537.960683003</v>
      </c>
      <c r="H53" s="284">
        <f t="shared" ca="1" si="6"/>
        <v>489422.74799929879</v>
      </c>
      <c r="I53" s="284">
        <f t="shared" ca="1" si="6"/>
        <v>50956876.429020457</v>
      </c>
      <c r="J53" s="284">
        <f t="shared" ca="1" si="6"/>
        <v>9565588.8182591014</v>
      </c>
      <c r="K53" s="284">
        <f t="shared" ca="1" si="6"/>
        <v>14858345.493197478</v>
      </c>
      <c r="L53" s="284">
        <f t="shared" ca="1" si="6"/>
        <v>0</v>
      </c>
      <c r="M53" s="284">
        <f t="shared" ca="1" si="6"/>
        <v>3440288.1173139717</v>
      </c>
      <c r="N53" s="284">
        <f t="shared" ca="1" si="6"/>
        <v>97898146.949947461</v>
      </c>
      <c r="O53" s="284">
        <f t="shared" ca="1" si="6"/>
        <v>108968848.72228007</v>
      </c>
      <c r="P53" s="284">
        <f t="shared" ca="1" si="6"/>
        <v>490818.18399533461</v>
      </c>
      <c r="Q53" s="284">
        <f t="shared" ca="1" si="6"/>
        <v>21101555.811753817</v>
      </c>
      <c r="R53" s="285">
        <f t="shared" ca="1" si="6"/>
        <v>60885128.05722443</v>
      </c>
    </row>
    <row r="54" spans="3:18">
      <c r="C54" s="283">
        <f t="shared" si="3"/>
        <v>0.62</v>
      </c>
      <c r="D54" s="299">
        <f>_xlfn.XLOOKUP($C54,Spot_Rates!$C$7:$C$367,Spot_Rates!$H$7:$H$367,,-1)</f>
        <v>0</v>
      </c>
      <c r="E54" s="300">
        <f t="shared" si="5"/>
        <v>1</v>
      </c>
      <c r="F54" s="284">
        <f t="shared" ref="F54:R54" ca="1" si="7">F11*$E54</f>
        <v>3899173.4179041553</v>
      </c>
      <c r="G54" s="284">
        <f t="shared" ca="1" si="7"/>
        <v>10617369.546532877</v>
      </c>
      <c r="H54" s="284">
        <f t="shared" ca="1" si="7"/>
        <v>808724.90889385913</v>
      </c>
      <c r="I54" s="284">
        <f t="shared" ca="1" si="7"/>
        <v>17813673.308636811</v>
      </c>
      <c r="J54" s="284">
        <f t="shared" ca="1" si="7"/>
        <v>5832776.3462314429</v>
      </c>
      <c r="K54" s="284">
        <f t="shared" ca="1" si="7"/>
        <v>3225061.8611821453</v>
      </c>
      <c r="L54" s="284">
        <f t="shared" ca="1" si="7"/>
        <v>0</v>
      </c>
      <c r="M54" s="284">
        <f t="shared" ca="1" si="7"/>
        <v>14664.752291746678</v>
      </c>
      <c r="N54" s="284">
        <f t="shared" ca="1" si="7"/>
        <v>73533793.160186023</v>
      </c>
      <c r="O54" s="284">
        <f t="shared" ca="1" si="7"/>
        <v>91314641.092697501</v>
      </c>
      <c r="P54" s="284">
        <f t="shared" ca="1" si="7"/>
        <v>376033.87405255379</v>
      </c>
      <c r="Q54" s="284">
        <f t="shared" ca="1" si="7"/>
        <v>27893630.799551696</v>
      </c>
      <c r="R54" s="285">
        <f t="shared" ca="1" si="7"/>
        <v>34987116.275128663</v>
      </c>
    </row>
    <row r="55" spans="3:18">
      <c r="C55" s="283">
        <f t="shared" si="3"/>
        <v>0.88</v>
      </c>
      <c r="D55" s="299">
        <f>_xlfn.XLOOKUP($C55,Spot_Rates!$C$7:$C$367,Spot_Rates!$H$7:$H$367,,-1)</f>
        <v>0</v>
      </c>
      <c r="E55" s="300">
        <f t="shared" si="5"/>
        <v>1</v>
      </c>
      <c r="F55" s="284">
        <f t="shared" ref="F55:R55" ca="1" si="8">F12*$E55</f>
        <v>1331703.1473631947</v>
      </c>
      <c r="G55" s="284">
        <f t="shared" ca="1" si="8"/>
        <v>27089465.022614945</v>
      </c>
      <c r="H55" s="284">
        <f t="shared" ca="1" si="8"/>
        <v>1144055.0289560356</v>
      </c>
      <c r="I55" s="284">
        <f t="shared" ca="1" si="8"/>
        <v>1130140.6208610323</v>
      </c>
      <c r="J55" s="284">
        <f t="shared" ca="1" si="8"/>
        <v>4239183.2117577139</v>
      </c>
      <c r="K55" s="284">
        <f t="shared" ca="1" si="8"/>
        <v>14389531.638803046</v>
      </c>
      <c r="L55" s="284">
        <f t="shared" ca="1" si="8"/>
        <v>0</v>
      </c>
      <c r="M55" s="284">
        <f t="shared" ca="1" si="8"/>
        <v>0</v>
      </c>
      <c r="N55" s="284">
        <f t="shared" ca="1" si="8"/>
        <v>69533753.151455581</v>
      </c>
      <c r="O55" s="284">
        <f t="shared" ca="1" si="8"/>
        <v>85443304.31738992</v>
      </c>
      <c r="P55" s="284">
        <f t="shared" ca="1" si="8"/>
        <v>238670.74576809519</v>
      </c>
      <c r="Q55" s="284">
        <f t="shared" ca="1" si="8"/>
        <v>8413654.0362418946</v>
      </c>
      <c r="R55" s="285">
        <f t="shared" ca="1" si="8"/>
        <v>32126553.116708022</v>
      </c>
    </row>
    <row r="56" spans="3:18">
      <c r="C56" s="283">
        <f t="shared" si="3"/>
        <v>1.1200000000000001</v>
      </c>
      <c r="D56" s="379">
        <v>0.114095</v>
      </c>
      <c r="E56" s="300">
        <f t="shared" si="5"/>
        <v>0.88602730897334225</v>
      </c>
      <c r="F56" s="284">
        <f t="shared" ref="F56:R56" ca="1" si="9">F13*$E56</f>
        <v>4090336.1315665036</v>
      </c>
      <c r="G56" s="284">
        <f t="shared" ca="1" si="9"/>
        <v>7302634.3564403169</v>
      </c>
      <c r="H56" s="284">
        <f t="shared" ca="1" si="9"/>
        <v>9990.424785540763</v>
      </c>
      <c r="I56" s="284">
        <f t="shared" ca="1" si="9"/>
        <v>269162.0638341445</v>
      </c>
      <c r="J56" s="284">
        <f t="shared" ca="1" si="9"/>
        <v>3456546.9067961513</v>
      </c>
      <c r="K56" s="284">
        <f t="shared" ca="1" si="9"/>
        <v>14694945.940208543</v>
      </c>
      <c r="L56" s="284">
        <f t="shared" ca="1" si="9"/>
        <v>0</v>
      </c>
      <c r="M56" s="284">
        <f t="shared" ca="1" si="9"/>
        <v>0</v>
      </c>
      <c r="N56" s="284">
        <f t="shared" ca="1" si="9"/>
        <v>48425094.946561664</v>
      </c>
      <c r="O56" s="284">
        <f t="shared" ca="1" si="9"/>
        <v>57532609.806414835</v>
      </c>
      <c r="P56" s="284">
        <f t="shared" ca="1" si="9"/>
        <v>69697.321130625714</v>
      </c>
      <c r="Q56" s="284">
        <f t="shared" ca="1" si="9"/>
        <v>6273024.9389525447</v>
      </c>
      <c r="R56" s="285">
        <f t="shared" ca="1" si="9"/>
        <v>26202350.764594652</v>
      </c>
    </row>
    <row r="57" spans="3:18">
      <c r="C57" s="283">
        <f t="shared" si="3"/>
        <v>1.38</v>
      </c>
      <c r="D57" s="380">
        <v>0.1164732323633418</v>
      </c>
      <c r="E57" s="300">
        <f t="shared" si="5"/>
        <v>0.85895284989577902</v>
      </c>
      <c r="F57" s="284">
        <f t="shared" ref="F57:R57" ca="1" si="10">F14*$E57</f>
        <v>3932299.5422464726</v>
      </c>
      <c r="G57" s="284">
        <f t="shared" ca="1" si="10"/>
        <v>3909645.8448229167</v>
      </c>
      <c r="H57" s="284">
        <f t="shared" ca="1" si="10"/>
        <v>40306291.130527005</v>
      </c>
      <c r="I57" s="284">
        <f t="shared" ca="1" si="10"/>
        <v>342688.07399131666</v>
      </c>
      <c r="J57" s="284">
        <f t="shared" ca="1" si="10"/>
        <v>4480249.5046972837</v>
      </c>
      <c r="K57" s="284">
        <f t="shared" ca="1" si="10"/>
        <v>13696127.087334247</v>
      </c>
      <c r="L57" s="284">
        <f t="shared" ca="1" si="10"/>
        <v>0</v>
      </c>
      <c r="M57" s="284">
        <f t="shared" ca="1" si="10"/>
        <v>0</v>
      </c>
      <c r="N57" s="284">
        <f t="shared" ca="1" si="10"/>
        <v>44777770.174811058</v>
      </c>
      <c r="O57" s="284">
        <f t="shared" ca="1" si="10"/>
        <v>47202642.565123104</v>
      </c>
      <c r="P57" s="284">
        <f t="shared" ca="1" si="10"/>
        <v>7567.6941515716999</v>
      </c>
      <c r="Q57" s="284">
        <f t="shared" ca="1" si="10"/>
        <v>1032172.8636263608</v>
      </c>
      <c r="R57" s="285">
        <f t="shared" ca="1" si="10"/>
        <v>21859139.457774699</v>
      </c>
    </row>
    <row r="58" spans="3:18">
      <c r="C58" s="283">
        <f t="shared" si="3"/>
        <v>1.62</v>
      </c>
      <c r="D58" s="380">
        <v>0.11890103735628213</v>
      </c>
      <c r="E58" s="300">
        <f t="shared" si="5"/>
        <v>0.83359957413033792</v>
      </c>
      <c r="F58" s="284">
        <f t="shared" ref="F58:R58" ca="1" si="11">F15*$E58</f>
        <v>546855.13125298999</v>
      </c>
      <c r="G58" s="284">
        <f t="shared" ca="1" si="11"/>
        <v>126322.12951352891</v>
      </c>
      <c r="H58" s="284">
        <f t="shared" ca="1" si="11"/>
        <v>203605.06539815816</v>
      </c>
      <c r="I58" s="284">
        <f t="shared" ca="1" si="11"/>
        <v>4086.198332502508</v>
      </c>
      <c r="J58" s="284">
        <f t="shared" ca="1" si="11"/>
        <v>6084382.6714852368</v>
      </c>
      <c r="K58" s="284">
        <f t="shared" ca="1" si="11"/>
        <v>5018512.7238343908</v>
      </c>
      <c r="L58" s="284">
        <f t="shared" ca="1" si="11"/>
        <v>0</v>
      </c>
      <c r="M58" s="284">
        <f t="shared" ca="1" si="11"/>
        <v>0</v>
      </c>
      <c r="N58" s="284">
        <f t="shared" ca="1" si="11"/>
        <v>41293624.518064052</v>
      </c>
      <c r="O58" s="284">
        <f t="shared" ca="1" si="11"/>
        <v>39744249.364674397</v>
      </c>
      <c r="P58" s="284">
        <f t="shared" ca="1" si="11"/>
        <v>24650.521127397944</v>
      </c>
      <c r="Q58" s="284">
        <f t="shared" ca="1" si="11"/>
        <v>1626723.519096785</v>
      </c>
      <c r="R58" s="285">
        <f t="shared" ca="1" si="11"/>
        <v>17284509.288992461</v>
      </c>
    </row>
    <row r="59" spans="3:18">
      <c r="C59" s="283">
        <f t="shared" si="3"/>
        <v>1.88</v>
      </c>
      <c r="D59" s="380">
        <v>0.12137944828643353</v>
      </c>
      <c r="E59" s="300">
        <f t="shared" si="5"/>
        <v>0.80624145765641619</v>
      </c>
      <c r="F59" s="284">
        <f t="shared" ref="F59:R59" ca="1" si="12">F16*$E59</f>
        <v>487822.33531300758</v>
      </c>
      <c r="G59" s="284">
        <f t="shared" ca="1" si="12"/>
        <v>168511.99288124187</v>
      </c>
      <c r="H59" s="284">
        <f t="shared" ca="1" si="12"/>
        <v>289935.10542439797</v>
      </c>
      <c r="I59" s="284">
        <f t="shared" ca="1" si="12"/>
        <v>695.64777465243515</v>
      </c>
      <c r="J59" s="284">
        <f t="shared" ca="1" si="12"/>
        <v>4021758.5386150009</v>
      </c>
      <c r="K59" s="284">
        <f t="shared" ca="1" si="12"/>
        <v>4320639.774066777</v>
      </c>
      <c r="L59" s="284">
        <f t="shared" ca="1" si="12"/>
        <v>0</v>
      </c>
      <c r="M59" s="284">
        <f t="shared" ca="1" si="12"/>
        <v>0</v>
      </c>
      <c r="N59" s="284">
        <f t="shared" ca="1" si="12"/>
        <v>33385866.118043613</v>
      </c>
      <c r="O59" s="284">
        <f t="shared" ca="1" si="12"/>
        <v>33603589.980414361</v>
      </c>
      <c r="P59" s="284">
        <f t="shared" ca="1" si="12"/>
        <v>6992.0399788814211</v>
      </c>
      <c r="Q59" s="284">
        <f t="shared" ca="1" si="12"/>
        <v>227339.87989314538</v>
      </c>
      <c r="R59" s="285">
        <f t="shared" ca="1" si="12"/>
        <v>13002302.83672669</v>
      </c>
    </row>
    <row r="60" spans="3:18">
      <c r="C60" s="283">
        <f t="shared" si="3"/>
        <v>2.12</v>
      </c>
      <c r="D60" s="379">
        <v>0.12390952000000001</v>
      </c>
      <c r="E60" s="300">
        <f t="shared" si="5"/>
        <v>0.78063773059844666</v>
      </c>
      <c r="F60" s="284">
        <f t="shared" ref="F60:R60" ca="1" si="13">F17*$E60</f>
        <v>499891.4434984572</v>
      </c>
      <c r="G60" s="284">
        <f t="shared" ca="1" si="13"/>
        <v>1975150.483495401</v>
      </c>
      <c r="H60" s="284">
        <f t="shared" ca="1" si="13"/>
        <v>0</v>
      </c>
      <c r="I60" s="284">
        <f t="shared" ca="1" si="13"/>
        <v>0</v>
      </c>
      <c r="J60" s="284">
        <f t="shared" ca="1" si="13"/>
        <v>8155225.0616478585</v>
      </c>
      <c r="K60" s="284">
        <f t="shared" ca="1" si="13"/>
        <v>21832560.207862865</v>
      </c>
      <c r="L60" s="284">
        <f t="shared" ca="1" si="13"/>
        <v>0</v>
      </c>
      <c r="M60" s="284">
        <f t="shared" ca="1" si="13"/>
        <v>0</v>
      </c>
      <c r="N60" s="284">
        <f t="shared" ca="1" si="13"/>
        <v>19401461.740168344</v>
      </c>
      <c r="O60" s="284">
        <f t="shared" ca="1" si="13"/>
        <v>34866145.694872171</v>
      </c>
      <c r="P60" s="284">
        <f t="shared" ca="1" si="13"/>
        <v>6505.0038166254917</v>
      </c>
      <c r="Q60" s="284">
        <f t="shared" ca="1" si="13"/>
        <v>217652.71469060404</v>
      </c>
      <c r="R60" s="285">
        <f t="shared" ca="1" si="13"/>
        <v>5304860.9102610089</v>
      </c>
    </row>
    <row r="61" spans="3:18">
      <c r="C61" s="283">
        <f t="shared" si="3"/>
        <v>2.38</v>
      </c>
      <c r="D61" s="299">
        <f>_xlfn.XLOOKUP($C61,Spot_Rates!$C$7:$C$367,Spot_Rates!$H$7:$H$367,,-1)</f>
        <v>0.12677052</v>
      </c>
      <c r="E61" s="300">
        <f t="shared" si="5"/>
        <v>0.75271672743726037</v>
      </c>
      <c r="F61" s="284">
        <f t="shared" ref="F61:R61" ca="1" si="14">F18*$E61</f>
        <v>306645.17604670452</v>
      </c>
      <c r="G61" s="284">
        <f t="shared" ca="1" si="14"/>
        <v>334771.74667021591</v>
      </c>
      <c r="H61" s="284">
        <f t="shared" ca="1" si="14"/>
        <v>0</v>
      </c>
      <c r="I61" s="284">
        <f t="shared" ca="1" si="14"/>
        <v>0</v>
      </c>
      <c r="J61" s="284">
        <f t="shared" ca="1" si="14"/>
        <v>30586364.067050386</v>
      </c>
      <c r="K61" s="284">
        <f t="shared" ca="1" si="14"/>
        <v>2937603.4975319756</v>
      </c>
      <c r="L61" s="284">
        <f t="shared" ca="1" si="14"/>
        <v>0</v>
      </c>
      <c r="M61" s="284">
        <f t="shared" ca="1" si="14"/>
        <v>0</v>
      </c>
      <c r="N61" s="284">
        <f t="shared" ca="1" si="14"/>
        <v>15926342.374750812</v>
      </c>
      <c r="O61" s="284">
        <f t="shared" ca="1" si="14"/>
        <v>24034312.926252868</v>
      </c>
      <c r="P61" s="284">
        <f t="shared" ca="1" si="14"/>
        <v>22728.016579712337</v>
      </c>
      <c r="Q61" s="284">
        <f t="shared" ca="1" si="14"/>
        <v>73660.608798162983</v>
      </c>
      <c r="R61" s="285">
        <f t="shared" ca="1" si="14"/>
        <v>5353230.4446418583</v>
      </c>
    </row>
    <row r="62" spans="3:18">
      <c r="C62" s="283">
        <f t="shared" si="3"/>
        <v>2.62</v>
      </c>
      <c r="D62" s="299">
        <f>_xlfn.XLOOKUP($C62,Spot_Rates!$C$7:$C$367,Spot_Rates!$H$7:$H$367,,-1)</f>
        <v>0.12963152</v>
      </c>
      <c r="E62" s="300">
        <f t="shared" si="5"/>
        <v>0.72661704089048806</v>
      </c>
      <c r="F62" s="284">
        <f t="shared" ref="F62:R62" ca="1" si="15">F19*$E62</f>
        <v>217506.74210863491</v>
      </c>
      <c r="G62" s="284">
        <f t="shared" ca="1" si="15"/>
        <v>350121.06699856679</v>
      </c>
      <c r="H62" s="284">
        <f t="shared" ca="1" si="15"/>
        <v>0</v>
      </c>
      <c r="I62" s="284">
        <f t="shared" ca="1" si="15"/>
        <v>0</v>
      </c>
      <c r="J62" s="284">
        <f t="shared" ca="1" si="15"/>
        <v>2761063.7503625057</v>
      </c>
      <c r="K62" s="284">
        <f t="shared" ca="1" si="15"/>
        <v>3760088.2036156557</v>
      </c>
      <c r="L62" s="284">
        <f t="shared" ca="1" si="15"/>
        <v>0</v>
      </c>
      <c r="M62" s="284">
        <f t="shared" ca="1" si="15"/>
        <v>0</v>
      </c>
      <c r="N62" s="284">
        <f t="shared" ca="1" si="15"/>
        <v>13328361.383055134</v>
      </c>
      <c r="O62" s="284">
        <f t="shared" ca="1" si="15"/>
        <v>16110513.983077573</v>
      </c>
      <c r="P62" s="284">
        <f t="shared" ca="1" si="15"/>
        <v>7380.4603979408394</v>
      </c>
      <c r="Q62" s="284">
        <f t="shared" ca="1" si="15"/>
        <v>52678.056488689224</v>
      </c>
      <c r="R62" s="285">
        <f t="shared" ca="1" si="15"/>
        <v>3579158.4548467351</v>
      </c>
    </row>
    <row r="63" spans="3:18">
      <c r="C63" s="283">
        <f t="shared" si="3"/>
        <v>2.88</v>
      </c>
      <c r="D63" s="299">
        <f>_xlfn.XLOOKUP($C63,Spot_Rates!$C$7:$C$367,Spot_Rates!$H$7:$H$367,,-1)</f>
        <v>0.13249252</v>
      </c>
      <c r="E63" s="300">
        <f t="shared" si="5"/>
        <v>0.69884073916717493</v>
      </c>
      <c r="F63" s="284">
        <f t="shared" ref="F63:R63" ca="1" si="16">F20*$E63</f>
        <v>630201.77680972661</v>
      </c>
      <c r="G63" s="284">
        <f t="shared" ca="1" si="16"/>
        <v>0</v>
      </c>
      <c r="H63" s="284">
        <f t="shared" ca="1" si="16"/>
        <v>0</v>
      </c>
      <c r="I63" s="284">
        <f t="shared" ca="1" si="16"/>
        <v>0</v>
      </c>
      <c r="J63" s="284">
        <f t="shared" ca="1" si="16"/>
        <v>1067072.1281237234</v>
      </c>
      <c r="K63" s="284">
        <f t="shared" ca="1" si="16"/>
        <v>1001950.3119152356</v>
      </c>
      <c r="L63" s="284">
        <f t="shared" ca="1" si="16"/>
        <v>0</v>
      </c>
      <c r="M63" s="284">
        <f t="shared" ca="1" si="16"/>
        <v>0</v>
      </c>
      <c r="N63" s="284">
        <f t="shared" ca="1" si="16"/>
        <v>10730841.15212108</v>
      </c>
      <c r="O63" s="284">
        <f t="shared" ca="1" si="16"/>
        <v>12946665.091269657</v>
      </c>
      <c r="P63" s="284">
        <f t="shared" ca="1" si="16"/>
        <v>11099.163188444589</v>
      </c>
      <c r="Q63" s="284">
        <f t="shared" ca="1" si="16"/>
        <v>5494.9472887437132</v>
      </c>
      <c r="R63" s="285">
        <f t="shared" ca="1" si="16"/>
        <v>2306092.2014979473</v>
      </c>
    </row>
    <row r="64" spans="3:18">
      <c r="C64" s="283">
        <f t="shared" si="3"/>
        <v>3.12</v>
      </c>
      <c r="D64" s="299">
        <f>_xlfn.XLOOKUP($C64,Spot_Rates!$C$7:$C$367,Spot_Rates!$H$7:$H$367,,-1)</f>
        <v>0.13501456000000001</v>
      </c>
      <c r="E64" s="300">
        <f t="shared" si="5"/>
        <v>0.67358984315443404</v>
      </c>
      <c r="F64" s="284">
        <f t="shared" ref="F64:R64" ca="1" si="17">F21*$E64</f>
        <v>498472.55425026128</v>
      </c>
      <c r="G64" s="284">
        <f t="shared" ca="1" si="17"/>
        <v>0</v>
      </c>
      <c r="H64" s="284">
        <f t="shared" ca="1" si="17"/>
        <v>0</v>
      </c>
      <c r="I64" s="284">
        <f t="shared" ca="1" si="17"/>
        <v>0</v>
      </c>
      <c r="J64" s="284">
        <f t="shared" ca="1" si="17"/>
        <v>1120940.1607108042</v>
      </c>
      <c r="K64" s="284">
        <f t="shared" ca="1" si="17"/>
        <v>0</v>
      </c>
      <c r="L64" s="284">
        <f t="shared" ca="1" si="17"/>
        <v>0</v>
      </c>
      <c r="M64" s="284">
        <f t="shared" ca="1" si="17"/>
        <v>0</v>
      </c>
      <c r="N64" s="284">
        <f t="shared" ca="1" si="17"/>
        <v>8545043.812180344</v>
      </c>
      <c r="O64" s="284">
        <f t="shared" ca="1" si="17"/>
        <v>10088919.726081954</v>
      </c>
      <c r="P64" s="284">
        <f t="shared" ca="1" si="17"/>
        <v>7839.5623396680421</v>
      </c>
      <c r="Q64" s="284">
        <f t="shared" ca="1" si="17"/>
        <v>8636.4229756731911</v>
      </c>
      <c r="R64" s="285">
        <f t="shared" ca="1" si="17"/>
        <v>1410683.3625506656</v>
      </c>
    </row>
    <row r="65" spans="3:18">
      <c r="C65" s="283">
        <f t="shared" si="3"/>
        <v>3.38</v>
      </c>
      <c r="D65" s="299">
        <f>_xlfn.XLOOKUP($C65,Spot_Rates!$C$7:$C$367,Spot_Rates!$H$7:$H$367,,-1)</f>
        <v>0.13681631</v>
      </c>
      <c r="E65" s="300">
        <f t="shared" si="5"/>
        <v>0.6482862346237811</v>
      </c>
      <c r="F65" s="284">
        <f t="shared" ref="F65:R65" ca="1" si="18">F22*$E65</f>
        <v>0</v>
      </c>
      <c r="G65" s="284">
        <f t="shared" ca="1" si="18"/>
        <v>0</v>
      </c>
      <c r="H65" s="284">
        <f t="shared" ca="1" si="18"/>
        <v>0</v>
      </c>
      <c r="I65" s="284">
        <f t="shared" ca="1" si="18"/>
        <v>0</v>
      </c>
      <c r="J65" s="284">
        <f t="shared" ca="1" si="18"/>
        <v>837658.99589265359</v>
      </c>
      <c r="K65" s="284">
        <f t="shared" ca="1" si="18"/>
        <v>0</v>
      </c>
      <c r="L65" s="284">
        <f t="shared" ca="1" si="18"/>
        <v>0</v>
      </c>
      <c r="M65" s="284">
        <f t="shared" ca="1" si="18"/>
        <v>0</v>
      </c>
      <c r="N65" s="284">
        <f t="shared" ca="1" si="18"/>
        <v>7394934.5810691686</v>
      </c>
      <c r="O65" s="284">
        <f t="shared" ca="1" si="18"/>
        <v>10296741.555140752</v>
      </c>
      <c r="P65" s="284">
        <f t="shared" ca="1" si="18"/>
        <v>787.04384905544134</v>
      </c>
      <c r="Q65" s="284">
        <f t="shared" ca="1" si="18"/>
        <v>1490.7690584492373</v>
      </c>
      <c r="R65" s="285">
        <f t="shared" ca="1" si="18"/>
        <v>1038568.5961860074</v>
      </c>
    </row>
    <row r="66" spans="3:18">
      <c r="C66" s="283">
        <f t="shared" si="3"/>
        <v>3.62</v>
      </c>
      <c r="D66" s="299">
        <f>_xlfn.XLOOKUP($C66,Spot_Rates!$C$7:$C$367,Spot_Rates!$H$7:$H$367,,-1)</f>
        <v>0.13861805999999999</v>
      </c>
      <c r="E66" s="300">
        <f t="shared" si="5"/>
        <v>0.62504515593706622</v>
      </c>
      <c r="F66" s="284">
        <f t="shared" ref="F66:R66" ca="1" si="19">F23*$E66</f>
        <v>0</v>
      </c>
      <c r="G66" s="284">
        <f t="shared" ca="1" si="19"/>
        <v>0</v>
      </c>
      <c r="H66" s="284">
        <f t="shared" ca="1" si="19"/>
        <v>0</v>
      </c>
      <c r="I66" s="284">
        <f t="shared" ca="1" si="19"/>
        <v>0</v>
      </c>
      <c r="J66" s="284">
        <f t="shared" ca="1" si="19"/>
        <v>1969801.6588843076</v>
      </c>
      <c r="K66" s="284">
        <f t="shared" ca="1" si="19"/>
        <v>0</v>
      </c>
      <c r="L66" s="284">
        <f t="shared" ca="1" si="19"/>
        <v>0</v>
      </c>
      <c r="M66" s="284">
        <f t="shared" ca="1" si="19"/>
        <v>0</v>
      </c>
      <c r="N66" s="284">
        <f t="shared" ca="1" si="19"/>
        <v>6746620.232115454</v>
      </c>
      <c r="O66" s="284">
        <f t="shared" ca="1" si="19"/>
        <v>8563227.1284007318</v>
      </c>
      <c r="P66" s="284">
        <f t="shared" ca="1" si="19"/>
        <v>2652.3145578497079</v>
      </c>
      <c r="Q66" s="284">
        <f t="shared" ca="1" si="19"/>
        <v>2263.4466858583883</v>
      </c>
      <c r="R66" s="285">
        <f t="shared" ca="1" si="19"/>
        <v>1127825.3887254663</v>
      </c>
    </row>
    <row r="67" spans="3:18">
      <c r="C67" s="283">
        <f t="shared" si="3"/>
        <v>3.88</v>
      </c>
      <c r="D67" s="299">
        <f>_xlfn.XLOOKUP($C67,Spot_Rates!$C$7:$C$367,Spot_Rates!$H$7:$H$367,,-1)</f>
        <v>0.14041981000000001</v>
      </c>
      <c r="E67" s="300">
        <f t="shared" si="5"/>
        <v>0.60060474553943954</v>
      </c>
      <c r="F67" s="284">
        <f t="shared" ref="F67:R67" ca="1" si="20">F24*$E67</f>
        <v>0</v>
      </c>
      <c r="G67" s="284">
        <f t="shared" ca="1" si="20"/>
        <v>0</v>
      </c>
      <c r="H67" s="284">
        <f t="shared" ca="1" si="20"/>
        <v>0</v>
      </c>
      <c r="I67" s="284">
        <f t="shared" ca="1" si="20"/>
        <v>0</v>
      </c>
      <c r="J67" s="284">
        <f t="shared" ca="1" si="20"/>
        <v>3743061.2015153766</v>
      </c>
      <c r="K67" s="284">
        <f t="shared" ca="1" si="20"/>
        <v>0</v>
      </c>
      <c r="L67" s="284">
        <f t="shared" ca="1" si="20"/>
        <v>0</v>
      </c>
      <c r="M67" s="284">
        <f t="shared" ca="1" si="20"/>
        <v>0</v>
      </c>
      <c r="N67" s="284">
        <f t="shared" ca="1" si="20"/>
        <v>4792547.9908517916</v>
      </c>
      <c r="O67" s="284">
        <f t="shared" ca="1" si="20"/>
        <v>3113798.8700754428</v>
      </c>
      <c r="P67" s="284">
        <f t="shared" ca="1" si="20"/>
        <v>686.4638662137852</v>
      </c>
      <c r="Q67" s="284">
        <f t="shared" ca="1" si="20"/>
        <v>0</v>
      </c>
      <c r="R67" s="285">
        <f t="shared" ca="1" si="20"/>
        <v>594301.57346459199</v>
      </c>
    </row>
    <row r="68" spans="3:18">
      <c r="C68" s="283">
        <f t="shared" si="3"/>
        <v>4.12</v>
      </c>
      <c r="D68" s="299">
        <f>_xlfn.XLOOKUP($C68,Spot_Rates!$C$7:$C$367,Spot_Rates!$H$7:$H$367,,-1)</f>
        <v>0.14162691999999999</v>
      </c>
      <c r="E68" s="300">
        <f t="shared" si="5"/>
        <v>0.57942908553228412</v>
      </c>
      <c r="F68" s="284">
        <f t="shared" ref="F68:R68" ca="1" si="21">F25*$E68</f>
        <v>0</v>
      </c>
      <c r="G68" s="284">
        <f t="shared" ca="1" si="21"/>
        <v>0</v>
      </c>
      <c r="H68" s="284">
        <f t="shared" ca="1" si="21"/>
        <v>0</v>
      </c>
      <c r="I68" s="284">
        <f t="shared" ca="1" si="21"/>
        <v>0</v>
      </c>
      <c r="J68" s="284">
        <f t="shared" ca="1" si="21"/>
        <v>3964778.7913044966</v>
      </c>
      <c r="K68" s="284">
        <f t="shared" ca="1" si="21"/>
        <v>0</v>
      </c>
      <c r="L68" s="284">
        <f t="shared" ca="1" si="21"/>
        <v>0</v>
      </c>
      <c r="M68" s="284">
        <f t="shared" ca="1" si="21"/>
        <v>0</v>
      </c>
      <c r="N68" s="284">
        <f t="shared" ca="1" si="21"/>
        <v>4851825.9216632554</v>
      </c>
      <c r="O68" s="284">
        <f t="shared" ca="1" si="21"/>
        <v>3690866.2607294642</v>
      </c>
      <c r="P68" s="284">
        <f t="shared" ca="1" si="21"/>
        <v>661.92182805088885</v>
      </c>
      <c r="Q68" s="284">
        <f t="shared" ca="1" si="21"/>
        <v>0</v>
      </c>
      <c r="R68" s="285">
        <f t="shared" ca="1" si="21"/>
        <v>2128955.1624119878</v>
      </c>
    </row>
    <row r="69" spans="3:18">
      <c r="C69" s="283">
        <f t="shared" si="3"/>
        <v>4.38</v>
      </c>
      <c r="D69" s="299">
        <f>_xlfn.XLOOKUP($C69,Spot_Rates!$C$7:$C$367,Spot_Rates!$H$7:$H$367,,-1)</f>
        <v>0.14157042</v>
      </c>
      <c r="E69" s="300">
        <f t="shared" si="5"/>
        <v>0.55993568156860207</v>
      </c>
      <c r="F69" s="284">
        <f t="shared" ref="F69:R69" ca="1" si="22">F26*$E69</f>
        <v>0</v>
      </c>
      <c r="G69" s="284">
        <f t="shared" ca="1" si="22"/>
        <v>0</v>
      </c>
      <c r="H69" s="284">
        <f t="shared" ca="1" si="22"/>
        <v>0</v>
      </c>
      <c r="I69" s="284">
        <f t="shared" ca="1" si="22"/>
        <v>0</v>
      </c>
      <c r="J69" s="284">
        <f t="shared" ca="1" si="22"/>
        <v>832978.82643611531</v>
      </c>
      <c r="K69" s="284">
        <f t="shared" ca="1" si="22"/>
        <v>0</v>
      </c>
      <c r="L69" s="284">
        <f t="shared" ca="1" si="22"/>
        <v>0</v>
      </c>
      <c r="M69" s="284">
        <f t="shared" ca="1" si="22"/>
        <v>0</v>
      </c>
      <c r="N69" s="284">
        <f t="shared" ca="1" si="22"/>
        <v>4883851.6488073403</v>
      </c>
      <c r="O69" s="284">
        <f t="shared" ca="1" si="22"/>
        <v>3586581.0380553668</v>
      </c>
      <c r="P69" s="284">
        <f t="shared" ca="1" si="22"/>
        <v>0</v>
      </c>
      <c r="Q69" s="284">
        <f t="shared" ca="1" si="22"/>
        <v>0</v>
      </c>
      <c r="R69" s="285">
        <f t="shared" ca="1" si="22"/>
        <v>608193.74766799156</v>
      </c>
    </row>
    <row r="70" spans="3:18">
      <c r="C70" s="283">
        <f t="shared" si="3"/>
        <v>4.62</v>
      </c>
      <c r="D70" s="299">
        <f>_xlfn.XLOOKUP($C70,Spot_Rates!$C$7:$C$367,Spot_Rates!$H$7:$H$367,,-1)</f>
        <v>0.14151391999999999</v>
      </c>
      <c r="E70" s="300">
        <f t="shared" si="5"/>
        <v>0.5425462943279139</v>
      </c>
      <c r="F70" s="284">
        <f t="shared" ref="F70:R70" ca="1" si="23">F27*$E70</f>
        <v>0</v>
      </c>
      <c r="G70" s="284">
        <f t="shared" ca="1" si="23"/>
        <v>0</v>
      </c>
      <c r="H70" s="284">
        <f t="shared" ca="1" si="23"/>
        <v>0</v>
      </c>
      <c r="I70" s="284">
        <f t="shared" ca="1" si="23"/>
        <v>0</v>
      </c>
      <c r="J70" s="284">
        <f t="shared" ca="1" si="23"/>
        <v>0</v>
      </c>
      <c r="K70" s="284">
        <f t="shared" ca="1" si="23"/>
        <v>0</v>
      </c>
      <c r="L70" s="284">
        <f t="shared" ca="1" si="23"/>
        <v>0</v>
      </c>
      <c r="M70" s="284">
        <f t="shared" ca="1" si="23"/>
        <v>0</v>
      </c>
      <c r="N70" s="284">
        <f t="shared" ca="1" si="23"/>
        <v>4074276.9106663959</v>
      </c>
      <c r="O70" s="284">
        <f t="shared" ca="1" si="23"/>
        <v>3641464.503752593</v>
      </c>
      <c r="P70" s="284">
        <f t="shared" ca="1" si="23"/>
        <v>0</v>
      </c>
      <c r="Q70" s="284">
        <f t="shared" ca="1" si="23"/>
        <v>0</v>
      </c>
      <c r="R70" s="285">
        <f t="shared" ca="1" si="23"/>
        <v>365312.69163686485</v>
      </c>
    </row>
    <row r="71" spans="3:18">
      <c r="C71" s="283">
        <f t="shared" si="3"/>
        <v>4.88</v>
      </c>
      <c r="D71" s="299">
        <f>_xlfn.XLOOKUP($C71,Spot_Rates!$C$7:$C$367,Spot_Rates!$H$7:$H$367,,-1)</f>
        <v>0.14145742</v>
      </c>
      <c r="E71" s="300">
        <f t="shared" si="5"/>
        <v>0.52432019803080321</v>
      </c>
      <c r="F71" s="284">
        <f t="shared" ref="F71:R71" ca="1" si="24">F28*$E71</f>
        <v>0</v>
      </c>
      <c r="G71" s="284">
        <f t="shared" ca="1" si="24"/>
        <v>0</v>
      </c>
      <c r="H71" s="284">
        <f t="shared" ca="1" si="24"/>
        <v>0</v>
      </c>
      <c r="I71" s="284">
        <f t="shared" ca="1" si="24"/>
        <v>0</v>
      </c>
      <c r="J71" s="284">
        <f t="shared" ca="1" si="24"/>
        <v>0</v>
      </c>
      <c r="K71" s="284">
        <f t="shared" ca="1" si="24"/>
        <v>0</v>
      </c>
      <c r="L71" s="284">
        <f t="shared" ca="1" si="24"/>
        <v>0</v>
      </c>
      <c r="M71" s="284">
        <f t="shared" ca="1" si="24"/>
        <v>0</v>
      </c>
      <c r="N71" s="284">
        <f t="shared" ca="1" si="24"/>
        <v>2876997.3623393285</v>
      </c>
      <c r="O71" s="284">
        <f t="shared" ca="1" si="24"/>
        <v>2837693.6321081943</v>
      </c>
      <c r="P71" s="284">
        <f t="shared" ca="1" si="24"/>
        <v>0</v>
      </c>
      <c r="Q71" s="284">
        <f t="shared" ca="1" si="24"/>
        <v>0</v>
      </c>
      <c r="R71" s="285">
        <f t="shared" ca="1" si="24"/>
        <v>336223.84341269033</v>
      </c>
    </row>
    <row r="72" spans="3:18">
      <c r="C72" s="283">
        <f t="shared" si="3"/>
        <v>5.12</v>
      </c>
      <c r="D72" s="299">
        <f>_xlfn.XLOOKUP($C72,Spot_Rates!$C$7:$C$367,Spot_Rates!$H$7:$H$367,,-1)</f>
        <v>0.14119875999999998</v>
      </c>
      <c r="E72" s="300">
        <f t="shared" si="5"/>
        <v>0.50852251898094403</v>
      </c>
      <c r="F72" s="284">
        <f t="shared" ref="F72:R72" ca="1" si="25">F29*$E72</f>
        <v>0</v>
      </c>
      <c r="G72" s="284">
        <f t="shared" ca="1" si="25"/>
        <v>0</v>
      </c>
      <c r="H72" s="284">
        <f t="shared" ca="1" si="25"/>
        <v>0</v>
      </c>
      <c r="I72" s="284">
        <f t="shared" ca="1" si="25"/>
        <v>0</v>
      </c>
      <c r="J72" s="284">
        <f t="shared" ca="1" si="25"/>
        <v>0</v>
      </c>
      <c r="K72" s="284">
        <f t="shared" ca="1" si="25"/>
        <v>0</v>
      </c>
      <c r="L72" s="284">
        <f t="shared" ca="1" si="25"/>
        <v>0</v>
      </c>
      <c r="M72" s="284">
        <f t="shared" ca="1" si="25"/>
        <v>0</v>
      </c>
      <c r="N72" s="284">
        <f t="shared" ca="1" si="25"/>
        <v>2642314.0513394577</v>
      </c>
      <c r="O72" s="284">
        <f t="shared" ca="1" si="25"/>
        <v>2188983.7452137619</v>
      </c>
      <c r="P72" s="284">
        <f t="shared" ca="1" si="25"/>
        <v>0</v>
      </c>
      <c r="Q72" s="284">
        <f t="shared" ca="1" si="25"/>
        <v>0</v>
      </c>
      <c r="R72" s="285">
        <f t="shared" ca="1" si="25"/>
        <v>197587.4416615541</v>
      </c>
    </row>
    <row r="73" spans="3:18">
      <c r="C73" s="283">
        <f t="shared" si="3"/>
        <v>5.38</v>
      </c>
      <c r="D73" s="299">
        <f>_xlfn.XLOOKUP($C73,Spot_Rates!$C$7:$C$367,Spot_Rates!$H$7:$H$367,,-1)</f>
        <v>0.14051051000000001</v>
      </c>
      <c r="E73" s="300">
        <f t="shared" si="5"/>
        <v>0.49295333657103563</v>
      </c>
      <c r="F73" s="284">
        <f t="shared" ref="F73:R73" ca="1" si="26">F30*$E73</f>
        <v>0</v>
      </c>
      <c r="G73" s="284">
        <f t="shared" ca="1" si="26"/>
        <v>0</v>
      </c>
      <c r="H73" s="284">
        <f t="shared" ca="1" si="26"/>
        <v>0</v>
      </c>
      <c r="I73" s="284">
        <f t="shared" ca="1" si="26"/>
        <v>0</v>
      </c>
      <c r="J73" s="284">
        <f t="shared" ca="1" si="26"/>
        <v>0</v>
      </c>
      <c r="K73" s="284">
        <f t="shared" ca="1" si="26"/>
        <v>0</v>
      </c>
      <c r="L73" s="284">
        <f t="shared" ca="1" si="26"/>
        <v>0</v>
      </c>
      <c r="M73" s="284">
        <f t="shared" ca="1" si="26"/>
        <v>0</v>
      </c>
      <c r="N73" s="284">
        <f t="shared" ca="1" si="26"/>
        <v>2187747.9091212014</v>
      </c>
      <c r="O73" s="284">
        <f t="shared" ca="1" si="26"/>
        <v>1510512.7118547552</v>
      </c>
      <c r="P73" s="284">
        <f t="shared" ca="1" si="26"/>
        <v>0</v>
      </c>
      <c r="Q73" s="284">
        <f t="shared" ca="1" si="26"/>
        <v>0</v>
      </c>
      <c r="R73" s="285">
        <f t="shared" ca="1" si="26"/>
        <v>165238.72449264643</v>
      </c>
    </row>
    <row r="74" spans="3:18">
      <c r="C74" s="283">
        <f t="shared" si="3"/>
        <v>5.62</v>
      </c>
      <c r="D74" s="299">
        <f>_xlfn.XLOOKUP($C74,Spot_Rates!$C$7:$C$367,Spot_Rates!$H$7:$H$367,,-1)</f>
        <v>0.13982226</v>
      </c>
      <c r="E74" s="300">
        <f t="shared" si="5"/>
        <v>0.47926454913145955</v>
      </c>
      <c r="F74" s="284">
        <f t="shared" ref="F74:R74" ca="1" si="27">F31*$E74</f>
        <v>0</v>
      </c>
      <c r="G74" s="284">
        <f t="shared" ca="1" si="27"/>
        <v>0</v>
      </c>
      <c r="H74" s="284">
        <f t="shared" ca="1" si="27"/>
        <v>0</v>
      </c>
      <c r="I74" s="284">
        <f t="shared" ca="1" si="27"/>
        <v>0</v>
      </c>
      <c r="J74" s="284">
        <f t="shared" ca="1" si="27"/>
        <v>0</v>
      </c>
      <c r="K74" s="284">
        <f t="shared" ca="1" si="27"/>
        <v>0</v>
      </c>
      <c r="L74" s="284">
        <f t="shared" ca="1" si="27"/>
        <v>0</v>
      </c>
      <c r="M74" s="284">
        <f t="shared" ca="1" si="27"/>
        <v>0</v>
      </c>
      <c r="N74" s="284">
        <f t="shared" ca="1" si="27"/>
        <v>2008540.6670761579</v>
      </c>
      <c r="O74" s="284">
        <f t="shared" ca="1" si="27"/>
        <v>1745768.7622161279</v>
      </c>
      <c r="P74" s="284">
        <f t="shared" ca="1" si="27"/>
        <v>0</v>
      </c>
      <c r="Q74" s="284">
        <f t="shared" ca="1" si="27"/>
        <v>0</v>
      </c>
      <c r="R74" s="285">
        <f t="shared" ca="1" si="27"/>
        <v>132295.40650749442</v>
      </c>
    </row>
    <row r="75" spans="3:18">
      <c r="C75" s="283">
        <f t="shared" si="3"/>
        <v>5.88</v>
      </c>
      <c r="D75" s="299">
        <f>_xlfn.XLOOKUP($C75,Spot_Rates!$C$7:$C$367,Spot_Rates!$H$7:$H$367,,-1)</f>
        <v>0.13913401</v>
      </c>
      <c r="E75" s="300">
        <f t="shared" si="5"/>
        <v>0.46487914970068489</v>
      </c>
      <c r="F75" s="284">
        <f t="shared" ref="F75:R75" ca="1" si="28">F32*$E75</f>
        <v>0</v>
      </c>
      <c r="G75" s="284">
        <f t="shared" ca="1" si="28"/>
        <v>0</v>
      </c>
      <c r="H75" s="284">
        <f t="shared" ca="1" si="28"/>
        <v>0</v>
      </c>
      <c r="I75" s="284">
        <f t="shared" ca="1" si="28"/>
        <v>0</v>
      </c>
      <c r="J75" s="284">
        <f t="shared" ca="1" si="28"/>
        <v>0</v>
      </c>
      <c r="K75" s="284">
        <f t="shared" ca="1" si="28"/>
        <v>0</v>
      </c>
      <c r="L75" s="284">
        <f t="shared" ca="1" si="28"/>
        <v>0</v>
      </c>
      <c r="M75" s="284">
        <f t="shared" ca="1" si="28"/>
        <v>0</v>
      </c>
      <c r="N75" s="284">
        <f t="shared" ca="1" si="28"/>
        <v>1754139.987750984</v>
      </c>
      <c r="O75" s="284">
        <f t="shared" ca="1" si="28"/>
        <v>1506282.4820135995</v>
      </c>
      <c r="P75" s="284">
        <f t="shared" ca="1" si="28"/>
        <v>0</v>
      </c>
      <c r="Q75" s="284">
        <f t="shared" ca="1" si="28"/>
        <v>0</v>
      </c>
      <c r="R75" s="285">
        <f t="shared" ca="1" si="28"/>
        <v>107088.96606851846</v>
      </c>
    </row>
    <row r="76" spans="3:18">
      <c r="C76" s="283">
        <f t="shared" si="3"/>
        <v>6.12</v>
      </c>
      <c r="D76" s="299">
        <f>_xlfn.XLOOKUP($C76,Spot_Rates!$C$7:$C$367,Spot_Rates!$H$7:$H$367,,-1)</f>
        <v>0.13845000000000002</v>
      </c>
      <c r="E76" s="300">
        <f t="shared" si="5"/>
        <v>0.45222915329307534</v>
      </c>
      <c r="F76" s="284">
        <f t="shared" ref="F76:R76" ca="1" si="29">F33*$E76</f>
        <v>0</v>
      </c>
      <c r="G76" s="284">
        <f t="shared" ca="1" si="29"/>
        <v>0</v>
      </c>
      <c r="H76" s="284">
        <f t="shared" ca="1" si="29"/>
        <v>0</v>
      </c>
      <c r="I76" s="284">
        <f t="shared" ca="1" si="29"/>
        <v>0</v>
      </c>
      <c r="J76" s="284">
        <f t="shared" ca="1" si="29"/>
        <v>0</v>
      </c>
      <c r="K76" s="284">
        <f t="shared" ca="1" si="29"/>
        <v>0</v>
      </c>
      <c r="L76" s="284">
        <f t="shared" ca="1" si="29"/>
        <v>0</v>
      </c>
      <c r="M76" s="284">
        <f t="shared" ca="1" si="29"/>
        <v>0</v>
      </c>
      <c r="N76" s="284">
        <f t="shared" ca="1" si="29"/>
        <v>1273552.6877402966</v>
      </c>
      <c r="O76" s="284">
        <f t="shared" ca="1" si="29"/>
        <v>1822098.4585418142</v>
      </c>
      <c r="P76" s="284">
        <f t="shared" ca="1" si="29"/>
        <v>0</v>
      </c>
      <c r="Q76" s="284">
        <f t="shared" ca="1" si="29"/>
        <v>0</v>
      </c>
      <c r="R76" s="285">
        <f t="shared" ca="1" si="29"/>
        <v>123640.50133876188</v>
      </c>
    </row>
    <row r="77" spans="3:18">
      <c r="C77" s="283">
        <f t="shared" si="3"/>
        <v>6.38</v>
      </c>
      <c r="D77" s="299">
        <f>_xlfn.XLOOKUP($C77,Spot_Rates!$C$7:$C$367,Spot_Rates!$H$7:$H$367,,-1)</f>
        <v>0.13777500000000001</v>
      </c>
      <c r="E77" s="300">
        <f t="shared" si="5"/>
        <v>0.43889461418731468</v>
      </c>
      <c r="F77" s="284">
        <f t="shared" ref="F77:R77" ca="1" si="30">F34*$E77</f>
        <v>0</v>
      </c>
      <c r="G77" s="284">
        <f t="shared" ca="1" si="30"/>
        <v>0</v>
      </c>
      <c r="H77" s="284">
        <f t="shared" ca="1" si="30"/>
        <v>0</v>
      </c>
      <c r="I77" s="284">
        <f t="shared" ca="1" si="30"/>
        <v>0</v>
      </c>
      <c r="J77" s="284">
        <f t="shared" ca="1" si="30"/>
        <v>0</v>
      </c>
      <c r="K77" s="284">
        <f t="shared" ca="1" si="30"/>
        <v>0</v>
      </c>
      <c r="L77" s="284">
        <f t="shared" ca="1" si="30"/>
        <v>0</v>
      </c>
      <c r="M77" s="284">
        <f t="shared" ca="1" si="30"/>
        <v>0</v>
      </c>
      <c r="N77" s="284">
        <f t="shared" ca="1" si="30"/>
        <v>747567.20588517748</v>
      </c>
      <c r="O77" s="284">
        <f t="shared" ca="1" si="30"/>
        <v>0</v>
      </c>
      <c r="P77" s="284">
        <f t="shared" ca="1" si="30"/>
        <v>0</v>
      </c>
      <c r="Q77" s="284">
        <f t="shared" ca="1" si="30"/>
        <v>0</v>
      </c>
      <c r="R77" s="285">
        <f t="shared" ca="1" si="30"/>
        <v>74738.857799027028</v>
      </c>
    </row>
    <row r="78" spans="3:18">
      <c r="C78" s="283">
        <f t="shared" si="3"/>
        <v>6.62</v>
      </c>
      <c r="D78" s="299">
        <f>_xlfn.XLOOKUP($C78,Spot_Rates!$C$7:$C$367,Spot_Rates!$H$7:$H$367,,-1)</f>
        <v>0.1371</v>
      </c>
      <c r="E78" s="300">
        <f t="shared" si="5"/>
        <v>0.42718193034455204</v>
      </c>
      <c r="F78" s="284">
        <f t="shared" ref="F78:R78" ca="1" si="31">F35*$E78</f>
        <v>0</v>
      </c>
      <c r="G78" s="284">
        <f t="shared" ca="1" si="31"/>
        <v>0</v>
      </c>
      <c r="H78" s="284">
        <f t="shared" ca="1" si="31"/>
        <v>0</v>
      </c>
      <c r="I78" s="284">
        <f t="shared" ca="1" si="31"/>
        <v>0</v>
      </c>
      <c r="J78" s="284">
        <f t="shared" ca="1" si="31"/>
        <v>0</v>
      </c>
      <c r="K78" s="284">
        <f t="shared" ca="1" si="31"/>
        <v>0</v>
      </c>
      <c r="L78" s="284">
        <f t="shared" ca="1" si="31"/>
        <v>0</v>
      </c>
      <c r="M78" s="284">
        <f t="shared" ca="1" si="31"/>
        <v>0</v>
      </c>
      <c r="N78" s="284">
        <f t="shared" ca="1" si="31"/>
        <v>144725.8037967532</v>
      </c>
      <c r="O78" s="284">
        <f t="shared" ca="1" si="31"/>
        <v>0</v>
      </c>
      <c r="P78" s="284">
        <f t="shared" ca="1" si="31"/>
        <v>0</v>
      </c>
      <c r="Q78" s="284">
        <f t="shared" ca="1" si="31"/>
        <v>0</v>
      </c>
      <c r="R78" s="285">
        <f t="shared" ca="1" si="31"/>
        <v>33577.22544808402</v>
      </c>
    </row>
    <row r="79" spans="3:18">
      <c r="C79" s="283">
        <f>C36</f>
        <v>6.88</v>
      </c>
      <c r="D79" s="299">
        <f>_xlfn.XLOOKUP($C79,Spot_Rates!$C$7:$C$367,Spot_Rates!$H$7:$H$367,,-1)</f>
        <v>0.13642500000000002</v>
      </c>
      <c r="E79" s="300">
        <f t="shared" si="5"/>
        <v>0.41483886719931701</v>
      </c>
      <c r="F79" s="284">
        <f t="shared" ref="F79:R79" ca="1" si="32">F36*$E79</f>
        <v>0</v>
      </c>
      <c r="G79" s="284">
        <f t="shared" ca="1" si="32"/>
        <v>0</v>
      </c>
      <c r="H79" s="284">
        <f t="shared" ca="1" si="32"/>
        <v>0</v>
      </c>
      <c r="I79" s="284">
        <f t="shared" ca="1" si="32"/>
        <v>0</v>
      </c>
      <c r="J79" s="284">
        <f t="shared" ca="1" si="32"/>
        <v>0</v>
      </c>
      <c r="K79" s="284">
        <f t="shared" ca="1" si="32"/>
        <v>0</v>
      </c>
      <c r="L79" s="284">
        <f t="shared" ca="1" si="32"/>
        <v>0</v>
      </c>
      <c r="M79" s="284">
        <f t="shared" ca="1" si="32"/>
        <v>0</v>
      </c>
      <c r="N79" s="284">
        <f t="shared" ca="1" si="32"/>
        <v>0</v>
      </c>
      <c r="O79" s="284">
        <f t="shared" ca="1" si="32"/>
        <v>0</v>
      </c>
      <c r="P79" s="284">
        <f t="shared" ca="1" si="32"/>
        <v>0</v>
      </c>
      <c r="Q79" s="284">
        <f t="shared" ca="1" si="32"/>
        <v>0</v>
      </c>
      <c r="R79" s="285">
        <f t="shared" ca="1" si="32"/>
        <v>0</v>
      </c>
    </row>
    <row r="80" spans="3:18">
      <c r="C80" s="283">
        <f t="shared" si="3"/>
        <v>0</v>
      </c>
      <c r="D80" s="299">
        <f>_xlfn.XLOOKUP($C80,Spot_Rates!$C$7:$C$367,Spot_Rates!$H$7:$H$367,,-1)</f>
        <v>0</v>
      </c>
      <c r="E80" s="300">
        <f t="shared" si="5"/>
        <v>1</v>
      </c>
      <c r="F80" s="284">
        <f t="shared" ref="F80:R80" si="33">F37*$E80</f>
        <v>0</v>
      </c>
      <c r="G80" s="284">
        <f t="shared" si="33"/>
        <v>0</v>
      </c>
      <c r="H80" s="284">
        <f t="shared" si="33"/>
        <v>0</v>
      </c>
      <c r="I80" s="284">
        <f t="shared" si="33"/>
        <v>0</v>
      </c>
      <c r="J80" s="284">
        <f t="shared" si="33"/>
        <v>0</v>
      </c>
      <c r="K80" s="284">
        <f t="shared" si="33"/>
        <v>0</v>
      </c>
      <c r="L80" s="284">
        <f t="shared" si="33"/>
        <v>0</v>
      </c>
      <c r="M80" s="284">
        <f t="shared" si="33"/>
        <v>0</v>
      </c>
      <c r="N80" s="284">
        <f t="shared" si="33"/>
        <v>0</v>
      </c>
      <c r="O80" s="284">
        <f t="shared" si="33"/>
        <v>0</v>
      </c>
      <c r="P80" s="284">
        <f t="shared" si="33"/>
        <v>0</v>
      </c>
      <c r="Q80" s="284">
        <f t="shared" si="33"/>
        <v>0</v>
      </c>
      <c r="R80" s="285">
        <f t="shared" si="33"/>
        <v>0</v>
      </c>
    </row>
    <row r="81" spans="3:18">
      <c r="C81" s="283">
        <f t="shared" si="3"/>
        <v>0</v>
      </c>
      <c r="D81" s="299">
        <f>_xlfn.XLOOKUP($C81,Spot_Rates!$C$7:$C$367,Spot_Rates!$H$7:$H$367,,-1)</f>
        <v>0</v>
      </c>
      <c r="E81" s="300">
        <f t="shared" si="5"/>
        <v>1</v>
      </c>
      <c r="F81" s="284">
        <f t="shared" ref="F81:R81" si="34">F38*$E81</f>
        <v>0</v>
      </c>
      <c r="G81" s="284">
        <f t="shared" si="34"/>
        <v>0</v>
      </c>
      <c r="H81" s="284">
        <f t="shared" si="34"/>
        <v>0</v>
      </c>
      <c r="I81" s="284">
        <f t="shared" si="34"/>
        <v>0</v>
      </c>
      <c r="J81" s="284">
        <f t="shared" si="34"/>
        <v>0</v>
      </c>
      <c r="K81" s="284">
        <f t="shared" si="34"/>
        <v>0</v>
      </c>
      <c r="L81" s="284">
        <f t="shared" si="34"/>
        <v>0</v>
      </c>
      <c r="M81" s="284">
        <f t="shared" si="34"/>
        <v>0</v>
      </c>
      <c r="N81" s="284">
        <f t="shared" si="34"/>
        <v>0</v>
      </c>
      <c r="O81" s="284">
        <f t="shared" si="34"/>
        <v>0</v>
      </c>
      <c r="P81" s="284">
        <f t="shared" si="34"/>
        <v>0</v>
      </c>
      <c r="Q81" s="284">
        <f t="shared" si="34"/>
        <v>0</v>
      </c>
      <c r="R81" s="285">
        <f t="shared" si="34"/>
        <v>0</v>
      </c>
    </row>
    <row r="82" spans="3:18">
      <c r="C82" s="283">
        <f t="shared" si="3"/>
        <v>0</v>
      </c>
      <c r="D82" s="299">
        <f>_xlfn.XLOOKUP($C82,Spot_Rates!$C$7:$C$367,Spot_Rates!$H$7:$H$367,,-1)</f>
        <v>0</v>
      </c>
      <c r="E82" s="300">
        <f t="shared" si="5"/>
        <v>1</v>
      </c>
      <c r="F82" s="284">
        <f t="shared" ref="F82:R82" si="35">F39*$E82</f>
        <v>0</v>
      </c>
      <c r="G82" s="284">
        <f t="shared" si="35"/>
        <v>0</v>
      </c>
      <c r="H82" s="284">
        <f t="shared" si="35"/>
        <v>0</v>
      </c>
      <c r="I82" s="284">
        <f t="shared" si="35"/>
        <v>0</v>
      </c>
      <c r="J82" s="284">
        <f t="shared" si="35"/>
        <v>0</v>
      </c>
      <c r="K82" s="284">
        <f t="shared" si="35"/>
        <v>0</v>
      </c>
      <c r="L82" s="284">
        <f t="shared" si="35"/>
        <v>0</v>
      </c>
      <c r="M82" s="284">
        <f t="shared" si="35"/>
        <v>0</v>
      </c>
      <c r="N82" s="284">
        <f t="shared" si="35"/>
        <v>0</v>
      </c>
      <c r="O82" s="284">
        <f t="shared" si="35"/>
        <v>0</v>
      </c>
      <c r="P82" s="284">
        <f t="shared" si="35"/>
        <v>0</v>
      </c>
      <c r="Q82" s="284">
        <f t="shared" si="35"/>
        <v>0</v>
      </c>
      <c r="R82" s="285">
        <f t="shared" si="35"/>
        <v>0</v>
      </c>
    </row>
    <row r="83" spans="3:18">
      <c r="C83" s="283">
        <f t="shared" si="3"/>
        <v>0</v>
      </c>
      <c r="D83" s="299">
        <f>_xlfn.XLOOKUP($C83,Spot_Rates!$C$7:$C$367,Spot_Rates!$H$7:$H$367,,-1)</f>
        <v>0</v>
      </c>
      <c r="E83" s="300">
        <f t="shared" si="5"/>
        <v>1</v>
      </c>
      <c r="F83" s="284">
        <f t="shared" ref="F83:R83" si="36">F40*$E83</f>
        <v>0</v>
      </c>
      <c r="G83" s="284">
        <f t="shared" si="36"/>
        <v>0</v>
      </c>
      <c r="H83" s="284">
        <f t="shared" si="36"/>
        <v>0</v>
      </c>
      <c r="I83" s="284">
        <f t="shared" si="36"/>
        <v>0</v>
      </c>
      <c r="J83" s="284">
        <f t="shared" si="36"/>
        <v>0</v>
      </c>
      <c r="K83" s="284">
        <f t="shared" si="36"/>
        <v>0</v>
      </c>
      <c r="L83" s="284">
        <f t="shared" si="36"/>
        <v>0</v>
      </c>
      <c r="M83" s="284">
        <f t="shared" si="36"/>
        <v>0</v>
      </c>
      <c r="N83" s="284">
        <f t="shared" si="36"/>
        <v>0</v>
      </c>
      <c r="O83" s="284">
        <f t="shared" si="36"/>
        <v>0</v>
      </c>
      <c r="P83" s="284">
        <f t="shared" si="36"/>
        <v>0</v>
      </c>
      <c r="Q83" s="284">
        <f t="shared" si="36"/>
        <v>0</v>
      </c>
      <c r="R83" s="285">
        <f t="shared" si="36"/>
        <v>0</v>
      </c>
    </row>
    <row r="84" spans="3:18">
      <c r="C84" s="283">
        <f t="shared" si="3"/>
        <v>0</v>
      </c>
      <c r="D84" s="299">
        <f>_xlfn.XLOOKUP($C84,Spot_Rates!$C$7:$C$367,Spot_Rates!$H$7:$H$367,,-1)</f>
        <v>0</v>
      </c>
      <c r="E84" s="300">
        <f t="shared" si="5"/>
        <v>1</v>
      </c>
      <c r="F84" s="284">
        <f t="shared" ref="F84:R84" si="37">F41*$E84</f>
        <v>0</v>
      </c>
      <c r="G84" s="284">
        <f t="shared" si="37"/>
        <v>0</v>
      </c>
      <c r="H84" s="284">
        <f t="shared" si="37"/>
        <v>0</v>
      </c>
      <c r="I84" s="284">
        <f t="shared" si="37"/>
        <v>0</v>
      </c>
      <c r="J84" s="284">
        <f t="shared" si="37"/>
        <v>0</v>
      </c>
      <c r="K84" s="284">
        <f t="shared" si="37"/>
        <v>0</v>
      </c>
      <c r="L84" s="284">
        <f t="shared" si="37"/>
        <v>0</v>
      </c>
      <c r="M84" s="284">
        <f t="shared" si="37"/>
        <v>0</v>
      </c>
      <c r="N84" s="284">
        <f t="shared" si="37"/>
        <v>0</v>
      </c>
      <c r="O84" s="284">
        <f t="shared" si="37"/>
        <v>0</v>
      </c>
      <c r="P84" s="284">
        <f t="shared" si="37"/>
        <v>0</v>
      </c>
      <c r="Q84" s="284">
        <f t="shared" si="37"/>
        <v>0</v>
      </c>
      <c r="R84" s="285">
        <f t="shared" si="37"/>
        <v>0</v>
      </c>
    </row>
    <row r="85" spans="3:18">
      <c r="C85" s="283">
        <f t="shared" si="3"/>
        <v>0</v>
      </c>
      <c r="D85" s="299">
        <f>_xlfn.XLOOKUP($C85,Spot_Rates!$C$7:$C$367,Spot_Rates!$H$7:$H$367,,-1)</f>
        <v>0</v>
      </c>
      <c r="E85" s="300">
        <f t="shared" si="5"/>
        <v>1</v>
      </c>
      <c r="F85" s="284">
        <f t="shared" ref="F85:R85" si="38">F42*$E85</f>
        <v>0</v>
      </c>
      <c r="G85" s="284">
        <f t="shared" si="38"/>
        <v>0</v>
      </c>
      <c r="H85" s="284">
        <f t="shared" si="38"/>
        <v>0</v>
      </c>
      <c r="I85" s="284">
        <f t="shared" si="38"/>
        <v>0</v>
      </c>
      <c r="J85" s="284">
        <f t="shared" si="38"/>
        <v>0</v>
      </c>
      <c r="K85" s="284">
        <f t="shared" si="38"/>
        <v>0</v>
      </c>
      <c r="L85" s="284">
        <f t="shared" si="38"/>
        <v>0</v>
      </c>
      <c r="M85" s="284">
        <f t="shared" si="38"/>
        <v>0</v>
      </c>
      <c r="N85" s="284">
        <f t="shared" si="38"/>
        <v>0</v>
      </c>
      <c r="O85" s="284">
        <f t="shared" si="38"/>
        <v>0</v>
      </c>
      <c r="P85" s="284">
        <f t="shared" si="38"/>
        <v>0</v>
      </c>
      <c r="Q85" s="284">
        <f t="shared" si="38"/>
        <v>0</v>
      </c>
      <c r="R85" s="285">
        <f t="shared" si="38"/>
        <v>0</v>
      </c>
    </row>
    <row r="86" spans="3:18" ht="14.1" thickBot="1">
      <c r="C86" s="286">
        <f t="shared" si="3"/>
        <v>0</v>
      </c>
      <c r="D86" s="301">
        <f>_xlfn.XLOOKUP($C86,Spot_Rates!$C$7:$C$367,Spot_Rates!$H$7:$H$367,,-1)</f>
        <v>0</v>
      </c>
      <c r="E86" s="302">
        <f t="shared" si="5"/>
        <v>1</v>
      </c>
      <c r="F86" s="288">
        <f t="shared" ref="F86:R86" si="39">F43*$E86</f>
        <v>0</v>
      </c>
      <c r="G86" s="288">
        <f t="shared" si="39"/>
        <v>0</v>
      </c>
      <c r="H86" s="288">
        <f t="shared" si="39"/>
        <v>0</v>
      </c>
      <c r="I86" s="288">
        <f t="shared" si="39"/>
        <v>0</v>
      </c>
      <c r="J86" s="288">
        <f t="shared" si="39"/>
        <v>0</v>
      </c>
      <c r="K86" s="288">
        <f t="shared" si="39"/>
        <v>0</v>
      </c>
      <c r="L86" s="288">
        <f t="shared" si="39"/>
        <v>0</v>
      </c>
      <c r="M86" s="288">
        <f t="shared" si="39"/>
        <v>0</v>
      </c>
      <c r="N86" s="288">
        <f t="shared" si="39"/>
        <v>0</v>
      </c>
      <c r="O86" s="288">
        <f t="shared" si="39"/>
        <v>0</v>
      </c>
      <c r="P86" s="288">
        <f t="shared" si="39"/>
        <v>0</v>
      </c>
      <c r="Q86" s="288">
        <f t="shared" si="39"/>
        <v>0</v>
      </c>
      <c r="R86" s="289">
        <f t="shared" si="39"/>
        <v>0</v>
      </c>
    </row>
  </sheetData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4C579-F0A7-4996-B0D1-FD4BF74D6670}">
  <sheetPr>
    <tabColor rgb="FFFF0000"/>
  </sheetPr>
  <dimension ref="A2:Q87"/>
  <sheetViews>
    <sheetView showGridLines="0" tabSelected="1" topLeftCell="C1" zoomScale="96" zoomScaleNormal="96" workbookViewId="0">
      <selection activeCell="G65" sqref="G65"/>
    </sheetView>
  </sheetViews>
  <sheetFormatPr defaultColWidth="8.7109375" defaultRowHeight="13.7"/>
  <cols>
    <col min="1" max="2" width="8.7109375" style="185"/>
    <col min="3" max="3" width="9" style="185"/>
    <col min="4" max="4" width="22.7109375" style="185" customWidth="1"/>
    <col min="5" max="5" width="24.140625" style="185" customWidth="1"/>
    <col min="6" max="10" width="18.28515625" style="185" customWidth="1"/>
    <col min="11" max="11" width="16" style="185" customWidth="1"/>
    <col min="12" max="13" width="13.7109375" style="185" customWidth="1"/>
    <col min="14" max="16384" width="8.7109375" style="185"/>
  </cols>
  <sheetData>
    <row r="2" spans="1:13">
      <c r="D2" s="303" t="s">
        <v>214</v>
      </c>
    </row>
    <row r="3" spans="1:13" ht="38.25" customHeight="1" thickBot="1">
      <c r="D3" s="443" t="s">
        <v>215</v>
      </c>
      <c r="E3" s="443"/>
      <c r="F3" s="443"/>
      <c r="G3" s="443"/>
      <c r="H3" s="443"/>
      <c r="I3" s="443"/>
      <c r="J3" s="443"/>
    </row>
    <row r="4" spans="1:13" ht="18" customHeight="1">
      <c r="D4" s="304"/>
      <c r="E4" s="444" t="s">
        <v>216</v>
      </c>
      <c r="F4" s="445"/>
      <c r="G4" s="444" t="s">
        <v>167</v>
      </c>
      <c r="H4" s="445"/>
      <c r="I4" s="446" t="s">
        <v>168</v>
      </c>
      <c r="J4" s="446"/>
    </row>
    <row r="5" spans="1:13">
      <c r="D5" s="305" t="s">
        <v>12</v>
      </c>
      <c r="E5" s="306" t="s">
        <v>211</v>
      </c>
      <c r="F5" s="307" t="s">
        <v>212</v>
      </c>
      <c r="G5" s="306" t="s">
        <v>211</v>
      </c>
      <c r="H5" s="307" t="s">
        <v>212</v>
      </c>
      <c r="I5" s="308" t="s">
        <v>211</v>
      </c>
      <c r="J5" s="309" t="s">
        <v>212</v>
      </c>
      <c r="K5" s="310" t="s">
        <v>217</v>
      </c>
    </row>
    <row r="6" spans="1:13">
      <c r="A6" s="185" t="s">
        <v>218</v>
      </c>
      <c r="C6" s="185" t="s">
        <v>219</v>
      </c>
      <c r="D6" s="311" t="s">
        <v>17</v>
      </c>
      <c r="E6" s="312">
        <f>G6+I6</f>
        <v>0</v>
      </c>
      <c r="F6" s="313">
        <f>H6+J6</f>
        <v>0</v>
      </c>
      <c r="G6" s="312">
        <f>_xlfn.XLOOKUP(D6,OCR!$D$2:$P$2,OCR!$D$32:$P$32,0)</f>
        <v>0</v>
      </c>
      <c r="H6" s="314">
        <f>G6</f>
        <v>0</v>
      </c>
      <c r="I6" s="315">
        <v>0</v>
      </c>
      <c r="J6" s="316">
        <f>I6</f>
        <v>0</v>
      </c>
      <c r="K6" s="317">
        <f>IFERROR(J6/I6-1,0)</f>
        <v>0</v>
      </c>
      <c r="L6" s="318">
        <v>0</v>
      </c>
    </row>
    <row r="7" spans="1:13">
      <c r="A7" s="319" t="e">
        <f>#REF!/E32</f>
        <v>#REF!</v>
      </c>
      <c r="B7" s="319"/>
      <c r="C7" s="320">
        <f ca="1">IFERROR(F7/E7,0)</f>
        <v>0.98008628006798171</v>
      </c>
      <c r="D7" s="311" t="s">
        <v>22</v>
      </c>
      <c r="E7" s="312">
        <f t="shared" ref="E7:E16" si="0">G7+I7</f>
        <v>122719737.3400622</v>
      </c>
      <c r="F7" s="313">
        <f ca="1">_xlfn.XLOOKUP($D7,Run_off_LOB!$F$8:$R$8,Run_off_LOB!$F$48:$R$48)</f>
        <v>120275930.86054136</v>
      </c>
      <c r="G7" s="312">
        <f>_xlfn.XLOOKUP(D7,OCR!$D$2:$P$2,OCR!$D$32:$P$32,0)</f>
        <v>115019121.8</v>
      </c>
      <c r="H7" s="321">
        <f t="shared" ref="H7:H18" ca="1" si="1">IFERROR($G7*F7/E7,0)</f>
        <v>112728663.2216481</v>
      </c>
      <c r="I7" s="315">
        <f>_xlfn.XLOOKUP($D7,IBNR!$G$5:$S$5,IBNR!$G$35:$S$35,0)</f>
        <v>7700615.5400621984</v>
      </c>
      <c r="J7" s="316">
        <f t="shared" ref="J7:J18" ca="1" si="2">IFERROR(I7*F7/E7,0)</f>
        <v>7547267.6388932522</v>
      </c>
      <c r="K7" s="317">
        <f t="shared" ref="K7:K19" ca="1" si="3">IFERROR(J7/I7-1,0)</f>
        <v>-1.9913719932018292E-2</v>
      </c>
      <c r="L7" s="318">
        <v>-0.12259595807333235</v>
      </c>
      <c r="M7" s="290">
        <f ca="1">E7-F7</f>
        <v>2443806.4795208424</v>
      </c>
    </row>
    <row r="8" spans="1:13">
      <c r="A8" s="319" t="e">
        <f>#REF!/E33</f>
        <v>#REF!</v>
      </c>
      <c r="B8" s="319"/>
      <c r="C8" s="320">
        <f t="shared" ref="C8:C19" ca="1" si="4">IFERROR(F8/E8,0)</f>
        <v>0.86922359668638005</v>
      </c>
      <c r="D8" s="311" t="s">
        <v>27</v>
      </c>
      <c r="E8" s="312">
        <f t="shared" si="0"/>
        <v>51463657.435180441</v>
      </c>
      <c r="F8" s="313">
        <f ca="1">_xlfn.XLOOKUP($D8,Run_off_LOB!$F$8:$R$8,Run_off_LOB!$F$48:$R$48)</f>
        <v>44733425.414443307</v>
      </c>
      <c r="G8" s="312">
        <f>_xlfn.XLOOKUP(D8,OCR!$D$2:$P$2,OCR!$D$32:$P$32,0)</f>
        <v>50306107.500000007</v>
      </c>
      <c r="H8" s="321">
        <f t="shared" ca="1" si="1"/>
        <v>43727255.69644168</v>
      </c>
      <c r="I8" s="315">
        <f>_xlfn.XLOOKUP($D8,IBNR!$G$5:$S$5,IBNR!$G$35:$S$35,0)</f>
        <v>1157549.9351804329</v>
      </c>
      <c r="J8" s="316">
        <f t="shared" ca="1" si="2"/>
        <v>1006169.7180016219</v>
      </c>
      <c r="K8" s="317">
        <f t="shared" ca="1" si="3"/>
        <v>-0.13077640331361995</v>
      </c>
      <c r="L8" s="318">
        <v>-2.4210627788024075E-2</v>
      </c>
      <c r="M8" s="290">
        <f t="shared" ref="M8:M19" ca="1" si="5">E8-F8</f>
        <v>6730232.0207371339</v>
      </c>
    </row>
    <row r="9" spans="1:13">
      <c r="A9" s="319" t="e">
        <f>#REF!/E34</f>
        <v>#REF!</v>
      </c>
      <c r="B9" s="319"/>
      <c r="C9" s="320">
        <f t="shared" ca="1" si="4"/>
        <v>0.99931789028126083</v>
      </c>
      <c r="D9" s="311" t="s">
        <v>32</v>
      </c>
      <c r="E9" s="312">
        <f t="shared" si="0"/>
        <v>134697233.74306187</v>
      </c>
      <c r="F9" s="313">
        <f ca="1">_xlfn.XLOOKUP($D9,Run_off_LOB!$F$8:$R$8,Run_off_LOB!$F$48:$R$48)</f>
        <v>134605355.45083845</v>
      </c>
      <c r="G9" s="312">
        <f>_xlfn.XLOOKUP(D9,OCR!$D$2:$P$2,OCR!$D$32:$P$32,0)</f>
        <v>133384077.20000002</v>
      </c>
      <c r="H9" s="321">
        <f t="shared" ca="1" si="1"/>
        <v>133293094.62461683</v>
      </c>
      <c r="I9" s="322">
        <f>_xlfn.XLOOKUP($D9,IBNR!$G$5:$S$5,IBNR!$G$35:$S$35,0)</f>
        <v>1313156.5430618525</v>
      </c>
      <c r="J9" s="316">
        <f t="shared" ca="1" si="2"/>
        <v>1312260.8262216041</v>
      </c>
      <c r="K9" s="317">
        <f t="shared" ca="1" si="3"/>
        <v>-6.8210971873905457E-4</v>
      </c>
      <c r="L9" s="318">
        <v>-3.4591963390435465E-2</v>
      </c>
      <c r="M9" s="290">
        <f t="shared" ca="1" si="5"/>
        <v>91878.292223423719</v>
      </c>
    </row>
    <row r="10" spans="1:13">
      <c r="A10" s="319" t="e">
        <f>#REF!/E30</f>
        <v>#REF!</v>
      </c>
      <c r="B10" s="319"/>
      <c r="C10" s="320">
        <f t="shared" ca="1" si="4"/>
        <v>0.83115436022879552</v>
      </c>
      <c r="D10" s="311" t="s">
        <v>37</v>
      </c>
      <c r="E10" s="312">
        <f t="shared" si="0"/>
        <v>150437978.15965855</v>
      </c>
      <c r="F10" s="313">
        <f ca="1">_xlfn.XLOOKUP($D10,Run_off_LOB!$F$8:$R$8,Run_off_LOB!$F$48:$R$48)</f>
        <v>125037181.49140452</v>
      </c>
      <c r="G10" s="312">
        <f>_xlfn.XLOOKUP(D10,OCR!$D$2:$P$2,OCR!$D$32:$P$32,0)</f>
        <v>145320530.30000001</v>
      </c>
      <c r="H10" s="321">
        <f t="shared" ca="1" si="1"/>
        <v>120783792.38960582</v>
      </c>
      <c r="I10" s="322">
        <f>_xlfn.XLOOKUP($D10,IBNR!$G$5:$S$5,IBNR!$G$35:$S$35,0)</f>
        <v>5117447.8596585318</v>
      </c>
      <c r="J10" s="316">
        <f t="shared" ca="1" si="2"/>
        <v>4253389.1017987067</v>
      </c>
      <c r="K10" s="317">
        <f t="shared" ca="1" si="3"/>
        <v>-0.16884563977120437</v>
      </c>
      <c r="L10" s="318">
        <v>-7.5021859963909976E-2</v>
      </c>
      <c r="M10" s="290">
        <f t="shared" ca="1" si="5"/>
        <v>25400796.668254033</v>
      </c>
    </row>
    <row r="11" spans="1:13">
      <c r="A11" s="319" t="e">
        <f>#REF!/E35</f>
        <v>#REF!</v>
      </c>
      <c r="B11" s="319"/>
      <c r="C11" s="320">
        <f t="shared" ca="1" si="4"/>
        <v>0.91002936631886389</v>
      </c>
      <c r="D11" s="311" t="s">
        <v>42</v>
      </c>
      <c r="E11" s="312">
        <f t="shared" si="0"/>
        <v>168121377.21340665</v>
      </c>
      <c r="F11" s="313">
        <f ca="1">_xlfn.XLOOKUP($D11,Run_off_LOB!$F$8:$R$8,Run_off_LOB!$F$48:$R$48)</f>
        <v>152995390.37017113</v>
      </c>
      <c r="G11" s="312">
        <f>_xlfn.XLOOKUP(D11,OCR!$D$2:$P$2,OCR!$D$32:$P$32,0)</f>
        <v>154864178.69999999</v>
      </c>
      <c r="H11" s="321">
        <f t="shared" ca="1" si="1"/>
        <v>140930950.40785229</v>
      </c>
      <c r="I11" s="322">
        <f>_xlfn.XLOOKUP($D11,IBNR!$G$5:$S$5,IBNR!$G$35:$S$35,0)</f>
        <v>13257198.51340667</v>
      </c>
      <c r="J11" s="316">
        <f t="shared" ca="1" si="2"/>
        <v>12064439.962318854</v>
      </c>
      <c r="K11" s="317">
        <f t="shared" ca="1" si="3"/>
        <v>-8.9970633681136225E-2</v>
      </c>
      <c r="L11" s="318">
        <v>-4.5931585663712915E-2</v>
      </c>
      <c r="M11" s="290">
        <f t="shared" ca="1" si="5"/>
        <v>15125986.843235523</v>
      </c>
    </row>
    <row r="12" spans="1:13">
      <c r="A12" s="319" t="e">
        <f>#REF!/E26</f>
        <v>#REF!</v>
      </c>
      <c r="B12" s="319"/>
      <c r="C12" s="320">
        <f t="shared" ca="1" si="4"/>
        <v>1</v>
      </c>
      <c r="D12" s="311" t="s">
        <v>47</v>
      </c>
      <c r="E12" s="312">
        <f t="shared" si="0"/>
        <v>25204045.243802361</v>
      </c>
      <c r="F12" s="313">
        <f ca="1">_xlfn.XLOOKUP($D12,Run_off_LOB!$F$8:$R$8,Run_off_LOB!$F$48:$R$48)</f>
        <v>25204045.243802361</v>
      </c>
      <c r="G12" s="312">
        <f>_xlfn.XLOOKUP(D12,OCR!$D$2:$P$2,OCR!$D$32:$P$32,0)</f>
        <v>17023875</v>
      </c>
      <c r="H12" s="321">
        <f t="shared" ca="1" si="1"/>
        <v>17023875</v>
      </c>
      <c r="I12" s="322">
        <f>_xlfn.XLOOKUP($D12,IBNR!$G$5:$S$5,IBNR!$G$35:$S$35,0)</f>
        <v>8180170.2438023593</v>
      </c>
      <c r="J12" s="316">
        <f t="shared" ca="1" si="2"/>
        <v>8180170.2438023603</v>
      </c>
      <c r="K12" s="317">
        <f t="shared" ca="1" si="3"/>
        <v>2.2204460492503131E-16</v>
      </c>
      <c r="L12" s="318">
        <v>-0.10621529016997255</v>
      </c>
      <c r="M12" s="290">
        <f t="shared" ca="1" si="5"/>
        <v>0</v>
      </c>
    </row>
    <row r="13" spans="1:13">
      <c r="A13" s="319" t="e">
        <f>#REF!/E37</f>
        <v>#REF!</v>
      </c>
      <c r="B13" s="319"/>
      <c r="C13" s="320">
        <f t="shared" ca="1" si="4"/>
        <v>0.8714550442882576</v>
      </c>
      <c r="D13" s="311" t="s">
        <v>52</v>
      </c>
      <c r="E13" s="312">
        <f>G13+I13</f>
        <v>752671616.09165514</v>
      </c>
      <c r="F13" s="313">
        <f ca="1">_xlfn.XLOOKUP($D13,Run_off_LOB!$F$8:$R$8,Run_off_LOB!$F$48:$R$48)</f>
        <v>655919476.53566778</v>
      </c>
      <c r="G13" s="312">
        <f>_xlfn.XLOOKUP(D13,OCR!$D$2:$P$2,OCR!$D$32:$P$32,0)</f>
        <v>702419461.70000029</v>
      </c>
      <c r="H13" s="321">
        <f t="shared" ca="1" si="1"/>
        <v>612126983.10470784</v>
      </c>
      <c r="I13" s="322">
        <f>_xlfn.XLOOKUP($D13,IBNR!$G$5:$S$5,IBNR!$G$35:$S$35,0)</f>
        <v>50252154.391654894</v>
      </c>
      <c r="J13" s="316">
        <f t="shared" ca="1" si="2"/>
        <v>43792493.430959977</v>
      </c>
      <c r="K13" s="317">
        <f t="shared" ca="1" si="3"/>
        <v>-0.12854495571174229</v>
      </c>
      <c r="L13" s="318">
        <v>-0.12217829167371119</v>
      </c>
      <c r="M13" s="290">
        <f t="shared" ca="1" si="5"/>
        <v>96752139.555987358</v>
      </c>
    </row>
    <row r="14" spans="1:13">
      <c r="A14" s="319" t="e">
        <f>#REF!/E28</f>
        <v>#REF!</v>
      </c>
      <c r="B14" s="319"/>
      <c r="C14" s="320">
        <f t="shared" ca="1" si="4"/>
        <v>0.94200668725361103</v>
      </c>
      <c r="D14" s="311" t="s">
        <v>171</v>
      </c>
      <c r="E14" s="312">
        <f t="shared" si="0"/>
        <v>38529326.16844327</v>
      </c>
      <c r="F14" s="313">
        <f ca="1">_xlfn.XLOOKUP($D14,Run_off_LOB!$F$8:$R$8,Run_off_LOB!$F$48:$R$48)</f>
        <v>36294882.90604911</v>
      </c>
      <c r="G14" s="312">
        <f>_xlfn.XLOOKUP(D14,OCR!$D$2:$P$2,OCR!$D$32:$P$32,0)</f>
        <v>37096624.400000006</v>
      </c>
      <c r="H14" s="321">
        <f t="shared" ca="1" si="1"/>
        <v>34945268.259335481</v>
      </c>
      <c r="I14" s="322">
        <f>_xlfn.XLOOKUP($D14,IBNR!$G$5:$S$5,IBNR!$G$35:$S$35,0)</f>
        <v>1432701.7684432657</v>
      </c>
      <c r="J14" s="316">
        <f t="shared" ca="1" si="2"/>
        <v>1349614.6467136308</v>
      </c>
      <c r="K14" s="317">
        <f t="shared" ca="1" si="3"/>
        <v>-5.799331274638897E-2</v>
      </c>
      <c r="L14" s="318">
        <v>-0.11195213655540615</v>
      </c>
      <c r="M14" s="290">
        <f t="shared" ca="1" si="5"/>
        <v>2234443.26239416</v>
      </c>
    </row>
    <row r="15" spans="1:13">
      <c r="A15" s="319" t="e">
        <f>#REF!/E27</f>
        <v>#REF!</v>
      </c>
      <c r="B15" s="319"/>
      <c r="C15" s="320">
        <f t="shared" ca="1" si="4"/>
        <v>0.89192364973417093</v>
      </c>
      <c r="D15" s="311" t="s">
        <v>62</v>
      </c>
      <c r="E15" s="312">
        <f t="shared" si="0"/>
        <v>914421754.27042484</v>
      </c>
      <c r="F15" s="313">
        <f ca="1">_xlfn.XLOOKUP($D15,Run_off_LOB!$F$8:$R$8,Run_off_LOB!$F$48:$R$48)</f>
        <v>815594388.46520054</v>
      </c>
      <c r="G15" s="312">
        <f>_xlfn.XLOOKUP(D15,OCR!$D$2:$P$2,OCR!$D$32:$P$32,0)</f>
        <v>865159095.9000001</v>
      </c>
      <c r="H15" s="321">
        <f t="shared" ca="1" si="1"/>
        <v>771655858.41584373</v>
      </c>
      <c r="I15" s="322">
        <f>_xlfn.XLOOKUP($D15,IBNR!$G$5:$S$5,IBNR!$G$35:$S$35,0)</f>
        <v>49262658.370424755</v>
      </c>
      <c r="J15" s="316">
        <f t="shared" ca="1" si="2"/>
        <v>43938530.049356855</v>
      </c>
      <c r="K15" s="317">
        <f t="shared" ca="1" si="3"/>
        <v>-0.10807635026582907</v>
      </c>
      <c r="L15" s="318">
        <v>-0.21814709466275772</v>
      </c>
      <c r="M15" s="290">
        <f t="shared" ca="1" si="5"/>
        <v>98827365.805224299</v>
      </c>
    </row>
    <row r="16" spans="1:13">
      <c r="A16" s="319" t="e">
        <f>#REF!/E31</f>
        <v>#REF!</v>
      </c>
      <c r="B16" s="319"/>
      <c r="C16" s="320">
        <f t="shared" ca="1" si="4"/>
        <v>0.98255994156946158</v>
      </c>
      <c r="D16" s="311" t="s">
        <v>67</v>
      </c>
      <c r="E16" s="312">
        <f t="shared" si="0"/>
        <v>2317509.3177655423</v>
      </c>
      <c r="F16" s="313">
        <f ca="1">_xlfn.XLOOKUP($D16,Run_off_LOB!$F$8:$R$8,Run_off_LOB!$F$48:$R$48)</f>
        <v>2277091.819850394</v>
      </c>
      <c r="G16" s="312">
        <f>_xlfn.XLOOKUP(D16,OCR!$D$2:$P$2,OCR!$D$32:$P$32,0)</f>
        <v>732026.9</v>
      </c>
      <c r="H16" s="321">
        <f t="shared" ca="1" si="1"/>
        <v>719260.30809127411</v>
      </c>
      <c r="I16" s="322">
        <f>_xlfn.XLOOKUP($D16,IBNR!$G$5:$S$5,IBNR!$G$35:$S$35,0)</f>
        <v>1585482.4177655424</v>
      </c>
      <c r="J16" s="316">
        <f t="shared" ca="1" si="2"/>
        <v>1557831.51175912</v>
      </c>
      <c r="K16" s="317">
        <f t="shared" ca="1" si="3"/>
        <v>-1.7440058430538419E-2</v>
      </c>
      <c r="L16" s="318">
        <v>-7.9577180380196788E-2</v>
      </c>
      <c r="M16" s="290">
        <f t="shared" ca="1" si="5"/>
        <v>40417.497915148269</v>
      </c>
    </row>
    <row r="17" spans="1:17">
      <c r="A17" s="323" t="e">
        <f>#REF!/E36</f>
        <v>#REF!</v>
      </c>
      <c r="B17" s="323"/>
      <c r="C17" s="320">
        <f t="shared" ca="1" si="4"/>
        <v>0.99081213912002686</v>
      </c>
      <c r="D17" s="311" t="s">
        <v>72</v>
      </c>
      <c r="E17" s="312">
        <f t="shared" ref="E17:E18" si="6">G17+I17</f>
        <v>159957541.26927981</v>
      </c>
      <c r="F17" s="313">
        <f ca="1">_xlfn.XLOOKUP($D17,Run_off_LOB!$F$8:$R$8,Run_off_LOB!$F$48:$R$48)</f>
        <v>158487873.63339511</v>
      </c>
      <c r="G17" s="312">
        <f>_xlfn.XLOOKUP(D17,OCR!$D$2:$P$2,OCR!$D$32:$P$32,0)</f>
        <v>155656746.30000001</v>
      </c>
      <c r="H17" s="321">
        <f t="shared" ca="1" si="1"/>
        <v>154226593.76996633</v>
      </c>
      <c r="I17" s="322">
        <f>_xlfn.XLOOKUP($D17,IBNR!$G$5:$S$5,IBNR!$G$35:$S$35,0)</f>
        <v>4300794.969279794</v>
      </c>
      <c r="J17" s="316">
        <f t="shared" ca="1" si="2"/>
        <v>4261279.8634287631</v>
      </c>
      <c r="K17" s="317">
        <f t="shared" ca="1" si="3"/>
        <v>-9.187860879973142E-3</v>
      </c>
      <c r="L17" s="318">
        <v>-0.24330437986970765</v>
      </c>
      <c r="M17" s="290">
        <f t="shared" ca="1" si="5"/>
        <v>1469667.6358847022</v>
      </c>
    </row>
    <row r="18" spans="1:17" ht="14.1" thickBot="1">
      <c r="A18" s="319" t="e">
        <f>#REF!/E29</f>
        <v>#REF!</v>
      </c>
      <c r="B18" s="319"/>
      <c r="C18" s="320">
        <f t="shared" ca="1" si="4"/>
        <v>0.90488457765286723</v>
      </c>
      <c r="D18" s="324" t="s">
        <v>220</v>
      </c>
      <c r="E18" s="312">
        <f t="shared" si="6"/>
        <v>319002761.20113587</v>
      </c>
      <c r="F18" s="313">
        <f ca="1">_xlfn.XLOOKUP($D18,Run_off_LOB!$F$8:$R$8,Run_off_LOB!$F$48:$R$48)</f>
        <v>288660678.83958828</v>
      </c>
      <c r="G18" s="312">
        <f>_xlfn.XLOOKUP(D18,OCR!$D$2:$P$2,OCR!$D$32:$P$32,0)</f>
        <v>274361578.70000005</v>
      </c>
      <c r="H18" s="321">
        <f t="shared" ca="1" si="1"/>
        <v>248265561.26612341</v>
      </c>
      <c r="I18" s="322">
        <f>_xlfn.XLOOKUP($D18,IBNR!$G$5:$S$5,IBNR!$G$35:$S$35,0)</f>
        <v>44641182.501135804</v>
      </c>
      <c r="J18" s="316">
        <f t="shared" ca="1" si="2"/>
        <v>40395117.573464833</v>
      </c>
      <c r="K18" s="317">
        <f t="shared" ca="1" si="3"/>
        <v>-9.5115422347132883E-2</v>
      </c>
      <c r="L18" s="318">
        <v>-0.27994402283818964</v>
      </c>
      <c r="M18" s="290">
        <f t="shared" ca="1" si="5"/>
        <v>30342082.361547589</v>
      </c>
    </row>
    <row r="19" spans="1:17" ht="14.1" thickBot="1">
      <c r="C19" s="320">
        <f t="shared" ca="1" si="4"/>
        <v>0.90158322479650022</v>
      </c>
      <c r="D19" s="325" t="s">
        <v>205</v>
      </c>
      <c r="E19" s="326">
        <f>SUM(E6:E18)</f>
        <v>2839544537.4538765</v>
      </c>
      <c r="F19" s="327">
        <f t="shared" ref="F19:J19" ca="1" si="7">SUM(F6:F18)</f>
        <v>2560085721.0309525</v>
      </c>
      <c r="G19" s="326">
        <f t="shared" si="7"/>
        <v>2651343424.4000006</v>
      </c>
      <c r="H19" s="327">
        <f t="shared" ca="1" si="7"/>
        <v>2390427156.4642324</v>
      </c>
      <c r="I19" s="328">
        <f t="shared" si="7"/>
        <v>188201113.0538761</v>
      </c>
      <c r="J19" s="329">
        <f t="shared" ca="1" si="7"/>
        <v>169658564.56671959</v>
      </c>
      <c r="K19" s="317">
        <f t="shared" ca="1" si="3"/>
        <v>-9.8525179720102662E-2</v>
      </c>
      <c r="L19" s="318">
        <v>-0.20495489020137236</v>
      </c>
      <c r="M19" s="290">
        <f t="shared" ca="1" si="5"/>
        <v>279458816.42292404</v>
      </c>
    </row>
    <row r="20" spans="1:17">
      <c r="D20" s="330" t="s">
        <v>221</v>
      </c>
      <c r="F20" s="290">
        <f ca="1">F19-E19</f>
        <v>-279458816.42292404</v>
      </c>
      <c r="G20" s="331"/>
      <c r="H20" s="290">
        <f ca="1">H19-G19</f>
        <v>-260916267.93576813</v>
      </c>
      <c r="J20" s="290">
        <f ca="1">J19-I19</f>
        <v>-18542548.48715651</v>
      </c>
    </row>
    <row r="21" spans="1:17" hidden="1">
      <c r="F21" s="290"/>
    </row>
    <row r="22" spans="1:17" hidden="1"/>
    <row r="23" spans="1:17" hidden="1"/>
    <row r="24" spans="1:17" ht="14.1" hidden="1" thickBot="1">
      <c r="C24" s="447" t="s">
        <v>222</v>
      </c>
      <c r="D24" s="447"/>
      <c r="E24" s="447"/>
      <c r="F24" s="447"/>
      <c r="G24" s="447"/>
      <c r="H24" s="447"/>
      <c r="I24" s="447"/>
      <c r="K24" s="332"/>
      <c r="L24" s="441" t="s">
        <v>223</v>
      </c>
      <c r="M24" s="442"/>
      <c r="N24" s="442"/>
      <c r="O24" s="441" t="s">
        <v>224</v>
      </c>
      <c r="P24" s="442"/>
      <c r="Q24" s="442"/>
    </row>
    <row r="25" spans="1:17" ht="27.95" hidden="1" thickBot="1">
      <c r="C25" s="332" t="s">
        <v>225</v>
      </c>
      <c r="D25" s="333" t="s">
        <v>226</v>
      </c>
      <c r="E25" s="333" t="s">
        <v>227</v>
      </c>
      <c r="F25" s="333" t="s">
        <v>228</v>
      </c>
      <c r="G25" s="333" t="s">
        <v>229</v>
      </c>
      <c r="H25" s="333" t="s">
        <v>230</v>
      </c>
      <c r="I25" s="333" t="s">
        <v>231</v>
      </c>
      <c r="K25" s="332" t="s">
        <v>225</v>
      </c>
      <c r="L25" s="333" t="s">
        <v>232</v>
      </c>
      <c r="M25" s="333" t="s">
        <v>233</v>
      </c>
      <c r="N25" s="333" t="s">
        <v>234</v>
      </c>
      <c r="O25" s="333" t="s">
        <v>232</v>
      </c>
      <c r="P25" s="333" t="s">
        <v>233</v>
      </c>
      <c r="Q25" s="333" t="s">
        <v>234</v>
      </c>
    </row>
    <row r="26" spans="1:17" ht="14.1" hidden="1" thickBot="1">
      <c r="C26" s="334" t="s">
        <v>173</v>
      </c>
      <c r="D26" s="335">
        <v>2152.1556270000001</v>
      </c>
      <c r="E26" s="335">
        <v>185.58456265959816</v>
      </c>
      <c r="F26" s="335">
        <v>10.257080224945607</v>
      </c>
      <c r="G26" s="335">
        <v>-7.632903759847693</v>
      </c>
      <c r="H26" s="336">
        <v>188.20873912469608</v>
      </c>
      <c r="I26" s="337">
        <v>8.7451268283534805E-2</v>
      </c>
      <c r="K26" s="338" t="s">
        <v>173</v>
      </c>
      <c r="L26" s="339">
        <v>111.16185912448998</v>
      </c>
      <c r="M26" s="339">
        <v>111.16185912448998</v>
      </c>
      <c r="N26" s="340">
        <v>0</v>
      </c>
      <c r="O26" s="339">
        <v>4.705E-4</v>
      </c>
      <c r="P26" s="339">
        <v>4.705E-4</v>
      </c>
      <c r="Q26" s="340">
        <v>0</v>
      </c>
    </row>
    <row r="27" spans="1:17" ht="14.1" hidden="1" thickBot="1">
      <c r="C27" s="334" t="s">
        <v>62</v>
      </c>
      <c r="D27" s="335">
        <v>1106.4667375981201</v>
      </c>
      <c r="E27" s="335">
        <v>157.84778002973059</v>
      </c>
      <c r="F27" s="335">
        <v>12.203490163471477</v>
      </c>
      <c r="G27" s="335">
        <v>-20.374918685783243</v>
      </c>
      <c r="H27" s="335">
        <v>149.67635150741881</v>
      </c>
      <c r="I27" s="337">
        <v>0.13527415368340046</v>
      </c>
      <c r="K27" s="338" t="s">
        <v>62</v>
      </c>
      <c r="L27" s="339">
        <v>765.33521739999992</v>
      </c>
      <c r="M27" s="339">
        <v>673.63541338317577</v>
      </c>
      <c r="N27" s="340">
        <v>-0.11981652213568206</v>
      </c>
      <c r="O27" s="339">
        <v>789.17245439999999</v>
      </c>
      <c r="P27" s="339">
        <v>688.41838139417382</v>
      </c>
      <c r="Q27" s="340">
        <v>-0.12767053949244656</v>
      </c>
    </row>
    <row r="28" spans="1:17" ht="14.1" hidden="1" thickBot="1">
      <c r="C28" s="334" t="s">
        <v>52</v>
      </c>
      <c r="D28" s="335">
        <v>678.9701824550001</v>
      </c>
      <c r="E28" s="335">
        <v>143.49916277656777</v>
      </c>
      <c r="F28" s="335">
        <v>7.5625825943717411</v>
      </c>
      <c r="G28" s="335">
        <v>-17.198563165098001</v>
      </c>
      <c r="H28" s="335">
        <v>133.86318220584153</v>
      </c>
      <c r="I28" s="337">
        <v>0.19715620164912548</v>
      </c>
      <c r="K28" s="338" t="s">
        <v>52</v>
      </c>
      <c r="L28" s="339">
        <v>543.60693600000002</v>
      </c>
      <c r="M28" s="339">
        <v>482.59141384069756</v>
      </c>
      <c r="N28" s="340">
        <v>-0.11224198610906333</v>
      </c>
      <c r="O28" s="339">
        <v>552.32310089999999</v>
      </c>
      <c r="P28" s="339">
        <v>488.54292481305032</v>
      </c>
      <c r="Q28" s="340">
        <v>-0.11547620583499241</v>
      </c>
    </row>
    <row r="29" spans="1:17" ht="14.1" hidden="1" thickBot="1">
      <c r="C29" s="334" t="s">
        <v>235</v>
      </c>
      <c r="D29" s="335">
        <v>433.06160118999998</v>
      </c>
      <c r="E29" s="335">
        <v>64.086959910610261</v>
      </c>
      <c r="F29" s="335">
        <v>7.3405192227802107</v>
      </c>
      <c r="G29" s="335">
        <v>-6.4471944293415717</v>
      </c>
      <c r="H29" s="335">
        <v>64.980284704048898</v>
      </c>
      <c r="I29" s="337">
        <v>0.15004859476224877</v>
      </c>
      <c r="K29" s="334" t="s">
        <v>235</v>
      </c>
      <c r="L29" s="339">
        <v>233.80895874999999</v>
      </c>
      <c r="M29" s="339">
        <v>210.77116467392216</v>
      </c>
      <c r="N29" s="340">
        <v>-9.8532554951031526E-2</v>
      </c>
      <c r="O29" s="339">
        <v>223.67641265</v>
      </c>
      <c r="P29" s="339">
        <v>201.17440407253534</v>
      </c>
      <c r="Q29" s="340">
        <v>-0.10060072186813418</v>
      </c>
    </row>
    <row r="30" spans="1:17" ht="14.1" hidden="1" thickBot="1">
      <c r="C30" s="334" t="s">
        <v>37</v>
      </c>
      <c r="D30" s="335">
        <v>245.97887512150001</v>
      </c>
      <c r="E30" s="335">
        <v>39.441947447032369</v>
      </c>
      <c r="F30" s="335">
        <v>4.5176799433560593</v>
      </c>
      <c r="G30" s="335">
        <v>-3.5746157575930488</v>
      </c>
      <c r="H30" s="335">
        <v>40.385011632795376</v>
      </c>
      <c r="I30" s="337">
        <v>0.16418081273380652</v>
      </c>
      <c r="K30" s="338" t="s">
        <v>37</v>
      </c>
      <c r="L30" s="339">
        <v>235.84426744999999</v>
      </c>
      <c r="M30" s="339">
        <v>216.54787763317472</v>
      </c>
      <c r="N30" s="340">
        <v>-8.181835422782191E-2</v>
      </c>
      <c r="O30" s="339">
        <v>230.24046817500002</v>
      </c>
      <c r="P30" s="339">
        <v>209.37382089093242</v>
      </c>
      <c r="Q30" s="340">
        <v>-9.0629798703359965E-2</v>
      </c>
    </row>
    <row r="31" spans="1:17" ht="14.1" hidden="1" thickBot="1">
      <c r="C31" s="334" t="s">
        <v>67</v>
      </c>
      <c r="D31" s="335">
        <v>278.82187390805001</v>
      </c>
      <c r="E31" s="335">
        <v>37.730847418288043</v>
      </c>
      <c r="F31" s="335">
        <v>4.3216905771789644</v>
      </c>
      <c r="G31" s="335">
        <v>-2.5437184813020002</v>
      </c>
      <c r="H31" s="335">
        <v>39.508819514165005</v>
      </c>
      <c r="I31" s="337">
        <v>0.14169913916866594</v>
      </c>
      <c r="K31" s="338" t="s">
        <v>67</v>
      </c>
      <c r="L31" s="339">
        <v>273.14669023049998</v>
      </c>
      <c r="M31" s="339">
        <v>256.20087269871192</v>
      </c>
      <c r="N31" s="340">
        <v>-6.203925633324725E-2</v>
      </c>
      <c r="O31" s="339">
        <v>334.49630300000001</v>
      </c>
      <c r="P31" s="339">
        <v>311.94540668867353</v>
      </c>
      <c r="Q31" s="340">
        <v>-6.7417475496960866E-2</v>
      </c>
    </row>
    <row r="32" spans="1:17" ht="14.1" hidden="1" thickBot="1">
      <c r="C32" s="334" t="s">
        <v>22</v>
      </c>
      <c r="D32" s="335">
        <v>161.31311655215001</v>
      </c>
      <c r="E32" s="335">
        <v>11.253155978051881</v>
      </c>
      <c r="F32" s="335">
        <v>1.2889362810944929</v>
      </c>
      <c r="G32" s="335">
        <v>-0.6685563945070564</v>
      </c>
      <c r="H32" s="335">
        <v>11.873535864639317</v>
      </c>
      <c r="I32" s="337">
        <v>7.3605520235552502E-2</v>
      </c>
      <c r="K32" s="338" t="s">
        <v>22</v>
      </c>
      <c r="L32" s="339">
        <v>67.065840199999997</v>
      </c>
      <c r="M32" s="339">
        <v>62.966970201613258</v>
      </c>
      <c r="N32" s="340">
        <v>-6.1117105014465212E-2</v>
      </c>
      <c r="O32" s="339">
        <v>63.204462399999997</v>
      </c>
      <c r="P32" s="339">
        <v>59.449449354653765</v>
      </c>
      <c r="Q32" s="340">
        <v>-5.9410568538373232E-2</v>
      </c>
    </row>
    <row r="33" spans="3:17" ht="14.1" hidden="1" thickBot="1">
      <c r="C33" s="334" t="s">
        <v>27</v>
      </c>
      <c r="D33" s="335">
        <v>149.564294547</v>
      </c>
      <c r="E33" s="335">
        <v>3.3600997723047747</v>
      </c>
      <c r="F33" s="335">
        <v>0.38486576681848622</v>
      </c>
      <c r="G33" s="335">
        <v>-0.14818714077692449</v>
      </c>
      <c r="H33" s="335">
        <v>3.5967783983463364</v>
      </c>
      <c r="I33" s="337">
        <v>2.4048376046169648E-2</v>
      </c>
      <c r="K33" s="338" t="s">
        <v>27</v>
      </c>
      <c r="L33" s="339">
        <v>35.242725</v>
      </c>
      <c r="M33" s="339">
        <v>33.817766783974257</v>
      </c>
      <c r="N33" s="340">
        <v>-4.0432691173163948E-2</v>
      </c>
      <c r="O33" s="339">
        <v>30.404525</v>
      </c>
      <c r="P33" s="339">
        <v>29.063624451877271</v>
      </c>
      <c r="Q33" s="340">
        <v>-4.4102006136347405E-2</v>
      </c>
    </row>
    <row r="34" spans="3:17" ht="14.1" hidden="1" thickBot="1">
      <c r="C34" s="334" t="s">
        <v>32</v>
      </c>
      <c r="D34" s="335">
        <v>896.29144508534978</v>
      </c>
      <c r="E34" s="335">
        <v>34.224899072310563</v>
      </c>
      <c r="F34" s="335">
        <v>3.920119317384172</v>
      </c>
      <c r="G34" s="335">
        <v>-1.0916709691925415</v>
      </c>
      <c r="H34" s="335">
        <v>37.053347420502192</v>
      </c>
      <c r="I34" s="337">
        <v>4.1340735341921925E-2</v>
      </c>
      <c r="K34" s="338" t="s">
        <v>32</v>
      </c>
      <c r="L34" s="339">
        <v>146.5328907</v>
      </c>
      <c r="M34" s="339">
        <v>141.25580630131699</v>
      </c>
      <c r="N34" s="340">
        <v>-3.601296864802106E-2</v>
      </c>
      <c r="O34" s="339">
        <v>377.84231115</v>
      </c>
      <c r="P34" s="339">
        <v>365.79028197838488</v>
      </c>
      <c r="Q34" s="340">
        <v>-3.1896981401933533E-2</v>
      </c>
    </row>
    <row r="35" spans="3:17" ht="14.1" hidden="1" thickBot="1">
      <c r="C35" s="334" t="s">
        <v>42</v>
      </c>
      <c r="D35" s="335">
        <v>132.47298929740001</v>
      </c>
      <c r="E35" s="335">
        <v>11.631080195512112</v>
      </c>
      <c r="F35" s="335">
        <v>1.3322237140900732</v>
      </c>
      <c r="G35" s="335">
        <v>-0.40257759000672877</v>
      </c>
      <c r="H35" s="335">
        <v>12.560726319595457</v>
      </c>
      <c r="I35" s="337">
        <v>9.4817263399988666E-2</v>
      </c>
      <c r="K35" s="338" t="s">
        <v>42</v>
      </c>
      <c r="L35" s="339">
        <v>53.373222079999998</v>
      </c>
      <c r="M35" s="339">
        <v>51.549354771317994</v>
      </c>
      <c r="N35" s="340">
        <v>-3.4171954354718315E-2</v>
      </c>
      <c r="O35" s="339">
        <v>31.514505079999999</v>
      </c>
      <c r="P35" s="339">
        <v>30.423717870893096</v>
      </c>
      <c r="Q35" s="340">
        <v>-3.4612227174055987E-2</v>
      </c>
    </row>
    <row r="36" spans="3:17" ht="14.1" hidden="1" thickBot="1">
      <c r="C36" s="334" t="s">
        <v>72</v>
      </c>
      <c r="D36" s="335">
        <v>102.1271773</v>
      </c>
      <c r="E36" s="335">
        <v>5.5492987489555503</v>
      </c>
      <c r="F36" s="335">
        <v>0.63561657779485836</v>
      </c>
      <c r="G36" s="335">
        <v>-0.36783016381615569</v>
      </c>
      <c r="H36" s="335">
        <v>5.8170851629342524</v>
      </c>
      <c r="I36" s="337">
        <v>5.6959227863964984E-2</v>
      </c>
      <c r="K36" s="338" t="s">
        <v>72</v>
      </c>
      <c r="L36" s="339">
        <v>87.106364999999997</v>
      </c>
      <c r="M36" s="339">
        <v>81.592329043119392</v>
      </c>
      <c r="N36" s="340">
        <v>-6.3302331085456354E-2</v>
      </c>
      <c r="O36" s="339">
        <v>102.140805</v>
      </c>
      <c r="P36" s="339">
        <v>95.370495680730556</v>
      </c>
      <c r="Q36" s="340">
        <v>-6.6284080287691505E-2</v>
      </c>
    </row>
    <row r="37" spans="3:17" ht="14.1" hidden="1" thickBot="1">
      <c r="C37" s="334" t="s">
        <v>47</v>
      </c>
      <c r="D37" s="335">
        <v>289.99943401150006</v>
      </c>
      <c r="E37" s="335">
        <v>24.431491651861176</v>
      </c>
      <c r="F37" s="335">
        <v>2.7983826095328568</v>
      </c>
      <c r="G37" s="335">
        <v>-2.5340553686194145</v>
      </c>
      <c r="H37" s="335">
        <v>24.695818892774618</v>
      </c>
      <c r="I37" s="337">
        <v>8.5158162383845534E-2</v>
      </c>
      <c r="K37" s="338" t="s">
        <v>47</v>
      </c>
      <c r="L37" s="339">
        <v>190.81644690000002</v>
      </c>
      <c r="M37" s="339">
        <v>172.73717654059175</v>
      </c>
      <c r="N37" s="340">
        <v>-9.4746918586545936E-2</v>
      </c>
      <c r="O37" s="339">
        <v>200.81471172500002</v>
      </c>
      <c r="P37" s="339">
        <v>179.98603676745887</v>
      </c>
      <c r="Q37" s="340">
        <v>-0.10372086177662321</v>
      </c>
    </row>
    <row r="38" spans="3:17" ht="14.1" hidden="1" thickBot="1">
      <c r="C38" s="334" t="s">
        <v>17</v>
      </c>
      <c r="D38" s="335">
        <v>101.798384928</v>
      </c>
      <c r="E38" s="335">
        <v>10.179838492800002</v>
      </c>
      <c r="F38" s="335">
        <v>1.1659985158513466</v>
      </c>
      <c r="G38" s="335">
        <v>0</v>
      </c>
      <c r="H38" s="335">
        <v>11.345837008651348</v>
      </c>
      <c r="I38" s="337">
        <v>0.11145399818156285</v>
      </c>
      <c r="K38" s="338" t="s">
        <v>17</v>
      </c>
      <c r="L38" s="339">
        <v>2.4891479000000003</v>
      </c>
      <c r="M38" s="339">
        <v>2.4891479000000003</v>
      </c>
      <c r="N38" s="340">
        <v>0</v>
      </c>
      <c r="O38" s="339">
        <v>30.928207950000001</v>
      </c>
      <c r="P38" s="339">
        <v>30.928207950000001</v>
      </c>
      <c r="Q38" s="340">
        <v>0</v>
      </c>
    </row>
    <row r="39" spans="3:17" ht="14.1" hidden="1" thickBot="1">
      <c r="C39" s="341" t="s">
        <v>166</v>
      </c>
      <c r="D39" s="342">
        <v>6729.0217389940699</v>
      </c>
      <c r="E39" s="342">
        <v>728.82112415362326</v>
      </c>
      <c r="F39" s="342">
        <v>57.729185508670334</v>
      </c>
      <c r="G39" s="342">
        <v>-62.984791905884386</v>
      </c>
      <c r="H39" s="342">
        <v>723.56551775640912</v>
      </c>
      <c r="I39" s="343">
        <v>0.1075290801281578</v>
      </c>
      <c r="K39" s="344" t="s">
        <v>166</v>
      </c>
      <c r="L39" s="345">
        <v>2745.530566734989</v>
      </c>
      <c r="M39" s="345">
        <v>2497.3171528961057</v>
      </c>
      <c r="N39" s="346">
        <v>-9.0406356005011124E-2</v>
      </c>
      <c r="O39" s="345">
        <v>2966.7587379300003</v>
      </c>
      <c r="P39" s="345">
        <v>2690.4672224133637</v>
      </c>
      <c r="Q39" s="346">
        <v>-9.3129081237463107E-2</v>
      </c>
    </row>
    <row r="40" spans="3:17" ht="14.1" hidden="1" thickBot="1">
      <c r="H40" s="347">
        <f>H39-H26</f>
        <v>535.35677863171304</v>
      </c>
      <c r="K40" s="348" t="s">
        <v>236</v>
      </c>
      <c r="L40" s="349"/>
      <c r="M40" s="350">
        <v>-248.2134138388833</v>
      </c>
      <c r="N40" s="351"/>
      <c r="O40" s="352">
        <v>221.22817119501133</v>
      </c>
      <c r="P40" s="353">
        <v>-276.29151551663654</v>
      </c>
      <c r="Q40" s="354">
        <v>-2.7227252324519835E-3</v>
      </c>
    </row>
    <row r="41" spans="3:17" hidden="1"/>
    <row r="42" spans="3:17" hidden="1">
      <c r="F42" s="185">
        <v>1000000</v>
      </c>
    </row>
    <row r="43" spans="3:17" ht="27.4" hidden="1">
      <c r="D43" s="355" t="s">
        <v>12</v>
      </c>
      <c r="E43" s="356" t="s">
        <v>237</v>
      </c>
      <c r="F43" s="357" t="s">
        <v>238</v>
      </c>
      <c r="G43" s="358" t="s">
        <v>239</v>
      </c>
    </row>
    <row r="44" spans="3:17" hidden="1">
      <c r="D44" s="359" t="s">
        <v>17</v>
      </c>
      <c r="E44" s="360">
        <f>H6</f>
        <v>0</v>
      </c>
      <c r="F44" s="360">
        <v>30928207.949999999</v>
      </c>
      <c r="G44" s="361">
        <f>E44/F44-1</f>
        <v>-1</v>
      </c>
    </row>
    <row r="45" spans="3:17" hidden="1">
      <c r="D45" s="359" t="s">
        <v>22</v>
      </c>
      <c r="E45" s="360">
        <f t="shared" ref="E45:E56" ca="1" si="8">H7</f>
        <v>112728663.2216481</v>
      </c>
      <c r="F45" s="360">
        <v>59507626.64605774</v>
      </c>
      <c r="G45" s="361">
        <f t="shared" ref="G45:G57" ca="1" si="9">E45/F45-1</f>
        <v>0.89435656528768903</v>
      </c>
    </row>
    <row r="46" spans="3:17" hidden="1">
      <c r="D46" s="359" t="s">
        <v>27</v>
      </c>
      <c r="E46" s="360">
        <f t="shared" ca="1" si="8"/>
        <v>43727255.69644168</v>
      </c>
      <c r="F46" s="360">
        <v>29051409.231167119</v>
      </c>
      <c r="G46" s="361">
        <f t="shared" ca="1" si="9"/>
        <v>0.5051681434279589</v>
      </c>
    </row>
    <row r="47" spans="3:17" hidden="1">
      <c r="D47" s="359" t="s">
        <v>32</v>
      </c>
      <c r="E47" s="360">
        <f t="shared" ca="1" si="8"/>
        <v>133293094.62461683</v>
      </c>
      <c r="F47" s="360">
        <v>365887418.39308196</v>
      </c>
      <c r="G47" s="361">
        <f t="shared" ca="1" si="9"/>
        <v>-0.63569915792672393</v>
      </c>
    </row>
    <row r="48" spans="3:17" hidden="1">
      <c r="D48" s="359" t="s">
        <v>37</v>
      </c>
      <c r="E48" s="360">
        <f t="shared" ca="1" si="8"/>
        <v>120783792.38960582</v>
      </c>
      <c r="F48" s="360">
        <v>209801698.084086</v>
      </c>
      <c r="G48" s="361">
        <f t="shared" ca="1" si="9"/>
        <v>-0.42429544902350058</v>
      </c>
    </row>
    <row r="49" spans="4:12" hidden="1">
      <c r="D49" s="359" t="s">
        <v>42</v>
      </c>
      <c r="E49" s="360">
        <f t="shared" ca="1" si="8"/>
        <v>140930950.40785229</v>
      </c>
      <c r="F49" s="360">
        <v>30436859.975913119</v>
      </c>
      <c r="G49" s="361">
        <f t="shared" ca="1" si="9"/>
        <v>3.6302723250486784</v>
      </c>
    </row>
    <row r="50" spans="4:12" hidden="1">
      <c r="D50" s="359" t="s">
        <v>173</v>
      </c>
      <c r="E50" s="360">
        <f t="shared" ca="1" si="8"/>
        <v>17023875</v>
      </c>
      <c r="F50" s="360">
        <v>0</v>
      </c>
      <c r="G50" s="361">
        <v>0</v>
      </c>
    </row>
    <row r="51" spans="4:12" hidden="1">
      <c r="D51" s="359" t="s">
        <v>47</v>
      </c>
      <c r="E51" s="360">
        <f t="shared" ca="1" si="8"/>
        <v>612126983.10470784</v>
      </c>
      <c r="F51" s="360">
        <v>179834018.14388362</v>
      </c>
      <c r="G51" s="361">
        <f t="shared" ca="1" si="9"/>
        <v>2.4038442193676084</v>
      </c>
    </row>
    <row r="52" spans="4:12" hidden="1">
      <c r="D52" s="359" t="s">
        <v>52</v>
      </c>
      <c r="E52" s="360">
        <f t="shared" ca="1" si="8"/>
        <v>34945268.259335481</v>
      </c>
      <c r="F52" s="360">
        <v>488708580.61059999</v>
      </c>
      <c r="G52" s="361">
        <f t="shared" ca="1" si="9"/>
        <v>-0.92849467014539766</v>
      </c>
    </row>
    <row r="53" spans="4:12" hidden="1">
      <c r="D53" s="359" t="s">
        <v>62</v>
      </c>
      <c r="E53" s="360">
        <f t="shared" ca="1" si="8"/>
        <v>771655858.41584373</v>
      </c>
      <c r="F53" s="360">
        <v>688394671.96886778</v>
      </c>
      <c r="G53" s="361">
        <f t="shared" ca="1" si="9"/>
        <v>0.12094978336895279</v>
      </c>
    </row>
    <row r="54" spans="4:12" hidden="1">
      <c r="D54" s="359" t="s">
        <v>67</v>
      </c>
      <c r="E54" s="360">
        <f t="shared" ca="1" si="8"/>
        <v>719260.30809127411</v>
      </c>
      <c r="F54" s="360">
        <v>312046165.9234553</v>
      </c>
      <c r="G54" s="361">
        <f t="shared" ca="1" si="9"/>
        <v>-0.99769501956236917</v>
      </c>
    </row>
    <row r="55" spans="4:12" hidden="1">
      <c r="D55" s="359" t="s">
        <v>72</v>
      </c>
      <c r="E55" s="360">
        <f t="shared" ca="1" si="8"/>
        <v>154226593.76996633</v>
      </c>
      <c r="F55" s="360">
        <v>95389856.228409782</v>
      </c>
      <c r="G55" s="361">
        <f t="shared" ca="1" si="9"/>
        <v>0.61680287472781958</v>
      </c>
    </row>
    <row r="56" spans="4:12" hidden="1">
      <c r="D56" s="362" t="s">
        <v>87</v>
      </c>
      <c r="E56" s="360">
        <f t="shared" ca="1" si="8"/>
        <v>248265561.26612341</v>
      </c>
      <c r="F56" s="360">
        <v>201006755.13906038</v>
      </c>
      <c r="G56" s="361">
        <f t="shared" ca="1" si="9"/>
        <v>0.23511053692881356</v>
      </c>
    </row>
    <row r="57" spans="4:12" ht="14.1" hidden="1" thickBot="1">
      <c r="D57" s="363" t="s">
        <v>205</v>
      </c>
      <c r="E57" s="364">
        <f t="shared" ref="E57" ca="1" si="10">SUM(E44:E56)</f>
        <v>2390427156.4642324</v>
      </c>
      <c r="F57" s="364">
        <f>SUM(F44:F56)</f>
        <v>2690993268.2945828</v>
      </c>
      <c r="G57" s="365">
        <f t="shared" ca="1" si="9"/>
        <v>-0.11169337187559525</v>
      </c>
    </row>
    <row r="58" spans="4:12" hidden="1">
      <c r="F58" s="366"/>
    </row>
    <row r="59" spans="4:12" hidden="1">
      <c r="F59" s="367"/>
    </row>
    <row r="60" spans="4:12" hidden="1"/>
    <row r="61" spans="4:12" hidden="1"/>
    <row r="62" spans="4:12">
      <c r="L62" s="368">
        <f ca="1">J19/I19-1</f>
        <v>-9.8525179720102662E-2</v>
      </c>
    </row>
    <row r="63" spans="4:12">
      <c r="F63" s="369">
        <f ca="1">E19-F19</f>
        <v>279458816.42292404</v>
      </c>
      <c r="L63" s="290">
        <f ca="1">I19-J19</f>
        <v>18542548.48715651</v>
      </c>
    </row>
    <row r="64" spans="4:12">
      <c r="I64" s="370">
        <v>176915771.97443819</v>
      </c>
      <c r="J64" s="370">
        <v>157403714.07179987</v>
      </c>
      <c r="K64" s="371">
        <v>-0.11029009841732784</v>
      </c>
      <c r="L64" s="347" t="e">
        <f ca="1">#REF!-(J19/1000000)</f>
        <v>#REF!</v>
      </c>
    </row>
    <row r="65" spans="1:13">
      <c r="E65" s="290">
        <f>E19-E85</f>
        <v>386573184.4538765</v>
      </c>
      <c r="F65" s="290">
        <f ca="1">F19-F85</f>
        <v>317598674.03095245</v>
      </c>
    </row>
    <row r="66" spans="1:13">
      <c r="F66" s="290">
        <f ca="1">F63-F87</f>
        <v>68974510.422924042</v>
      </c>
    </row>
    <row r="68" spans="1:13">
      <c r="D68" s="448" t="s">
        <v>1</v>
      </c>
      <c r="E68" s="448"/>
      <c r="F68" s="448"/>
      <c r="G68" s="448"/>
      <c r="H68" s="448"/>
      <c r="I68" s="448"/>
      <c r="J68" s="448"/>
    </row>
    <row r="69" spans="1:13" ht="14.1" thickBot="1">
      <c r="D69" s="449" t="s">
        <v>240</v>
      </c>
      <c r="E69" s="449"/>
      <c r="F69" s="449"/>
      <c r="G69" s="449"/>
      <c r="H69" s="449"/>
      <c r="I69" s="449"/>
      <c r="J69" s="449"/>
    </row>
    <row r="70" spans="1:13" ht="14.1" thickBot="1">
      <c r="D70" s="381"/>
      <c r="E70" s="450" t="s">
        <v>241</v>
      </c>
      <c r="F70" s="451"/>
      <c r="G70" s="450" t="s">
        <v>167</v>
      </c>
      <c r="H70" s="451"/>
      <c r="I70" s="450" t="s">
        <v>242</v>
      </c>
      <c r="J70" s="452"/>
    </row>
    <row r="71" spans="1:13" ht="14.1" thickBot="1">
      <c r="A71" s="185" t="s">
        <v>136</v>
      </c>
      <c r="B71" s="185" t="s">
        <v>243</v>
      </c>
      <c r="D71" s="382" t="s">
        <v>12</v>
      </c>
      <c r="E71" s="383" t="s">
        <v>211</v>
      </c>
      <c r="F71" s="384" t="s">
        <v>212</v>
      </c>
      <c r="G71" s="384" t="s">
        <v>211</v>
      </c>
      <c r="H71" s="384" t="s">
        <v>212</v>
      </c>
      <c r="I71" s="384" t="s">
        <v>211</v>
      </c>
      <c r="J71" s="385" t="s">
        <v>212</v>
      </c>
      <c r="K71" s="310" t="s">
        <v>217</v>
      </c>
    </row>
    <row r="72" spans="1:13" ht="14.1" thickBot="1">
      <c r="A72" s="319">
        <v>0</v>
      </c>
      <c r="B72" s="319">
        <f>F72/E72</f>
        <v>1</v>
      </c>
      <c r="C72" s="319">
        <f>A72/B72-1</f>
        <v>-1</v>
      </c>
      <c r="D72" s="386" t="s">
        <v>17</v>
      </c>
      <c r="E72" s="387">
        <v>515500</v>
      </c>
      <c r="F72" s="388">
        <v>515500</v>
      </c>
      <c r="G72" s="389">
        <v>500000</v>
      </c>
      <c r="H72" s="389">
        <v>500000</v>
      </c>
      <c r="I72" s="389">
        <v>0</v>
      </c>
      <c r="J72" s="390">
        <v>0</v>
      </c>
      <c r="K72" s="317">
        <f>IFERROR(J72/I72-1,0)</f>
        <v>0</v>
      </c>
      <c r="L72" s="318">
        <v>0</v>
      </c>
    </row>
    <row r="73" spans="1:13" ht="14.1" thickBot="1">
      <c r="A73" s="319">
        <f t="shared" ref="A73:A85" ca="1" si="11">F7/E7</f>
        <v>0.98008628006798171</v>
      </c>
      <c r="B73" s="319">
        <f t="shared" ref="B73:B85" si="12">F73/E73</f>
        <v>0.97881494100222821</v>
      </c>
      <c r="C73" s="319">
        <f t="shared" ref="C73:C85" ca="1" si="13">A73/B73-1</f>
        <v>1.2988553939028424E-3</v>
      </c>
      <c r="D73" s="386" t="s">
        <v>22</v>
      </c>
      <c r="E73" s="387">
        <v>92484425</v>
      </c>
      <c r="F73" s="388">
        <v>90525137</v>
      </c>
      <c r="G73" s="389">
        <v>79482268</v>
      </c>
      <c r="H73" s="389">
        <v>77522980</v>
      </c>
      <c r="I73" s="389">
        <v>12450560.027600419</v>
      </c>
      <c r="J73" s="390">
        <v>12450560.027600419</v>
      </c>
      <c r="K73" s="317">
        <f t="shared" ref="K73:K85" si="14">IFERROR(J73/I73-1,0)</f>
        <v>0</v>
      </c>
      <c r="L73" s="318">
        <v>-0.12259595807333235</v>
      </c>
      <c r="M73" s="290">
        <f>E73-F73</f>
        <v>1959288</v>
      </c>
    </row>
    <row r="74" spans="1:13" ht="14.1" thickBot="1">
      <c r="A74" s="320">
        <f t="shared" ca="1" si="11"/>
        <v>0.86922359668638005</v>
      </c>
      <c r="B74" s="319">
        <f t="shared" si="12"/>
        <v>0.97281478107805364</v>
      </c>
      <c r="C74" s="319">
        <f t="shared" ca="1" si="13"/>
        <v>-0.10648603044135074</v>
      </c>
      <c r="D74" s="386" t="s">
        <v>27</v>
      </c>
      <c r="E74" s="387">
        <v>4549384</v>
      </c>
      <c r="F74" s="388">
        <v>4425708</v>
      </c>
      <c r="G74" s="389">
        <v>3524171</v>
      </c>
      <c r="H74" s="389">
        <v>3524171</v>
      </c>
      <c r="I74" s="389">
        <v>891848.89512375521</v>
      </c>
      <c r="J74" s="390">
        <v>768173.03628230421</v>
      </c>
      <c r="K74" s="317">
        <f t="shared" si="14"/>
        <v>-0.13867355727820851</v>
      </c>
      <c r="L74" s="318">
        <v>-2.4210627788024075E-2</v>
      </c>
      <c r="M74" s="290">
        <f t="shared" ref="M74:M85" si="15">E74-F74</f>
        <v>123676</v>
      </c>
    </row>
    <row r="75" spans="1:13" ht="14.1" thickBot="1">
      <c r="A75" s="319">
        <f t="shared" ca="1" si="11"/>
        <v>0.99931789028126083</v>
      </c>
      <c r="B75" s="319">
        <f t="shared" si="12"/>
        <v>0.97353345794577006</v>
      </c>
      <c r="C75" s="319">
        <f t="shared" ca="1" si="13"/>
        <v>2.6485409540929261E-2</v>
      </c>
      <c r="D75" s="386" t="s">
        <v>32</v>
      </c>
      <c r="E75" s="387">
        <v>44580890</v>
      </c>
      <c r="F75" s="388">
        <v>43400988</v>
      </c>
      <c r="G75" s="389">
        <v>43286940</v>
      </c>
      <c r="H75" s="389">
        <v>42107038</v>
      </c>
      <c r="I75" s="389">
        <v>940133.1187782553</v>
      </c>
      <c r="J75" s="390">
        <v>940133.1187782553</v>
      </c>
      <c r="K75" s="317">
        <f t="shared" si="14"/>
        <v>0</v>
      </c>
      <c r="L75" s="318">
        <v>-3.4591963390435465E-2</v>
      </c>
      <c r="M75" s="290">
        <f t="shared" si="15"/>
        <v>1179902</v>
      </c>
    </row>
    <row r="76" spans="1:13" ht="14.1" thickBot="1">
      <c r="A76" s="320">
        <f t="shared" ca="1" si="11"/>
        <v>0.83115436022879552</v>
      </c>
      <c r="B76" s="319">
        <f t="shared" si="12"/>
        <v>0.97075548692652414</v>
      </c>
      <c r="C76" s="319">
        <f t="shared" ca="1" si="13"/>
        <v>-0.14380668312235345</v>
      </c>
      <c r="D76" s="386" t="s">
        <v>37</v>
      </c>
      <c r="E76" s="387">
        <v>86008305</v>
      </c>
      <c r="F76" s="388">
        <v>83493034</v>
      </c>
      <c r="G76" s="389">
        <v>81629355</v>
      </c>
      <c r="H76" s="389">
        <v>79591558</v>
      </c>
      <c r="I76" s="389">
        <v>3443152.533641492</v>
      </c>
      <c r="J76" s="390">
        <v>2965678.32354995</v>
      </c>
      <c r="K76" s="317">
        <f t="shared" si="14"/>
        <v>-0.1386735572782084</v>
      </c>
      <c r="L76" s="318">
        <v>-7.5021859963909976E-2</v>
      </c>
      <c r="M76" s="290">
        <f t="shared" si="15"/>
        <v>2515271</v>
      </c>
    </row>
    <row r="77" spans="1:13" ht="14.1" thickBot="1">
      <c r="A77" s="319">
        <f t="shared" ca="1" si="11"/>
        <v>0.91002936631886389</v>
      </c>
      <c r="B77" s="319">
        <f t="shared" si="12"/>
        <v>0.91430013361212381</v>
      </c>
      <c r="C77" s="319">
        <f t="shared" ca="1" si="13"/>
        <v>-4.6710780587851941E-3</v>
      </c>
      <c r="D77" s="386" t="s">
        <v>42</v>
      </c>
      <c r="E77" s="387">
        <v>110989928</v>
      </c>
      <c r="F77" s="388">
        <v>101478106</v>
      </c>
      <c r="G77" s="389">
        <v>103041741</v>
      </c>
      <c r="H77" s="389">
        <v>93529919</v>
      </c>
      <c r="I77" s="389">
        <v>6849276.7759725954</v>
      </c>
      <c r="J77" s="390">
        <v>6849276.7759725954</v>
      </c>
      <c r="K77" s="317">
        <f t="shared" si="14"/>
        <v>0</v>
      </c>
      <c r="L77" s="318">
        <v>-4.5931585663712915E-2</v>
      </c>
      <c r="M77" s="290">
        <f t="shared" si="15"/>
        <v>9511822</v>
      </c>
    </row>
    <row r="78" spans="1:13">
      <c r="A78" s="319">
        <f t="shared" ca="1" si="11"/>
        <v>1</v>
      </c>
      <c r="B78" s="319">
        <f t="shared" si="12"/>
        <v>1</v>
      </c>
      <c r="C78" s="319">
        <f t="shared" ca="1" si="13"/>
        <v>0</v>
      </c>
      <c r="D78" s="386" t="s">
        <v>47</v>
      </c>
      <c r="E78" s="387">
        <v>11752993</v>
      </c>
      <c r="F78" s="388">
        <v>11752993</v>
      </c>
      <c r="G78" s="389">
        <v>2671750</v>
      </c>
      <c r="H78" s="389">
        <v>2671750</v>
      </c>
      <c r="I78" s="389">
        <v>8987964.8450747263</v>
      </c>
      <c r="J78" s="390">
        <v>8987964.8450747263</v>
      </c>
      <c r="K78" s="317">
        <f t="shared" si="14"/>
        <v>0</v>
      </c>
      <c r="L78" s="318">
        <v>-0.10621529016997255</v>
      </c>
      <c r="M78" s="290">
        <f t="shared" si="15"/>
        <v>0</v>
      </c>
    </row>
    <row r="79" spans="1:13" ht="14.1" thickBot="1">
      <c r="A79" s="319">
        <f t="shared" ca="1" si="11"/>
        <v>0.8714550442882576</v>
      </c>
      <c r="B79" s="319">
        <f t="shared" si="12"/>
        <v>0.8603581676557045</v>
      </c>
      <c r="C79" s="319">
        <f t="shared" ca="1" si="13"/>
        <v>1.2897973250826089E-2</v>
      </c>
      <c r="D79" s="386" t="s">
        <v>52</v>
      </c>
      <c r="E79" s="387">
        <v>743483047</v>
      </c>
      <c r="F79" s="388">
        <v>639661712</v>
      </c>
      <c r="G79" s="389">
        <v>566793681</v>
      </c>
      <c r="H79" s="389">
        <v>494617533</v>
      </c>
      <c r="I79" s="389">
        <v>112682691.43257976</v>
      </c>
      <c r="J79" s="390">
        <v>81037504.209427431</v>
      </c>
      <c r="K79" s="317">
        <f t="shared" si="14"/>
        <v>-0.28083449925480575</v>
      </c>
      <c r="L79" s="318">
        <v>-0.12217829167371119</v>
      </c>
      <c r="M79" s="290">
        <f t="shared" si="15"/>
        <v>103821335</v>
      </c>
    </row>
    <row r="80" spans="1:13" ht="14.1" thickBot="1">
      <c r="A80" s="319">
        <f t="shared" ca="1" si="11"/>
        <v>0.94200668725361103</v>
      </c>
      <c r="B80" s="319">
        <f t="shared" si="12"/>
        <v>0.956251862291008</v>
      </c>
      <c r="C80" s="319">
        <f t="shared" ca="1" si="13"/>
        <v>-1.4896886060193459E-2</v>
      </c>
      <c r="D80" s="386" t="s">
        <v>171</v>
      </c>
      <c r="E80" s="387">
        <v>40833441</v>
      </c>
      <c r="F80" s="388">
        <v>39047054</v>
      </c>
      <c r="G80" s="389">
        <v>35551942</v>
      </c>
      <c r="H80" s="389">
        <v>33765554</v>
      </c>
      <c r="I80" s="389">
        <v>4535866.1927260747</v>
      </c>
      <c r="J80" s="390">
        <v>4535866.1927260747</v>
      </c>
      <c r="K80" s="317">
        <f t="shared" si="14"/>
        <v>0</v>
      </c>
      <c r="L80" s="318">
        <v>-0.11195213655540615</v>
      </c>
      <c r="M80" s="290">
        <f t="shared" si="15"/>
        <v>1786387</v>
      </c>
    </row>
    <row r="81" spans="1:13" ht="14.1" thickBot="1">
      <c r="A81" s="319">
        <f t="shared" ca="1" si="11"/>
        <v>0.89192364973417093</v>
      </c>
      <c r="B81" s="319">
        <f t="shared" si="12"/>
        <v>0.92337874722728519</v>
      </c>
      <c r="C81" s="319">
        <f t="shared" ca="1" si="13"/>
        <v>-3.4065217103563805E-2</v>
      </c>
      <c r="D81" s="386" t="s">
        <v>62</v>
      </c>
      <c r="E81" s="387">
        <v>710801560</v>
      </c>
      <c r="F81" s="388">
        <v>656339054</v>
      </c>
      <c r="G81" s="389">
        <v>582806415</v>
      </c>
      <c r="H81" s="389">
        <v>538665433</v>
      </c>
      <c r="I81" s="389">
        <v>74430348.397552013</v>
      </c>
      <c r="J81" s="390">
        <v>64108824.289405681</v>
      </c>
      <c r="K81" s="317">
        <f t="shared" si="14"/>
        <v>-0.13867359659552259</v>
      </c>
      <c r="L81" s="318">
        <v>-0.21814709466275772</v>
      </c>
      <c r="M81" s="290">
        <f t="shared" si="15"/>
        <v>54462506</v>
      </c>
    </row>
    <row r="82" spans="1:13" ht="14.1" thickBot="1">
      <c r="A82" s="319">
        <f t="shared" ca="1" si="11"/>
        <v>0.98255994156946158</v>
      </c>
      <c r="B82" s="319">
        <f t="shared" si="12"/>
        <v>1</v>
      </c>
      <c r="C82" s="319">
        <f t="shared" ca="1" si="13"/>
        <v>-1.7440058430538419E-2</v>
      </c>
      <c r="D82" s="386" t="s">
        <v>67</v>
      </c>
      <c r="E82" s="387">
        <v>2580982</v>
      </c>
      <c r="F82" s="388">
        <v>2580982</v>
      </c>
      <c r="G82" s="389">
        <v>1076494</v>
      </c>
      <c r="H82" s="389">
        <v>1076494</v>
      </c>
      <c r="I82" s="389">
        <v>1476406.3409986864</v>
      </c>
      <c r="J82" s="390">
        <v>1476406.3409986864</v>
      </c>
      <c r="K82" s="317">
        <f t="shared" si="14"/>
        <v>0</v>
      </c>
      <c r="L82" s="318">
        <v>-7.9577180380196788E-2</v>
      </c>
      <c r="M82" s="290">
        <f t="shared" si="15"/>
        <v>0</v>
      </c>
    </row>
    <row r="83" spans="1:13" ht="14.1" thickBot="1">
      <c r="A83" s="319">
        <f t="shared" ca="1" si="11"/>
        <v>0.99081213912002686</v>
      </c>
      <c r="B83" s="319">
        <f t="shared" si="12"/>
        <v>0.96147887899969209</v>
      </c>
      <c r="C83" s="319">
        <f t="shared" ca="1" si="13"/>
        <v>3.0508481008810762E-2</v>
      </c>
      <c r="D83" s="386" t="s">
        <v>72</v>
      </c>
      <c r="E83" s="387">
        <v>164959919</v>
      </c>
      <c r="F83" s="388">
        <v>158605478</v>
      </c>
      <c r="G83" s="389">
        <v>160521104</v>
      </c>
      <c r="H83" s="389">
        <v>154166663</v>
      </c>
      <c r="I83" s="389">
        <v>3113375.8702407768</v>
      </c>
      <c r="J83" s="390">
        <v>3113375.8702407768</v>
      </c>
      <c r="K83" s="317">
        <f t="shared" si="14"/>
        <v>0</v>
      </c>
      <c r="L83" s="318">
        <v>-0.24330437986970765</v>
      </c>
      <c r="M83" s="290">
        <f t="shared" si="15"/>
        <v>6354441</v>
      </c>
    </row>
    <row r="84" spans="1:13" ht="14.1" thickBot="1">
      <c r="A84" s="319">
        <f t="shared" ca="1" si="11"/>
        <v>0.90488457765286723</v>
      </c>
      <c r="B84" s="319">
        <f t="shared" si="12"/>
        <v>0.93452970248023937</v>
      </c>
      <c r="C84" s="319">
        <f t="shared" ca="1" si="13"/>
        <v>-3.1721971756161427E-2</v>
      </c>
      <c r="D84" s="391" t="s">
        <v>87</v>
      </c>
      <c r="E84" s="389">
        <v>439430980</v>
      </c>
      <c r="F84" s="388">
        <v>410661303</v>
      </c>
      <c r="G84" s="389">
        <v>256490856</v>
      </c>
      <c r="H84" s="389">
        <v>227721178</v>
      </c>
      <c r="I84" s="389">
        <v>176915771.97443819</v>
      </c>
      <c r="J84" s="390">
        <v>176915771.97443819</v>
      </c>
      <c r="K84" s="317">
        <f t="shared" si="14"/>
        <v>0</v>
      </c>
      <c r="L84" s="318">
        <v>-0.27994402283818964</v>
      </c>
      <c r="M84" s="290">
        <f t="shared" si="15"/>
        <v>28769677</v>
      </c>
    </row>
    <row r="85" spans="1:13" ht="14.1" thickBot="1">
      <c r="A85" s="319">
        <f t="shared" ca="1" si="11"/>
        <v>0.90158322479650022</v>
      </c>
      <c r="B85" s="319">
        <f t="shared" si="12"/>
        <v>0.91419210593610223</v>
      </c>
      <c r="C85" s="319">
        <f t="shared" ca="1" si="13"/>
        <v>-1.3792375866876427E-2</v>
      </c>
      <c r="D85" s="392" t="s">
        <v>244</v>
      </c>
      <c r="E85" s="393">
        <v>2452971353</v>
      </c>
      <c r="F85" s="394">
        <v>2242487047</v>
      </c>
      <c r="G85" s="394">
        <v>1917376717</v>
      </c>
      <c r="H85" s="394">
        <v>1749460272</v>
      </c>
      <c r="I85" s="394">
        <f>SUM(I72:I84)</f>
        <v>406717396.40472674</v>
      </c>
      <c r="J85" s="395">
        <f>SUM(J72:J84)</f>
        <v>364149535.00449508</v>
      </c>
      <c r="K85" s="317">
        <f t="shared" si="14"/>
        <v>-0.10466201292720745</v>
      </c>
      <c r="L85" s="318">
        <v>-0.20495489020137236</v>
      </c>
      <c r="M85" s="290">
        <f t="shared" si="15"/>
        <v>210484306</v>
      </c>
    </row>
    <row r="87" spans="1:13">
      <c r="E87" s="290">
        <f>E19-E85</f>
        <v>386573184.4538765</v>
      </c>
      <c r="F87" s="278">
        <f>E85-F85</f>
        <v>210484306</v>
      </c>
      <c r="H87" s="278">
        <f>G85-H85</f>
        <v>167916445</v>
      </c>
      <c r="J87" s="278">
        <f>I85-J85</f>
        <v>42567861.400231659</v>
      </c>
    </row>
  </sheetData>
  <mergeCells count="12">
    <mergeCell ref="D68:J68"/>
    <mergeCell ref="D69:J69"/>
    <mergeCell ref="E70:F70"/>
    <mergeCell ref="G70:H70"/>
    <mergeCell ref="I70:J70"/>
    <mergeCell ref="L24:N24"/>
    <mergeCell ref="O24:Q24"/>
    <mergeCell ref="D3:J3"/>
    <mergeCell ref="G4:H4"/>
    <mergeCell ref="E4:F4"/>
    <mergeCell ref="I4:J4"/>
    <mergeCell ref="C24:I24"/>
  </mergeCells>
  <conditionalFormatting sqref="F58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03AA5-39FF-F343-8CB6-A3285A6543CF}">
  <dimension ref="D2:N49"/>
  <sheetViews>
    <sheetView showGridLines="0" topLeftCell="A23" zoomScale="102" workbookViewId="0">
      <selection activeCell="F10" sqref="F10"/>
    </sheetView>
  </sheetViews>
  <sheetFormatPr defaultColWidth="10.85546875" defaultRowHeight="12.95"/>
  <cols>
    <col min="1" max="2" width="10.85546875" style="1"/>
    <col min="3" max="3" width="12.7109375" style="1" customWidth="1"/>
    <col min="4" max="4" width="17" style="1" customWidth="1"/>
    <col min="5" max="5" width="19.140625" style="1" customWidth="1"/>
    <col min="6" max="6" width="19.28515625" style="1" customWidth="1"/>
    <col min="7" max="7" width="17" style="1" customWidth="1"/>
    <col min="8" max="8" width="20.140625" style="1" customWidth="1"/>
    <col min="9" max="9" width="17.140625" style="1" customWidth="1"/>
    <col min="10" max="10" width="20" style="1" customWidth="1"/>
    <col min="11" max="13" width="10.85546875" style="1"/>
    <col min="14" max="14" width="13" style="1" customWidth="1"/>
    <col min="15" max="16384" width="10.85546875" style="1"/>
  </cols>
  <sheetData>
    <row r="2" spans="4:14">
      <c r="D2" s="76" t="s">
        <v>214</v>
      </c>
    </row>
    <row r="3" spans="4:14" ht="29.25" customHeight="1" thickBot="1">
      <c r="D3" s="458" t="s">
        <v>245</v>
      </c>
      <c r="E3" s="458"/>
      <c r="F3" s="458"/>
      <c r="G3" s="458"/>
      <c r="H3" s="458"/>
      <c r="I3" s="458"/>
      <c r="J3" s="458"/>
      <c r="K3" s="456" t="s">
        <v>246</v>
      </c>
      <c r="L3" s="456"/>
      <c r="M3" s="456"/>
    </row>
    <row r="4" spans="4:14">
      <c r="D4" s="2"/>
      <c r="E4" s="453" t="s">
        <v>216</v>
      </c>
      <c r="F4" s="454"/>
      <c r="G4" s="453" t="s">
        <v>167</v>
      </c>
      <c r="H4" s="454"/>
      <c r="I4" s="455" t="s">
        <v>168</v>
      </c>
      <c r="J4" s="455"/>
      <c r="K4" s="457" t="s">
        <v>247</v>
      </c>
      <c r="L4" s="455"/>
    </row>
    <row r="5" spans="4:14">
      <c r="D5" s="19" t="s">
        <v>12</v>
      </c>
      <c r="E5" s="20" t="s">
        <v>211</v>
      </c>
      <c r="F5" s="21" t="s">
        <v>212</v>
      </c>
      <c r="G5" s="20" t="s">
        <v>211</v>
      </c>
      <c r="H5" s="21" t="s">
        <v>212</v>
      </c>
      <c r="I5" s="22" t="s">
        <v>211</v>
      </c>
      <c r="J5" s="23" t="s">
        <v>212</v>
      </c>
      <c r="K5" s="81" t="s">
        <v>248</v>
      </c>
      <c r="L5" s="81" t="s">
        <v>167</v>
      </c>
      <c r="M5" s="23" t="s">
        <v>168</v>
      </c>
    </row>
    <row r="6" spans="4:14">
      <c r="D6" s="7" t="s">
        <v>17</v>
      </c>
      <c r="E6" s="8">
        <v>500000</v>
      </c>
      <c r="F6" s="12">
        <v>500000</v>
      </c>
      <c r="G6" s="8">
        <v>500000</v>
      </c>
      <c r="H6" s="64">
        <v>500000</v>
      </c>
      <c r="I6" s="10">
        <v>0</v>
      </c>
      <c r="J6" s="11">
        <v>0</v>
      </c>
      <c r="K6" s="82">
        <f>IFERROR(F6/E6-1,0)</f>
        <v>0</v>
      </c>
      <c r="L6" s="82">
        <f>IFERROR(H6/G6-1,0)</f>
        <v>0</v>
      </c>
      <c r="M6" s="83">
        <f>IFERROR(J6/I6-1,0)</f>
        <v>0</v>
      </c>
      <c r="N6" s="4">
        <f>E6+'Draft results'!G26</f>
        <v>515500</v>
      </c>
    </row>
    <row r="7" spans="4:14">
      <c r="D7" s="7" t="s">
        <v>22</v>
      </c>
      <c r="E7" s="8">
        <v>91932828.027600423</v>
      </c>
      <c r="F7" s="12">
        <v>80338721.377302364</v>
      </c>
      <c r="G7" s="8">
        <v>79482268</v>
      </c>
      <c r="H7" s="9">
        <v>69458363.462625086</v>
      </c>
      <c r="I7" s="10">
        <v>12450560.027600419</v>
      </c>
      <c r="J7" s="11">
        <v>10880357.914677287</v>
      </c>
      <c r="K7" s="82">
        <f t="shared" ref="K7:K19" si="0">IFERROR(F7/E7-1,0)</f>
        <v>-0.12611497871921473</v>
      </c>
      <c r="L7" s="82">
        <f t="shared" ref="L7:L9" si="1">H7/G7-1</f>
        <v>-0.12611497871921462</v>
      </c>
      <c r="M7" s="83">
        <f t="shared" ref="M7:M19" si="2">IFERROR(J7/I7-1,0)</f>
        <v>-0.12611497871921473</v>
      </c>
      <c r="N7" s="4">
        <f>E7+'Draft results'!G27</f>
        <v>92484424.995766029</v>
      </c>
    </row>
    <row r="8" spans="4:14">
      <c r="D8" s="7" t="s">
        <v>27</v>
      </c>
      <c r="E8" s="8">
        <v>4416019.8951237556</v>
      </c>
      <c r="F8" s="12">
        <v>4326781.0889649205</v>
      </c>
      <c r="G8" s="8">
        <v>3524171</v>
      </c>
      <c r="H8" s="9">
        <v>3452954.6512949467</v>
      </c>
      <c r="I8" s="10">
        <v>891848.89512375521</v>
      </c>
      <c r="J8" s="11">
        <v>873826.43766997382</v>
      </c>
      <c r="K8" s="82">
        <f t="shared" si="0"/>
        <v>-2.0207971947176717E-2</v>
      </c>
      <c r="L8" s="82">
        <f t="shared" si="1"/>
        <v>-2.0207971947176606E-2</v>
      </c>
      <c r="M8" s="83">
        <f t="shared" si="2"/>
        <v>-2.0207971947176717E-2</v>
      </c>
      <c r="N8" s="4">
        <f>E8+'Draft results'!G28</f>
        <v>4549383.6959564928</v>
      </c>
    </row>
    <row r="9" spans="4:14">
      <c r="D9" s="7" t="s">
        <v>32</v>
      </c>
      <c r="E9" s="8">
        <v>44227073.118778259</v>
      </c>
      <c r="F9" s="12">
        <v>42996285.836586364</v>
      </c>
      <c r="G9" s="8">
        <v>43286940</v>
      </c>
      <c r="H9" s="9">
        <v>42082315.513683207</v>
      </c>
      <c r="I9" s="66">
        <v>940133.1187782553</v>
      </c>
      <c r="J9" s="11">
        <v>913970.32290315628</v>
      </c>
      <c r="K9" s="82">
        <f t="shared" si="0"/>
        <v>-2.7828820570749424E-2</v>
      </c>
      <c r="L9" s="82">
        <f t="shared" si="1"/>
        <v>-2.7828820570749313E-2</v>
      </c>
      <c r="M9" s="83">
        <f t="shared" si="2"/>
        <v>-2.7828820570749313E-2</v>
      </c>
      <c r="N9" s="4">
        <f>E9+'Draft results'!G29</f>
        <v>44580889.703728482</v>
      </c>
    </row>
    <row r="10" spans="4:14">
      <c r="D10" s="7" t="s">
        <v>37</v>
      </c>
      <c r="E10" s="8">
        <v>85072507.533641487</v>
      </c>
      <c r="F10" s="12">
        <v>80769187.140980884</v>
      </c>
      <c r="G10" s="8">
        <v>81629355</v>
      </c>
      <c r="H10" s="9">
        <v>77500203.547959864</v>
      </c>
      <c r="I10" s="66">
        <v>3443152.533641492</v>
      </c>
      <c r="J10" s="11">
        <v>3268983.5930210319</v>
      </c>
      <c r="K10" s="82">
        <f t="shared" si="0"/>
        <v>-5.058414895033958E-2</v>
      </c>
      <c r="L10" s="82">
        <f t="shared" ref="L10:L19" si="3">H10/G10-1</f>
        <v>-5.0584148950339469E-2</v>
      </c>
      <c r="M10" s="83">
        <f t="shared" si="2"/>
        <v>-5.0584148950339469E-2</v>
      </c>
      <c r="N10" s="4">
        <f>E10+'Draft results'!G30</f>
        <v>86008305.116511539</v>
      </c>
    </row>
    <row r="11" spans="4:14">
      <c r="D11" s="7" t="s">
        <v>42</v>
      </c>
      <c r="E11" s="8">
        <v>109891017.77597259</v>
      </c>
      <c r="F11" s="12">
        <v>106104181.91698849</v>
      </c>
      <c r="G11" s="8">
        <v>103041741</v>
      </c>
      <c r="H11" s="9">
        <v>99490930.681849793</v>
      </c>
      <c r="I11" s="66">
        <v>6849276.7759725954</v>
      </c>
      <c r="J11" s="11">
        <v>6613251.2351387106</v>
      </c>
      <c r="K11" s="82">
        <f t="shared" si="0"/>
        <v>-3.4459921617106759E-2</v>
      </c>
      <c r="L11" s="82">
        <f t="shared" si="3"/>
        <v>-3.4459921617106648E-2</v>
      </c>
      <c r="M11" s="83">
        <f t="shared" si="2"/>
        <v>-3.4459921617106648E-2</v>
      </c>
      <c r="N11" s="4">
        <f>E11+'Draft results'!G31</f>
        <v>110989927.95373231</v>
      </c>
    </row>
    <row r="12" spans="4:14">
      <c r="D12" s="7" t="s">
        <v>47</v>
      </c>
      <c r="E12" s="8">
        <v>11659714.845074726</v>
      </c>
      <c r="F12" s="12">
        <v>9250849.9013177846</v>
      </c>
      <c r="G12" s="8">
        <v>2671750</v>
      </c>
      <c r="H12" s="9">
        <v>2119773.8154193587</v>
      </c>
      <c r="I12" s="66">
        <v>8987964.8450747263</v>
      </c>
      <c r="J12" s="11">
        <v>7131076.0858984254</v>
      </c>
      <c r="K12" s="82">
        <f t="shared" si="0"/>
        <v>-0.20659724322284689</v>
      </c>
      <c r="L12" s="82">
        <f t="shared" si="3"/>
        <v>-0.20659724322284689</v>
      </c>
      <c r="M12" s="83">
        <f t="shared" si="2"/>
        <v>-0.20659724322284689</v>
      </c>
      <c r="N12" s="4">
        <f>E12+'Draft results'!G32</f>
        <v>11752992.563835325</v>
      </c>
    </row>
    <row r="13" spans="4:14">
      <c r="D13" s="7" t="s">
        <v>52</v>
      </c>
      <c r="E13" s="8">
        <v>679476370</v>
      </c>
      <c r="F13" s="12">
        <v>599931377.3406086</v>
      </c>
      <c r="G13" s="8">
        <v>566793681</v>
      </c>
      <c r="H13" s="9">
        <v>500440234.16190839</v>
      </c>
      <c r="I13" s="66">
        <v>112682689</v>
      </c>
      <c r="J13" s="11">
        <v>99491143.178700164</v>
      </c>
      <c r="K13" s="82">
        <f t="shared" si="0"/>
        <v>-0.11706807796626006</v>
      </c>
      <c r="L13" s="82">
        <f t="shared" si="3"/>
        <v>-0.11706807796626018</v>
      </c>
      <c r="M13" s="83">
        <f t="shared" si="2"/>
        <v>-0.11706807796626006</v>
      </c>
      <c r="N13" s="4">
        <f>E13+'Draft results'!G33</f>
        <v>743483044.283149</v>
      </c>
    </row>
    <row r="14" spans="4:14">
      <c r="D14" s="7" t="s">
        <v>171</v>
      </c>
      <c r="E14" s="8">
        <v>40087808.192726076</v>
      </c>
      <c r="F14" s="12">
        <v>36385979.23072204</v>
      </c>
      <c r="G14" s="8">
        <v>35551942</v>
      </c>
      <c r="H14" s="9">
        <v>32268968.585280661</v>
      </c>
      <c r="I14" s="66">
        <v>4535866.1927260747</v>
      </c>
      <c r="J14" s="11">
        <v>4117010.6454413747</v>
      </c>
      <c r="K14" s="82">
        <f t="shared" si="0"/>
        <v>-9.2343012224742504E-2</v>
      </c>
      <c r="L14" s="82">
        <f t="shared" si="3"/>
        <v>-9.2343012224742616E-2</v>
      </c>
      <c r="M14" s="83">
        <f t="shared" si="2"/>
        <v>-9.2343012224742504E-2</v>
      </c>
      <c r="N14" s="4">
        <f>E14+'Draft results'!G34</f>
        <v>40833441.42511078</v>
      </c>
    </row>
    <row r="15" spans="4:14">
      <c r="D15" s="7" t="s">
        <v>62</v>
      </c>
      <c r="E15" s="8">
        <v>657236760</v>
      </c>
      <c r="F15" s="12">
        <v>582154503.19438612</v>
      </c>
      <c r="G15" s="8">
        <v>582806415</v>
      </c>
      <c r="H15" s="9">
        <v>516227027.50653547</v>
      </c>
      <c r="I15" s="66">
        <v>74430345</v>
      </c>
      <c r="J15" s="11">
        <v>65927475.687850691</v>
      </c>
      <c r="K15" s="82">
        <f t="shared" si="0"/>
        <v>-0.11423928388548121</v>
      </c>
      <c r="L15" s="82">
        <f t="shared" si="3"/>
        <v>-0.1142392838854811</v>
      </c>
      <c r="M15" s="83">
        <f t="shared" si="2"/>
        <v>-0.11423928388548121</v>
      </c>
      <c r="N15" s="4">
        <f>E15+'Draft results'!G35</f>
        <v>710801556.21690047</v>
      </c>
    </row>
    <row r="16" spans="4:14">
      <c r="D16" s="7" t="s">
        <v>67</v>
      </c>
      <c r="E16" s="8">
        <v>2552900.3409986864</v>
      </c>
      <c r="F16" s="12">
        <v>2447386.4037642404</v>
      </c>
      <c r="G16" s="8">
        <v>1076494</v>
      </c>
      <c r="H16" s="9">
        <v>1032001.420902759</v>
      </c>
      <c r="I16" s="66">
        <v>1476406.3409986864</v>
      </c>
      <c r="J16" s="11">
        <v>1415384.9828614816</v>
      </c>
      <c r="K16" s="82">
        <f t="shared" si="0"/>
        <v>-4.1331005186504566E-2</v>
      </c>
      <c r="L16" s="82">
        <f t="shared" si="3"/>
        <v>-4.1331005186504566E-2</v>
      </c>
      <c r="M16" s="83">
        <f t="shared" si="2"/>
        <v>-4.1331005186504455E-2</v>
      </c>
      <c r="N16" s="4">
        <f>E16+'Draft results'!G36</f>
        <v>2580982.2447496718</v>
      </c>
    </row>
    <row r="17" spans="4:14">
      <c r="D17" s="7" t="s">
        <v>72</v>
      </c>
      <c r="E17" s="8">
        <v>163634479.87024078</v>
      </c>
      <c r="F17" s="12">
        <v>151118319.07468322</v>
      </c>
      <c r="G17" s="8">
        <v>160521104</v>
      </c>
      <c r="H17" s="9">
        <v>148243080.74758032</v>
      </c>
      <c r="I17" s="66">
        <v>3113375.8702407768</v>
      </c>
      <c r="J17" s="11">
        <v>2875238.3271029061</v>
      </c>
      <c r="K17" s="82">
        <f t="shared" si="0"/>
        <v>-7.6488529834804031E-2</v>
      </c>
      <c r="L17" s="82">
        <f t="shared" si="3"/>
        <v>-7.6488529834804031E-2</v>
      </c>
      <c r="M17" s="83">
        <f t="shared" si="2"/>
        <v>-7.6488529834804031E-2</v>
      </c>
      <c r="N17" s="4">
        <f>E17+'Draft results'!G37</f>
        <v>164959919.15718973</v>
      </c>
    </row>
    <row r="18" spans="4:14" ht="13.35" thickBot="1">
      <c r="D18" s="13" t="s">
        <v>220</v>
      </c>
      <c r="E18" s="8">
        <v>433406627.97443825</v>
      </c>
      <c r="F18" s="12">
        <v>389393278.57758516</v>
      </c>
      <c r="G18" s="8">
        <v>256490856.00000006</v>
      </c>
      <c r="H18" s="9">
        <v>230443673.20774302</v>
      </c>
      <c r="I18" s="66">
        <v>176915771.97443819</v>
      </c>
      <c r="J18" s="11">
        <v>158949605.36984214</v>
      </c>
      <c r="K18" s="82">
        <f t="shared" si="0"/>
        <v>-0.10155209116794806</v>
      </c>
      <c r="L18" s="82">
        <f t="shared" si="3"/>
        <v>-0.10155209116794806</v>
      </c>
      <c r="M18" s="83">
        <f t="shared" si="2"/>
        <v>-0.10155209116794806</v>
      </c>
      <c r="N18" s="4">
        <f>E18+'Draft results'!G38</f>
        <v>439430980.10328293</v>
      </c>
    </row>
    <row r="19" spans="4:14" ht="13.35" thickBot="1">
      <c r="D19" s="14" t="s">
        <v>205</v>
      </c>
      <c r="E19" s="15">
        <v>2324094107.574595</v>
      </c>
      <c r="F19" s="16">
        <v>2085716851.0838902</v>
      </c>
      <c r="G19" s="15">
        <v>1917376717</v>
      </c>
      <c r="H19" s="16">
        <v>1723259527.3027828</v>
      </c>
      <c r="I19" s="17">
        <v>406717390.57459497</v>
      </c>
      <c r="J19" s="18">
        <v>362457323.78110731</v>
      </c>
      <c r="K19" s="82">
        <f t="shared" si="0"/>
        <v>-0.10256781587019004</v>
      </c>
      <c r="L19" s="82">
        <f t="shared" si="3"/>
        <v>-0.10124102789823186</v>
      </c>
      <c r="M19" s="83">
        <f t="shared" si="2"/>
        <v>-0.10882265626989474</v>
      </c>
      <c r="N19" s="4">
        <f>E19+'Draft results'!G39</f>
        <v>2452971347.4599128</v>
      </c>
    </row>
    <row r="20" spans="4:14">
      <c r="D20" s="65" t="s">
        <v>221</v>
      </c>
      <c r="F20" s="71">
        <v>-238377256.49070477</v>
      </c>
      <c r="G20" s="70"/>
      <c r="H20" s="71">
        <v>-194117189.69721723</v>
      </c>
      <c r="J20" s="71">
        <v>-44260066.793487668</v>
      </c>
    </row>
    <row r="21" spans="4:14">
      <c r="F21" s="4"/>
    </row>
    <row r="23" spans="4:14">
      <c r="D23" s="68">
        <v>0.12</v>
      </c>
    </row>
    <row r="25" spans="4:14">
      <c r="D25" s="76" t="s">
        <v>249</v>
      </c>
    </row>
    <row r="26" spans="4:14" ht="30" customHeight="1" thickBot="1">
      <c r="D26" s="458" t="s">
        <v>245</v>
      </c>
      <c r="E26" s="458"/>
      <c r="F26" s="458"/>
      <c r="G26" s="458"/>
      <c r="H26" s="458"/>
      <c r="I26" s="458"/>
      <c r="J26" s="458"/>
    </row>
    <row r="27" spans="4:14">
      <c r="D27" s="2"/>
      <c r="E27" s="453" t="s">
        <v>216</v>
      </c>
      <c r="F27" s="454"/>
      <c r="G27" s="453" t="s">
        <v>167</v>
      </c>
      <c r="H27" s="454"/>
      <c r="I27" s="455" t="s">
        <v>168</v>
      </c>
      <c r="J27" s="455"/>
    </row>
    <row r="28" spans="4:14">
      <c r="D28" s="19" t="s">
        <v>12</v>
      </c>
      <c r="E28" s="20" t="s">
        <v>211</v>
      </c>
      <c r="F28" s="21" t="s">
        <v>212</v>
      </c>
      <c r="G28" s="20" t="s">
        <v>211</v>
      </c>
      <c r="H28" s="21" t="s">
        <v>212</v>
      </c>
      <c r="I28" s="22" t="s">
        <v>211</v>
      </c>
      <c r="J28" s="23" t="s">
        <v>212</v>
      </c>
    </row>
    <row r="29" spans="4:14">
      <c r="D29" s="7" t="s">
        <v>17</v>
      </c>
      <c r="E29" s="72">
        <v>500000</v>
      </c>
      <c r="F29" s="12">
        <v>500000</v>
      </c>
      <c r="G29" s="72">
        <v>500000</v>
      </c>
      <c r="H29" s="64">
        <v>500000</v>
      </c>
      <c r="I29" s="73">
        <v>0</v>
      </c>
      <c r="J29" s="74">
        <v>0</v>
      </c>
    </row>
    <row r="30" spans="4:14">
      <c r="D30" s="7" t="s">
        <v>22</v>
      </c>
      <c r="E30" s="72">
        <v>91932828.027600423</v>
      </c>
      <c r="F30" s="12">
        <v>77944596.577014476</v>
      </c>
      <c r="G30" s="72">
        <v>79482268</v>
      </c>
      <c r="H30" s="75">
        <v>67388477.513453588</v>
      </c>
      <c r="I30" s="73">
        <v>12450560.027600419</v>
      </c>
      <c r="J30" s="74">
        <v>10556119.063560881</v>
      </c>
    </row>
    <row r="31" spans="4:14">
      <c r="D31" s="7" t="s">
        <v>27</v>
      </c>
      <c r="E31" s="72">
        <v>4416019.8951237556</v>
      </c>
      <c r="F31" s="12">
        <v>4306196.9409802146</v>
      </c>
      <c r="G31" s="72">
        <v>3524171</v>
      </c>
      <c r="H31" s="75">
        <v>3436527.6289738938</v>
      </c>
      <c r="I31" s="73">
        <v>891848.89512375521</v>
      </c>
      <c r="J31" s="74">
        <v>869669.31200632022</v>
      </c>
    </row>
    <row r="32" spans="4:14">
      <c r="D32" s="7" t="s">
        <v>32</v>
      </c>
      <c r="E32" s="72">
        <v>44227073.118778259</v>
      </c>
      <c r="F32" s="12">
        <v>42723820.500897318</v>
      </c>
      <c r="G32" s="72">
        <v>43286940</v>
      </c>
      <c r="H32" s="75">
        <v>41815641.96270287</v>
      </c>
      <c r="I32" s="66">
        <v>940133.1187782553</v>
      </c>
      <c r="J32" s="74">
        <v>908178.53819444706</v>
      </c>
    </row>
    <row r="33" spans="4:10">
      <c r="D33" s="7" t="s">
        <v>37</v>
      </c>
      <c r="E33" s="72">
        <v>85072507.533641487</v>
      </c>
      <c r="F33" s="12">
        <v>79787787.516923666</v>
      </c>
      <c r="G33" s="72">
        <v>81629355</v>
      </c>
      <c r="H33" s="75">
        <v>76558524.26011996</v>
      </c>
      <c r="I33" s="66">
        <v>3443152.533641492</v>
      </c>
      <c r="J33" s="74">
        <v>3229263.2568037035</v>
      </c>
    </row>
    <row r="34" spans="4:10">
      <c r="D34" s="7" t="s">
        <v>42</v>
      </c>
      <c r="E34" s="72">
        <v>109891017.77597259</v>
      </c>
      <c r="F34" s="12">
        <v>105264380.45758519</v>
      </c>
      <c r="G34" s="72">
        <v>103041741</v>
      </c>
      <c r="H34" s="75">
        <v>98703472.286954671</v>
      </c>
      <c r="I34" s="66">
        <v>6849276.7759725954</v>
      </c>
      <c r="J34" s="74">
        <v>6560908.1706305156</v>
      </c>
    </row>
    <row r="35" spans="4:10">
      <c r="D35" s="7" t="s">
        <v>47</v>
      </c>
      <c r="E35" s="72">
        <v>11659714.845074726</v>
      </c>
      <c r="F35" s="12">
        <v>8780450.599425381</v>
      </c>
      <c r="G35" s="72">
        <v>2671750</v>
      </c>
      <c r="H35" s="75">
        <v>2011984.7869971141</v>
      </c>
      <c r="I35" s="66">
        <v>8987964.8450747263</v>
      </c>
      <c r="J35" s="74">
        <v>6768465.8124282667</v>
      </c>
    </row>
    <row r="36" spans="4:10">
      <c r="D36" s="7" t="s">
        <v>52</v>
      </c>
      <c r="E36" s="72">
        <v>679476370</v>
      </c>
      <c r="F36" s="12">
        <v>583159848.04571927</v>
      </c>
      <c r="G36" s="72">
        <v>566793681</v>
      </c>
      <c r="H36" s="75">
        <v>486450054.01031661</v>
      </c>
      <c r="I36" s="66">
        <v>112682689</v>
      </c>
      <c r="J36" s="74">
        <v>96709794.035402641</v>
      </c>
    </row>
    <row r="37" spans="4:10">
      <c r="D37" s="7" t="s">
        <v>171</v>
      </c>
      <c r="E37" s="72">
        <v>40087808.192726076</v>
      </c>
      <c r="F37" s="12">
        <v>35615950.940955132</v>
      </c>
      <c r="G37" s="72">
        <v>35551942</v>
      </c>
      <c r="H37" s="75">
        <v>31586067.665266789</v>
      </c>
      <c r="I37" s="66">
        <v>4535866.1927260747</v>
      </c>
      <c r="J37" s="74">
        <v>4029883.2756883395</v>
      </c>
    </row>
    <row r="38" spans="4:10">
      <c r="D38" s="7" t="s">
        <v>62</v>
      </c>
      <c r="E38" s="72">
        <v>657236760</v>
      </c>
      <c r="F38" s="12">
        <v>566492721.78283441</v>
      </c>
      <c r="G38" s="72">
        <v>582806415</v>
      </c>
      <c r="H38" s="75">
        <v>502338901.89867979</v>
      </c>
      <c r="I38" s="66">
        <v>74430345</v>
      </c>
      <c r="J38" s="74">
        <v>64153819.884154662</v>
      </c>
    </row>
    <row r="39" spans="4:10">
      <c r="D39" s="7" t="s">
        <v>67</v>
      </c>
      <c r="E39" s="72">
        <v>2552900.3409986864</v>
      </c>
      <c r="F39" s="12">
        <v>2424070.1597640011</v>
      </c>
      <c r="G39" s="72">
        <v>1076494</v>
      </c>
      <c r="H39" s="75">
        <v>1022169.5460090549</v>
      </c>
      <c r="I39" s="66">
        <v>1476406.3409986864</v>
      </c>
      <c r="J39" s="74">
        <v>1401900.6137549463</v>
      </c>
    </row>
    <row r="40" spans="4:10">
      <c r="D40" s="7" t="s">
        <v>72</v>
      </c>
      <c r="E40" s="72">
        <v>163634479.87024078</v>
      </c>
      <c r="F40" s="12">
        <v>148433665.50241593</v>
      </c>
      <c r="G40" s="72">
        <v>160521104</v>
      </c>
      <c r="H40" s="75">
        <v>145609506.48120552</v>
      </c>
      <c r="I40" s="66">
        <v>3113375.8702407768</v>
      </c>
      <c r="J40" s="74">
        <v>2824159.0212104027</v>
      </c>
    </row>
    <row r="41" spans="4:10" ht="13.35" thickBot="1">
      <c r="D41" s="13" t="s">
        <v>220</v>
      </c>
      <c r="E41" s="72">
        <v>433406627.97443825</v>
      </c>
      <c r="F41" s="12">
        <v>380098336.26191378</v>
      </c>
      <c r="G41" s="72">
        <v>256490856.00000006</v>
      </c>
      <c r="H41" s="75">
        <v>224942908.89742476</v>
      </c>
      <c r="I41" s="66">
        <v>176915771.97443819</v>
      </c>
      <c r="J41" s="74">
        <v>155155427.36448902</v>
      </c>
    </row>
    <row r="42" spans="4:10" ht="13.35" thickBot="1">
      <c r="D42" s="14" t="s">
        <v>205</v>
      </c>
      <c r="E42" s="15">
        <v>2324094107.574595</v>
      </c>
      <c r="F42" s="16">
        <v>2035531825.2864289</v>
      </c>
      <c r="G42" s="15">
        <v>1917376717</v>
      </c>
      <c r="H42" s="16">
        <v>1682364236.9381044</v>
      </c>
      <c r="I42" s="17">
        <v>406717390.57459497</v>
      </c>
      <c r="J42" s="18">
        <v>353167588.34832418</v>
      </c>
    </row>
    <row r="43" spans="4:10">
      <c r="F43" s="77">
        <f>F42-E42</f>
        <v>-288562282.28816605</v>
      </c>
      <c r="H43" s="77">
        <f>H42-G42</f>
        <v>-235012480.06189561</v>
      </c>
      <c r="J43" s="77">
        <f>J42-I42</f>
        <v>-53549802.226270795</v>
      </c>
    </row>
    <row r="44" spans="4:10">
      <c r="F44" s="79">
        <f>F43-F20</f>
        <v>-50185025.797461271</v>
      </c>
      <c r="G44" s="80"/>
      <c r="H44" s="79">
        <f>H43-H20</f>
        <v>-40895290.364678383</v>
      </c>
      <c r="I44" s="80"/>
      <c r="J44" s="79">
        <f>J43-J20</f>
        <v>-9289735.4327831268</v>
      </c>
    </row>
    <row r="47" spans="4:10">
      <c r="D47" s="1" t="s">
        <v>250</v>
      </c>
      <c r="F47" s="78">
        <f>0.5*F44</f>
        <v>-25092512.898730636</v>
      </c>
      <c r="H47" s="78">
        <f>0.5*H44</f>
        <v>-20447645.182339191</v>
      </c>
      <c r="J47" s="78">
        <f>0.5*J44</f>
        <v>-4644867.7163915634</v>
      </c>
    </row>
    <row r="48" spans="4:10">
      <c r="D48" s="1" t="s">
        <v>251</v>
      </c>
      <c r="F48" s="78">
        <f>0.75*F44</f>
        <v>-37638769.348095953</v>
      </c>
      <c r="H48" s="78">
        <f>0.75*H44</f>
        <v>-30671467.773508787</v>
      </c>
      <c r="J48" s="78">
        <f>0.75*J44</f>
        <v>-6967301.5745873451</v>
      </c>
    </row>
    <row r="49" spans="4:10">
      <c r="D49" s="1" t="s">
        <v>252</v>
      </c>
      <c r="F49" s="78">
        <f>0.25*F44</f>
        <v>-12546256.449365318</v>
      </c>
      <c r="H49" s="78">
        <f>0.25*H44</f>
        <v>-10223822.591169596</v>
      </c>
      <c r="J49" s="78">
        <f>0.25*J44</f>
        <v>-2322433.8581957817</v>
      </c>
    </row>
  </sheetData>
  <mergeCells count="10">
    <mergeCell ref="E27:F27"/>
    <mergeCell ref="G27:H27"/>
    <mergeCell ref="I27:J27"/>
    <mergeCell ref="K3:M3"/>
    <mergeCell ref="K4:L4"/>
    <mergeCell ref="D3:J3"/>
    <mergeCell ref="E4:F4"/>
    <mergeCell ref="G4:H4"/>
    <mergeCell ref="I4:J4"/>
    <mergeCell ref="D26:J2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CC2D-A83F-F24C-AA1F-F2614FA17418}">
  <dimension ref="E2:I17"/>
  <sheetViews>
    <sheetView showGridLines="0" workbookViewId="0">
      <selection activeCell="G17" sqref="G17"/>
    </sheetView>
  </sheetViews>
  <sheetFormatPr defaultColWidth="11.42578125" defaultRowHeight="14.65"/>
  <cols>
    <col min="5" max="5" width="38.42578125" customWidth="1"/>
    <col min="6" max="6" width="26.140625" customWidth="1"/>
    <col min="7" max="8" width="27.42578125" customWidth="1"/>
  </cols>
  <sheetData>
    <row r="2" spans="5:9">
      <c r="E2" s="458" t="s">
        <v>253</v>
      </c>
      <c r="F2" s="458"/>
      <c r="G2" s="458"/>
      <c r="H2" s="458"/>
      <c r="I2" s="458"/>
    </row>
    <row r="3" spans="5:9" ht="15" thickBot="1">
      <c r="E3" s="458" t="s">
        <v>254</v>
      </c>
      <c r="F3" s="458"/>
      <c r="G3" s="458"/>
      <c r="H3" s="458"/>
      <c r="I3" s="458"/>
    </row>
    <row r="4" spans="5:9" ht="26.1" thickBot="1">
      <c r="E4" s="84" t="s">
        <v>12</v>
      </c>
      <c r="F4" s="85" t="s">
        <v>255</v>
      </c>
      <c r="G4" s="85" t="s">
        <v>256</v>
      </c>
      <c r="H4" s="86" t="s">
        <v>239</v>
      </c>
      <c r="I4" s="86" t="s">
        <v>257</v>
      </c>
    </row>
    <row r="5" spans="5:9" ht="29.25" customHeight="1">
      <c r="E5" s="87" t="s">
        <v>258</v>
      </c>
      <c r="F5" s="88">
        <f>Discounting!F42+'Draft results'!G39</f>
        <v>2164409065.1717467</v>
      </c>
      <c r="G5" s="88">
        <f>G12</f>
        <v>2436544113.6689095</v>
      </c>
      <c r="H5" s="89">
        <f>F5-G5</f>
        <v>-272135048.49716282</v>
      </c>
      <c r="I5" s="90">
        <f>G5/F5-1</f>
        <v>0.12573180036813825</v>
      </c>
    </row>
    <row r="6" spans="5:9">
      <c r="E6" s="6"/>
      <c r="F6" s="91"/>
      <c r="G6" s="6"/>
      <c r="H6" s="6"/>
      <c r="I6" s="6"/>
    </row>
    <row r="7" spans="5:9">
      <c r="E7" s="6"/>
      <c r="F7" s="6"/>
      <c r="G7" s="6"/>
      <c r="H7" s="6"/>
      <c r="I7" s="6"/>
    </row>
    <row r="8" spans="5:9">
      <c r="E8" s="3" t="s">
        <v>259</v>
      </c>
      <c r="F8" s="3" t="s">
        <v>260</v>
      </c>
      <c r="G8" s="3" t="s">
        <v>261</v>
      </c>
      <c r="H8" s="3" t="s">
        <v>262</v>
      </c>
      <c r="I8" s="3" t="s">
        <v>257</v>
      </c>
    </row>
    <row r="9" spans="5:9">
      <c r="E9" s="92" t="s">
        <v>167</v>
      </c>
      <c r="F9" s="93">
        <f>Discounting!H42</f>
        <v>1682364236.9381044</v>
      </c>
      <c r="G9" s="94">
        <v>1917376717</v>
      </c>
      <c r="H9" s="94">
        <f>Discounting!G42</f>
        <v>1917376717</v>
      </c>
      <c r="I9" s="94">
        <f>G9-H9</f>
        <v>0</v>
      </c>
    </row>
    <row r="10" spans="5:9">
      <c r="E10" s="92" t="s">
        <v>168</v>
      </c>
      <c r="F10" s="93">
        <f>Discounting!J42</f>
        <v>353167588.34832418</v>
      </c>
      <c r="G10" s="93">
        <v>406717390.57459497</v>
      </c>
      <c r="H10" s="93">
        <f>Discounting!I42</f>
        <v>406717390.57459497</v>
      </c>
      <c r="I10" s="93">
        <f t="shared" ref="I10" si="0">G10-H10</f>
        <v>0</v>
      </c>
    </row>
    <row r="11" spans="5:9" ht="15" thickBot="1">
      <c r="E11" s="95" t="s">
        <v>263</v>
      </c>
      <c r="F11" s="96">
        <f>'Draft results'!G39</f>
        <v>128877239.88531779</v>
      </c>
      <c r="G11" s="96">
        <v>112450006.0943148</v>
      </c>
      <c r="H11" s="96"/>
      <c r="I11" s="96">
        <f>G11-H11</f>
        <v>112450006.0943148</v>
      </c>
    </row>
    <row r="12" spans="5:9" ht="15" thickBot="1">
      <c r="E12" s="97" t="s">
        <v>264</v>
      </c>
      <c r="F12" s="98">
        <f>SUM(F9:F11)</f>
        <v>2164409065.1717463</v>
      </c>
      <c r="G12" s="98">
        <f>SUM(G9:G11)</f>
        <v>2436544113.6689095</v>
      </c>
      <c r="H12" s="98">
        <f>SUM(H9:H11)</f>
        <v>2324094107.574595</v>
      </c>
      <c r="I12" s="98">
        <f>G12-H12</f>
        <v>112450006.09431458</v>
      </c>
    </row>
    <row r="13" spans="5:9">
      <c r="E13" s="6"/>
      <c r="F13" s="67">
        <f>F5-F12</f>
        <v>0</v>
      </c>
      <c r="G13" s="6"/>
      <c r="H13" s="6"/>
      <c r="I13" s="67"/>
    </row>
    <row r="14" spans="5:9">
      <c r="E14" s="6"/>
      <c r="F14" s="6"/>
      <c r="G14" s="6"/>
      <c r="H14" s="6"/>
      <c r="I14" s="6"/>
    </row>
    <row r="15" spans="5:9">
      <c r="E15" s="92" t="s">
        <v>265</v>
      </c>
      <c r="F15" s="99">
        <f>F11+(F10-G10)+(F9-G9)</f>
        <v>-159685042.4028486</v>
      </c>
      <c r="G15" s="67">
        <f>F12-F15</f>
        <v>2324094107.574595</v>
      </c>
      <c r="H15" s="67"/>
      <c r="I15" s="6"/>
    </row>
    <row r="16" spans="5:9" ht="15" thickBot="1">
      <c r="E16" s="95" t="s">
        <v>266</v>
      </c>
      <c r="F16" s="96">
        <f>-Discounting!F48</f>
        <v>37638769.348095953</v>
      </c>
      <c r="G16" s="67">
        <f>F15-H5</f>
        <v>112450006.09431422</v>
      </c>
      <c r="H16" s="6"/>
      <c r="I16" s="6"/>
    </row>
    <row r="17" spans="5:9" ht="15" thickBot="1">
      <c r="E17" s="97" t="s">
        <v>267</v>
      </c>
      <c r="F17" s="98">
        <f>SUM(F15:F16)</f>
        <v>-122046273.05475265</v>
      </c>
      <c r="G17" s="6"/>
      <c r="H17" s="6"/>
      <c r="I17" s="6"/>
    </row>
  </sheetData>
  <mergeCells count="2">
    <mergeCell ref="E2:I2"/>
    <mergeCell ref="E3:I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3AB64-2240-F741-BB9E-B7529B28E094}">
  <dimension ref="E3:R63"/>
  <sheetViews>
    <sheetView showGridLines="0" topLeftCell="A15" zoomScale="102" workbookViewId="0">
      <selection activeCell="F15" sqref="F15"/>
    </sheetView>
  </sheetViews>
  <sheetFormatPr defaultColWidth="10.85546875" defaultRowHeight="12.95"/>
  <cols>
    <col min="1" max="4" width="10.85546875" style="1"/>
    <col min="5" max="5" width="28" style="1" customWidth="1"/>
    <col min="6" max="6" width="14.7109375" style="1" customWidth="1"/>
    <col min="7" max="7" width="13.7109375" style="1" customWidth="1"/>
    <col min="8" max="8" width="16.140625" style="1" customWidth="1"/>
    <col min="9" max="9" width="16.28515625" style="1" customWidth="1"/>
    <col min="10" max="10" width="13.140625" style="1" customWidth="1"/>
    <col min="11" max="11" width="15.140625" style="1" customWidth="1"/>
    <col min="12" max="12" width="12.85546875" style="1" customWidth="1"/>
    <col min="13" max="13" width="14.140625" style="1" customWidth="1"/>
    <col min="14" max="14" width="10.85546875" style="1"/>
    <col min="15" max="15" width="17.140625" style="1" bestFit="1" customWidth="1"/>
    <col min="16" max="16384" width="10.85546875" style="1"/>
  </cols>
  <sheetData>
    <row r="3" spans="5:13">
      <c r="E3" s="458" t="s">
        <v>268</v>
      </c>
      <c r="F3" s="458"/>
      <c r="G3" s="458"/>
      <c r="H3" s="458"/>
      <c r="I3" s="117"/>
      <c r="J3" s="458" t="s">
        <v>268</v>
      </c>
      <c r="K3" s="458"/>
      <c r="L3" s="458"/>
      <c r="M3" s="458"/>
    </row>
    <row r="4" spans="5:13" ht="13.35" thickBot="1">
      <c r="E4" s="459" t="s">
        <v>269</v>
      </c>
      <c r="F4" s="459"/>
      <c r="G4" s="459"/>
      <c r="H4" s="459"/>
      <c r="I4" s="117"/>
      <c r="J4" s="459" t="s">
        <v>270</v>
      </c>
      <c r="K4" s="459"/>
      <c r="L4" s="459"/>
      <c r="M4" s="459"/>
    </row>
    <row r="5" spans="5:13">
      <c r="E5" s="100" t="s">
        <v>12</v>
      </c>
      <c r="F5" s="101" t="s">
        <v>168</v>
      </c>
      <c r="G5" s="101" t="s">
        <v>271</v>
      </c>
      <c r="H5" s="102" t="s">
        <v>272</v>
      </c>
      <c r="I5" s="117"/>
      <c r="J5" s="100" t="s">
        <v>12</v>
      </c>
      <c r="K5" s="101" t="s">
        <v>168</v>
      </c>
      <c r="L5" s="101" t="s">
        <v>271</v>
      </c>
      <c r="M5" s="102" t="s">
        <v>272</v>
      </c>
    </row>
    <row r="6" spans="5:13">
      <c r="E6" s="103" t="s">
        <v>17</v>
      </c>
      <c r="F6" s="104">
        <v>0</v>
      </c>
      <c r="G6" s="104"/>
      <c r="H6" s="105">
        <f t="shared" ref="H6:H16" si="0">F6+G6</f>
        <v>0</v>
      </c>
      <c r="I6" s="117"/>
      <c r="J6" s="103" t="s">
        <v>17</v>
      </c>
      <c r="K6" s="104">
        <v>0</v>
      </c>
      <c r="L6" s="104">
        <v>0</v>
      </c>
      <c r="M6" s="105">
        <f t="shared" ref="M6:M19" si="1">K6+L6</f>
        <v>0</v>
      </c>
    </row>
    <row r="7" spans="5:13">
      <c r="E7" s="103" t="s">
        <v>22</v>
      </c>
      <c r="F7" s="104">
        <v>12450560.027600419</v>
      </c>
      <c r="G7" s="104"/>
      <c r="H7" s="105">
        <f t="shared" si="0"/>
        <v>12450560.027600419</v>
      </c>
      <c r="I7" s="117"/>
      <c r="J7" s="103" t="s">
        <v>22</v>
      </c>
      <c r="K7" s="104">
        <v>1016633.150847367</v>
      </c>
      <c r="L7" s="104">
        <v>0</v>
      </c>
      <c r="M7" s="105">
        <f t="shared" si="1"/>
        <v>1016633.150847367</v>
      </c>
    </row>
    <row r="8" spans="5:13">
      <c r="E8" s="103" t="s">
        <v>27</v>
      </c>
      <c r="F8" s="104">
        <v>891848.89512375521</v>
      </c>
      <c r="G8" s="104"/>
      <c r="H8" s="105">
        <f t="shared" si="0"/>
        <v>891848.89512375521</v>
      </c>
      <c r="I8" s="117"/>
      <c r="J8" s="103" t="s">
        <v>27</v>
      </c>
      <c r="K8" s="104">
        <v>748484.09422480059</v>
      </c>
      <c r="L8" s="104">
        <v>0</v>
      </c>
      <c r="M8" s="105">
        <f t="shared" si="1"/>
        <v>748484.09422480059</v>
      </c>
    </row>
    <row r="9" spans="5:13">
      <c r="E9" s="103" t="s">
        <v>32</v>
      </c>
      <c r="F9" s="104">
        <v>940133.1187782553</v>
      </c>
      <c r="G9" s="104"/>
      <c r="H9" s="105">
        <f t="shared" si="0"/>
        <v>940133.1187782553</v>
      </c>
      <c r="I9" s="117"/>
      <c r="J9" s="103" t="s">
        <v>32</v>
      </c>
      <c r="K9" s="104">
        <v>262742.12042735005</v>
      </c>
      <c r="L9" s="104">
        <v>0</v>
      </c>
      <c r="M9" s="105">
        <f t="shared" si="1"/>
        <v>262742.12042735005</v>
      </c>
    </row>
    <row r="10" spans="5:13">
      <c r="E10" s="103" t="s">
        <v>37</v>
      </c>
      <c r="F10" s="104">
        <v>3443152.533641492</v>
      </c>
      <c r="G10" s="104"/>
      <c r="H10" s="105">
        <f t="shared" si="0"/>
        <v>3443152.533641492</v>
      </c>
      <c r="I10" s="117"/>
      <c r="J10" s="103" t="s">
        <v>37</v>
      </c>
      <c r="K10" s="104">
        <v>3341682.5108683426</v>
      </c>
      <c r="L10" s="104">
        <v>0</v>
      </c>
      <c r="M10" s="105">
        <f t="shared" si="1"/>
        <v>3341682.5108683426</v>
      </c>
    </row>
    <row r="11" spans="5:13">
      <c r="E11" s="103" t="s">
        <v>42</v>
      </c>
      <c r="F11" s="104">
        <v>6849276.7759725954</v>
      </c>
      <c r="G11" s="104"/>
      <c r="H11" s="105">
        <f t="shared" si="0"/>
        <v>6849276.7759725954</v>
      </c>
      <c r="I11" s="117"/>
      <c r="J11" s="103" t="s">
        <v>42</v>
      </c>
      <c r="K11" s="104">
        <v>3328168.0434359442</v>
      </c>
      <c r="L11" s="104">
        <v>0</v>
      </c>
      <c r="M11" s="105">
        <f t="shared" si="1"/>
        <v>3328168.0434359442</v>
      </c>
    </row>
    <row r="12" spans="5:13">
      <c r="E12" s="103" t="s">
        <v>47</v>
      </c>
      <c r="F12" s="104">
        <v>8987964.8450747263</v>
      </c>
      <c r="G12" s="104"/>
      <c r="H12" s="105">
        <f t="shared" si="0"/>
        <v>8987964.8450747263</v>
      </c>
      <c r="I12" s="117"/>
      <c r="J12" s="103" t="s">
        <v>47</v>
      </c>
      <c r="K12" s="104">
        <v>3588120.571091244</v>
      </c>
      <c r="L12" s="104">
        <v>0</v>
      </c>
      <c r="M12" s="105">
        <f t="shared" si="1"/>
        <v>3588120.571091244</v>
      </c>
    </row>
    <row r="13" spans="5:13">
      <c r="E13" s="103" t="s">
        <v>52</v>
      </c>
      <c r="F13" s="104">
        <v>44801199.141793117</v>
      </c>
      <c r="G13" s="104">
        <v>67881492.290786639</v>
      </c>
      <c r="H13" s="105">
        <f>F13+G13</f>
        <v>112682691.43257976</v>
      </c>
      <c r="I13" s="117"/>
      <c r="J13" s="103" t="s">
        <v>52</v>
      </c>
      <c r="K13" s="104">
        <v>42362689.323346369</v>
      </c>
      <c r="L13" s="104">
        <v>64186732.136755742</v>
      </c>
      <c r="M13" s="105">
        <f t="shared" si="1"/>
        <v>106549421.46010211</v>
      </c>
    </row>
    <row r="14" spans="5:13">
      <c r="E14" s="103" t="s">
        <v>57</v>
      </c>
      <c r="F14" s="104">
        <v>4535866.1927260747</v>
      </c>
      <c r="G14" s="104"/>
      <c r="H14" s="105">
        <f t="shared" si="0"/>
        <v>4535866.1927260747</v>
      </c>
      <c r="I14" s="117"/>
      <c r="J14" s="103" t="s">
        <v>57</v>
      </c>
      <c r="K14" s="104">
        <v>4258341.0283456314</v>
      </c>
      <c r="L14" s="104">
        <v>0</v>
      </c>
      <c r="M14" s="105">
        <f t="shared" si="1"/>
        <v>4258341.0283456314</v>
      </c>
    </row>
    <row r="15" spans="5:13">
      <c r="E15" s="103" t="s">
        <v>62</v>
      </c>
      <c r="F15" s="104">
        <v>35337968.397552021</v>
      </c>
      <c r="G15" s="104">
        <v>39092380</v>
      </c>
      <c r="H15" s="105">
        <f>F15+G15</f>
        <v>74430348.397552013</v>
      </c>
      <c r="I15" s="117"/>
      <c r="J15" s="103" t="s">
        <v>62</v>
      </c>
      <c r="K15" s="104">
        <v>34606289.492373496</v>
      </c>
      <c r="L15" s="104">
        <v>38282965.336501569</v>
      </c>
      <c r="M15" s="105">
        <f t="shared" si="1"/>
        <v>72889254.828875065</v>
      </c>
    </row>
    <row r="16" spans="5:13">
      <c r="E16" s="103" t="s">
        <v>67</v>
      </c>
      <c r="F16" s="104">
        <v>1476406.3409986864</v>
      </c>
      <c r="G16" s="104"/>
      <c r="H16" s="105">
        <f t="shared" si="0"/>
        <v>1476406.3409986864</v>
      </c>
      <c r="I16" s="117"/>
      <c r="J16" s="103" t="s">
        <v>67</v>
      </c>
      <c r="K16" s="104">
        <v>1292667.1636270729</v>
      </c>
      <c r="L16" s="104">
        <v>0</v>
      </c>
      <c r="M16" s="105">
        <f t="shared" si="1"/>
        <v>1292667.1636270729</v>
      </c>
    </row>
    <row r="17" spans="5:13">
      <c r="E17" s="103" t="s">
        <v>72</v>
      </c>
      <c r="F17" s="104">
        <v>3113375.8702407768</v>
      </c>
      <c r="G17" s="104"/>
      <c r="H17" s="105">
        <f>F17+G17</f>
        <v>3113375.8702407768</v>
      </c>
      <c r="I17" s="117"/>
      <c r="J17" s="103" t="s">
        <v>72</v>
      </c>
      <c r="K17" s="104">
        <v>1660055.0120005761</v>
      </c>
      <c r="L17" s="104">
        <v>0</v>
      </c>
      <c r="M17" s="105">
        <f t="shared" si="1"/>
        <v>1660055.0120005761</v>
      </c>
    </row>
    <row r="18" spans="5:13" ht="13.35" thickBot="1">
      <c r="E18" s="106" t="s">
        <v>77</v>
      </c>
      <c r="F18" s="107">
        <v>176915771.97443819</v>
      </c>
      <c r="G18" s="107"/>
      <c r="H18" s="108">
        <f>F18+G18</f>
        <v>176915771.97443819</v>
      </c>
      <c r="I18" s="117"/>
      <c r="J18" s="106" t="s">
        <v>77</v>
      </c>
      <c r="K18" s="107">
        <v>174295279.91215995</v>
      </c>
      <c r="L18" s="107">
        <v>0</v>
      </c>
      <c r="M18" s="108">
        <f t="shared" si="1"/>
        <v>174295279.91215995</v>
      </c>
    </row>
    <row r="19" spans="5:13" ht="13.35" thickBot="1">
      <c r="E19" s="14" t="s">
        <v>166</v>
      </c>
      <c r="F19" s="109">
        <f>SUM(F6:F18)</f>
        <v>299743524.11394012</v>
      </c>
      <c r="G19" s="109">
        <f>SUM(G6:G18)</f>
        <v>106973872.29078664</v>
      </c>
      <c r="H19" s="110">
        <f>F19+G19</f>
        <v>406717396.40472674</v>
      </c>
      <c r="I19" s="118"/>
      <c r="J19" s="14" t="s">
        <v>166</v>
      </c>
      <c r="K19" s="109">
        <f>SUM(K6:K18)</f>
        <v>270761152.42274815</v>
      </c>
      <c r="L19" s="109">
        <f>SUM(L6:L18)</f>
        <v>102469697.4732573</v>
      </c>
      <c r="M19" s="110">
        <f t="shared" si="1"/>
        <v>373230849.89600545</v>
      </c>
    </row>
    <row r="23" spans="5:13">
      <c r="E23" s="458" t="s">
        <v>268</v>
      </c>
      <c r="F23" s="458"/>
      <c r="G23" s="458"/>
      <c r="J23" s="6"/>
    </row>
    <row r="24" spans="5:13" ht="13.35" thickBot="1">
      <c r="E24" s="458" t="s">
        <v>273</v>
      </c>
      <c r="F24" s="458"/>
      <c r="G24" s="458"/>
      <c r="J24" s="6"/>
    </row>
    <row r="25" spans="5:13" ht="25.7">
      <c r="E25" s="111" t="s">
        <v>12</v>
      </c>
      <c r="F25" s="112" t="s">
        <v>274</v>
      </c>
      <c r="G25" s="113" t="s">
        <v>275</v>
      </c>
      <c r="I25" s="114" t="s">
        <v>276</v>
      </c>
      <c r="J25" s="114" t="s">
        <v>277</v>
      </c>
    </row>
    <row r="26" spans="5:13">
      <c r="E26" s="103" t="s">
        <v>17</v>
      </c>
      <c r="F26" s="104">
        <v>15500</v>
      </c>
      <c r="G26" s="105">
        <v>15500</v>
      </c>
      <c r="I26" s="115" t="s">
        <v>17</v>
      </c>
      <c r="J26" s="116">
        <v>3.1E-2</v>
      </c>
      <c r="K26" s="4"/>
      <c r="L26" s="78"/>
    </row>
    <row r="27" spans="5:13">
      <c r="E27" s="103" t="s">
        <v>22</v>
      </c>
      <c r="F27" s="104">
        <v>727424.66381001263</v>
      </c>
      <c r="G27" s="105">
        <v>551596.96816560254</v>
      </c>
      <c r="I27" s="115" t="s">
        <v>22</v>
      </c>
      <c r="J27" s="116">
        <v>6.0000000000000001E-3</v>
      </c>
      <c r="K27" s="4"/>
      <c r="L27" s="78"/>
    </row>
    <row r="28" spans="5:13">
      <c r="E28" s="103" t="s">
        <v>27</v>
      </c>
      <c r="F28" s="104">
        <v>131638.70604381198</v>
      </c>
      <c r="G28" s="105">
        <v>133363.80083273741</v>
      </c>
      <c r="I28" s="115" t="s">
        <v>27</v>
      </c>
      <c r="J28" s="116">
        <v>3.0200000000000001E-2</v>
      </c>
      <c r="K28" s="4"/>
      <c r="L28" s="78"/>
    </row>
    <row r="29" spans="5:13">
      <c r="E29" s="103" t="s">
        <v>32</v>
      </c>
      <c r="F29" s="104">
        <v>392602.61413304548</v>
      </c>
      <c r="G29" s="105">
        <v>353816.58495022607</v>
      </c>
      <c r="I29" s="115" t="s">
        <v>32</v>
      </c>
      <c r="J29" s="116">
        <v>8.0000000000000002E-3</v>
      </c>
      <c r="K29" s="4"/>
      <c r="L29" s="78"/>
    </row>
    <row r="30" spans="5:13">
      <c r="E30" s="103" t="s">
        <v>37</v>
      </c>
      <c r="F30" s="104">
        <v>218440.86613988804</v>
      </c>
      <c r="G30" s="105">
        <v>935797.58287005627</v>
      </c>
      <c r="I30" s="115" t="s">
        <v>37</v>
      </c>
      <c r="J30" s="116">
        <v>1.0999999999999999E-2</v>
      </c>
      <c r="K30" s="4"/>
      <c r="L30" s="78"/>
    </row>
    <row r="31" spans="5:13">
      <c r="E31" s="103" t="s">
        <v>42</v>
      </c>
      <c r="F31" s="104">
        <v>1155671.5789171134</v>
      </c>
      <c r="G31" s="105">
        <v>1098910.1777597258</v>
      </c>
      <c r="I31" s="115" t="s">
        <v>42</v>
      </c>
      <c r="J31" s="116">
        <v>0.01</v>
      </c>
      <c r="K31" s="4"/>
      <c r="L31" s="78"/>
    </row>
    <row r="32" spans="5:13">
      <c r="E32" s="103" t="s">
        <v>47</v>
      </c>
      <c r="F32" s="104">
        <v>125409.97182799355</v>
      </c>
      <c r="G32" s="105">
        <v>93277.718760597811</v>
      </c>
      <c r="I32" s="115" t="s">
        <v>47</v>
      </c>
      <c r="J32" s="116">
        <v>8.0000000000000002E-3</v>
      </c>
      <c r="K32" s="4"/>
      <c r="L32" s="78"/>
    </row>
    <row r="33" spans="5:18">
      <c r="E33" s="103" t="s">
        <v>52</v>
      </c>
      <c r="F33" s="104">
        <v>64941259.255393744</v>
      </c>
      <c r="G33" s="105">
        <v>64006674.283149019</v>
      </c>
      <c r="I33" s="115" t="s">
        <v>52</v>
      </c>
      <c r="J33" s="116">
        <v>9.4200000000000006E-2</v>
      </c>
      <c r="K33" s="4"/>
      <c r="L33" s="78"/>
    </row>
    <row r="34" spans="5:18">
      <c r="E34" s="103" t="s">
        <v>57</v>
      </c>
      <c r="F34" s="104">
        <v>1045735.61519791</v>
      </c>
      <c r="G34" s="105">
        <v>745633.23238470498</v>
      </c>
      <c r="I34" s="115" t="s">
        <v>57</v>
      </c>
      <c r="J34" s="116">
        <v>1.8599999999999998E-2</v>
      </c>
      <c r="K34" s="4"/>
      <c r="L34" s="78"/>
    </row>
    <row r="35" spans="5:18">
      <c r="E35" s="103" t="s">
        <v>62</v>
      </c>
      <c r="F35" s="104">
        <v>53922011.010926604</v>
      </c>
      <c r="G35" s="105">
        <v>53564796.21690049</v>
      </c>
      <c r="I35" s="115" t="s">
        <v>62</v>
      </c>
      <c r="J35" s="116">
        <v>8.1500000000000003E-2</v>
      </c>
      <c r="K35" s="4"/>
      <c r="L35" s="78"/>
    </row>
    <row r="36" spans="5:18">
      <c r="E36" s="103" t="s">
        <v>67</v>
      </c>
      <c r="F36" s="104">
        <v>46198.01853191718</v>
      </c>
      <c r="G36" s="105">
        <v>28081.903750985548</v>
      </c>
      <c r="I36" s="115" t="s">
        <v>67</v>
      </c>
      <c r="J36" s="116">
        <v>1.0999999999999999E-2</v>
      </c>
      <c r="K36" s="4"/>
      <c r="L36" s="78"/>
    </row>
    <row r="37" spans="5:18">
      <c r="E37" s="103" t="s">
        <v>72</v>
      </c>
      <c r="F37" s="104">
        <v>1284497.8179274648</v>
      </c>
      <c r="G37" s="105">
        <v>1325439.2869489503</v>
      </c>
      <c r="I37" s="115" t="s">
        <v>72</v>
      </c>
      <c r="J37" s="116">
        <v>8.0999999999999996E-3</v>
      </c>
      <c r="K37" s="4"/>
      <c r="L37" s="78"/>
    </row>
    <row r="38" spans="5:18" ht="13.35" thickBot="1">
      <c r="E38" s="106" t="s">
        <v>77</v>
      </c>
      <c r="F38" s="107">
        <v>6394668.3112077229</v>
      </c>
      <c r="G38" s="108">
        <v>6024352.1288446905</v>
      </c>
      <c r="I38" s="115" t="s">
        <v>77</v>
      </c>
      <c r="J38" s="116">
        <v>1.3899999999999999E-2</v>
      </c>
      <c r="K38" s="4"/>
      <c r="L38" s="78"/>
    </row>
    <row r="39" spans="5:18" ht="13.35" thickBot="1">
      <c r="E39" s="14" t="s">
        <v>166</v>
      </c>
      <c r="F39" s="109">
        <f>SUM(F26:F38)</f>
        <v>130401058.43005723</v>
      </c>
      <c r="G39" s="109">
        <f>SUM(G26:G38)</f>
        <v>128877239.88531779</v>
      </c>
      <c r="J39" s="6"/>
    </row>
    <row r="42" spans="5:18" ht="11.25" customHeight="1"/>
    <row r="44" spans="5:18">
      <c r="E44" s="1" t="s">
        <v>261</v>
      </c>
    </row>
    <row r="46" spans="5:18">
      <c r="E46" s="119" t="s">
        <v>278</v>
      </c>
      <c r="F46" s="120" t="s">
        <v>279</v>
      </c>
      <c r="G46" s="135" t="s">
        <v>280</v>
      </c>
      <c r="H46" s="120" t="s">
        <v>281</v>
      </c>
      <c r="I46" s="135" t="s">
        <v>282</v>
      </c>
      <c r="J46" s="120" t="s">
        <v>283</v>
      </c>
      <c r="K46" s="135" t="s">
        <v>284</v>
      </c>
      <c r="L46" s="121" t="s">
        <v>285</v>
      </c>
      <c r="M46" s="120" t="s">
        <v>286</v>
      </c>
      <c r="N46" s="135" t="s">
        <v>287</v>
      </c>
    </row>
    <row r="47" spans="5:18">
      <c r="E47" s="1" t="s">
        <v>288</v>
      </c>
      <c r="F47" s="122">
        <v>500000</v>
      </c>
      <c r="G47" s="123">
        <v>500000</v>
      </c>
      <c r="H47" s="122">
        <v>0</v>
      </c>
      <c r="I47" s="123">
        <v>0</v>
      </c>
      <c r="J47" s="124">
        <v>3.1E-2</v>
      </c>
      <c r="K47" s="123">
        <v>15500</v>
      </c>
      <c r="L47" s="125">
        <v>0</v>
      </c>
      <c r="M47" s="126">
        <v>2.6612875401645319E-4</v>
      </c>
      <c r="N47" s="127">
        <v>1.3537332563820307E-2</v>
      </c>
      <c r="Q47" s="1" t="s">
        <v>289</v>
      </c>
      <c r="R47" s="1">
        <v>37181817</v>
      </c>
    </row>
    <row r="48" spans="5:18">
      <c r="E48" s="1" t="s">
        <v>289</v>
      </c>
      <c r="F48" s="122">
        <v>79482268</v>
      </c>
      <c r="G48" s="123">
        <v>77522980.135497764</v>
      </c>
      <c r="H48" s="122">
        <v>12450560.027600419</v>
      </c>
      <c r="I48" s="123">
        <v>12450560.027600419</v>
      </c>
      <c r="J48" s="124">
        <v>6.0000000000000001E-3</v>
      </c>
      <c r="K48" s="123">
        <v>539841.24097858917</v>
      </c>
      <c r="L48" s="125">
        <v>221261.97297472507</v>
      </c>
      <c r="M48" s="126">
        <v>0.76993041862881284</v>
      </c>
      <c r="N48" s="127">
        <v>3.1042841957999567E-2</v>
      </c>
      <c r="O48" s="69">
        <f>M48+N48+J48</f>
        <v>0.8069732605868124</v>
      </c>
      <c r="Q48" s="1" t="s">
        <v>290</v>
      </c>
      <c r="R48" s="1">
        <v>10178027</v>
      </c>
    </row>
    <row r="49" spans="5:18">
      <c r="E49" s="1" t="s">
        <v>290</v>
      </c>
      <c r="F49" s="122">
        <v>3524171</v>
      </c>
      <c r="G49" s="123">
        <v>3524171</v>
      </c>
      <c r="H49" s="122">
        <v>891848.89512375521</v>
      </c>
      <c r="I49" s="123">
        <v>891848.89512375521</v>
      </c>
      <c r="J49" s="124">
        <v>3.0200000000000001E-2</v>
      </c>
      <c r="K49" s="123">
        <v>133363.80083273741</v>
      </c>
      <c r="L49" s="125">
        <v>0</v>
      </c>
      <c r="M49" s="126">
        <v>0.19140787217066385</v>
      </c>
      <c r="N49" s="127">
        <v>0.14603918203160993</v>
      </c>
      <c r="O49" s="69">
        <f t="shared" ref="O49:O60" si="2">M49+N49+J49</f>
        <v>0.36764705420227378</v>
      </c>
      <c r="Q49" s="1" t="s">
        <v>291</v>
      </c>
      <c r="R49" s="1">
        <v>59659408.590000004</v>
      </c>
    </row>
    <row r="50" spans="5:18">
      <c r="E50" s="1" t="s">
        <v>291</v>
      </c>
      <c r="F50" s="122">
        <v>43286940</v>
      </c>
      <c r="G50" s="123">
        <v>42107038.134704247</v>
      </c>
      <c r="H50" s="122">
        <v>940133.1187782553</v>
      </c>
      <c r="I50" s="123">
        <v>940133.1187782553</v>
      </c>
      <c r="J50" s="124">
        <v>8.0000000000000002E-3</v>
      </c>
      <c r="K50" s="123">
        <v>344377.37002786004</v>
      </c>
      <c r="L50" s="125">
        <v>0</v>
      </c>
      <c r="M50" s="126">
        <v>0.26587727283756529</v>
      </c>
      <c r="N50" s="127">
        <v>4.8998245254825851E-2</v>
      </c>
      <c r="O50" s="69">
        <f t="shared" si="2"/>
        <v>0.32287551809239112</v>
      </c>
      <c r="Q50" s="1" t="s">
        <v>292</v>
      </c>
      <c r="R50" s="1">
        <v>7281224.2000000002</v>
      </c>
    </row>
    <row r="51" spans="5:18">
      <c r="E51" s="1" t="s">
        <v>292</v>
      </c>
      <c r="F51" s="122">
        <v>81629355</v>
      </c>
      <c r="G51" s="123">
        <v>79591558.287025005</v>
      </c>
      <c r="H51" s="122">
        <v>3443152.533641492</v>
      </c>
      <c r="I51" s="123">
        <v>3443152.533641492</v>
      </c>
      <c r="J51" s="124">
        <v>1.0999999999999999E-2</v>
      </c>
      <c r="K51" s="123">
        <v>913381.81902733131</v>
      </c>
      <c r="L51" s="125">
        <v>0</v>
      </c>
      <c r="M51" s="126">
        <v>0.43234991301279946</v>
      </c>
      <c r="N51" s="127">
        <v>0.10018478303285802</v>
      </c>
      <c r="O51" s="69">
        <f t="shared" si="2"/>
        <v>0.54353469604565752</v>
      </c>
      <c r="Q51" s="1" t="s">
        <v>293</v>
      </c>
      <c r="R51" s="1">
        <v>44177993.119999997</v>
      </c>
    </row>
    <row r="52" spans="5:18">
      <c r="E52" s="1" t="s">
        <v>293</v>
      </c>
      <c r="F52" s="122">
        <v>103041741</v>
      </c>
      <c r="G52" s="123">
        <v>93529918.704819456</v>
      </c>
      <c r="H52" s="122">
        <v>6849276.7759725954</v>
      </c>
      <c r="I52" s="123">
        <v>6849276.7759725954</v>
      </c>
      <c r="J52" s="124">
        <v>0.01</v>
      </c>
      <c r="K52" s="123">
        <v>1003791.9548079205</v>
      </c>
      <c r="L52" s="125">
        <v>0</v>
      </c>
      <c r="M52" s="126">
        <v>0.62571295178062858</v>
      </c>
      <c r="N52" s="127">
        <v>5.6922744723014347E-2</v>
      </c>
      <c r="O52" s="69">
        <f t="shared" si="2"/>
        <v>0.69263569650364298</v>
      </c>
      <c r="Q52" s="1" t="s">
        <v>288</v>
      </c>
      <c r="R52" s="1">
        <v>147067150.00999999</v>
      </c>
    </row>
    <row r="53" spans="5:18">
      <c r="E53" s="1" t="s">
        <v>294</v>
      </c>
      <c r="F53" s="122">
        <v>0</v>
      </c>
      <c r="G53" s="123">
        <v>0</v>
      </c>
      <c r="H53" s="122">
        <v>0</v>
      </c>
      <c r="I53" s="123">
        <v>0</v>
      </c>
      <c r="J53" s="124">
        <v>0</v>
      </c>
      <c r="K53" s="123">
        <v>0</v>
      </c>
      <c r="L53" s="125">
        <v>0</v>
      </c>
      <c r="M53" s="126">
        <v>0.12416271974771975</v>
      </c>
      <c r="N53" s="127">
        <v>0</v>
      </c>
      <c r="O53" s="69">
        <f t="shared" si="2"/>
        <v>0.12416271974771975</v>
      </c>
      <c r="Q53" s="1" t="s">
        <v>295</v>
      </c>
      <c r="R53" s="1">
        <v>543670404</v>
      </c>
    </row>
    <row r="54" spans="5:18">
      <c r="E54" s="1" t="s">
        <v>296</v>
      </c>
      <c r="F54" s="122">
        <v>2671750</v>
      </c>
      <c r="G54" s="123">
        <v>2671750</v>
      </c>
      <c r="H54" s="122">
        <v>8987964.8450747263</v>
      </c>
      <c r="I54" s="123">
        <v>8987964.8450747263</v>
      </c>
      <c r="J54" s="124">
        <v>8.0000000000000002E-3</v>
      </c>
      <c r="K54" s="123">
        <v>93277.718760597811</v>
      </c>
      <c r="L54" s="125">
        <v>0</v>
      </c>
      <c r="M54" s="126">
        <v>0.22243423966094872</v>
      </c>
      <c r="N54" s="127">
        <v>8.4271500427335028E-2</v>
      </c>
      <c r="O54" s="69">
        <f t="shared" si="2"/>
        <v>0.31470574008828378</v>
      </c>
      <c r="Q54" s="1" t="s">
        <v>297</v>
      </c>
      <c r="R54" s="1">
        <v>237896958.36000001</v>
      </c>
    </row>
    <row r="55" spans="5:18">
      <c r="E55" s="1" t="s">
        <v>297</v>
      </c>
      <c r="F55" s="122">
        <v>566793681</v>
      </c>
      <c r="G55" s="123">
        <v>494617533.17633796</v>
      </c>
      <c r="H55" s="122">
        <v>112682689</v>
      </c>
      <c r="I55" s="123">
        <v>81037504.209427431</v>
      </c>
      <c r="J55" s="124">
        <v>9.4200000000000006E-2</v>
      </c>
      <c r="K55" s="123">
        <v>54226704.52173911</v>
      </c>
      <c r="L55" s="125">
        <v>16237271.414713055</v>
      </c>
      <c r="M55" s="126">
        <v>0.79912207500716748</v>
      </c>
      <c r="N55" s="127">
        <v>8.7245889613440417E-2</v>
      </c>
      <c r="O55" s="69">
        <f t="shared" si="2"/>
        <v>0.9805679646206078</v>
      </c>
      <c r="Q55" s="1" t="s">
        <v>298</v>
      </c>
      <c r="R55" s="1">
        <v>5737913</v>
      </c>
    </row>
    <row r="56" spans="5:18">
      <c r="E56" s="1" t="s">
        <v>299</v>
      </c>
      <c r="F56" s="122">
        <v>35551942</v>
      </c>
      <c r="G56" s="123">
        <v>33765554.265197992</v>
      </c>
      <c r="H56" s="122">
        <v>4535866.1927260747</v>
      </c>
      <c r="I56" s="123">
        <v>2029407.8447145508</v>
      </c>
      <c r="J56" s="124">
        <v>1.8599999999999998E-2</v>
      </c>
      <c r="K56" s="123">
        <v>665786.29524437326</v>
      </c>
      <c r="L56" s="125">
        <v>0</v>
      </c>
      <c r="M56" s="126">
        <v>0.78702222808172362</v>
      </c>
      <c r="N56" s="127">
        <v>8.9830462790357876E-2</v>
      </c>
      <c r="O56" s="69">
        <f t="shared" si="2"/>
        <v>0.89545269087208146</v>
      </c>
      <c r="Q56" s="1" t="s">
        <v>100</v>
      </c>
      <c r="R56" s="1">
        <v>10921425</v>
      </c>
    </row>
    <row r="57" spans="5:18">
      <c r="E57" s="1" t="s">
        <v>295</v>
      </c>
      <c r="F57" s="122">
        <v>582806415</v>
      </c>
      <c r="G57" s="123">
        <v>538665433.27723789</v>
      </c>
      <c r="H57" s="122">
        <v>74430345</v>
      </c>
      <c r="I57" s="123">
        <v>45344528.06525366</v>
      </c>
      <c r="J57" s="124">
        <v>8.1500000000000003E-2</v>
      </c>
      <c r="K57" s="123">
        <v>47596811.84941306</v>
      </c>
      <c r="L57" s="125">
        <v>119416683.87334502</v>
      </c>
      <c r="M57" s="126">
        <v>0.83790848246613048</v>
      </c>
      <c r="N57" s="127">
        <v>0.19842758635009211</v>
      </c>
      <c r="O57" s="69">
        <f t="shared" si="2"/>
        <v>1.1178360688162226</v>
      </c>
      <c r="Q57" s="1" t="s">
        <v>300</v>
      </c>
      <c r="R57" s="1">
        <v>81365386.769999996</v>
      </c>
    </row>
    <row r="58" spans="5:18">
      <c r="E58" s="1" t="s">
        <v>298</v>
      </c>
      <c r="F58" s="122">
        <v>1076494</v>
      </c>
      <c r="G58" s="123">
        <v>1076494</v>
      </c>
      <c r="H58" s="122">
        <v>1476406.3409986864</v>
      </c>
      <c r="I58" s="123">
        <v>1271667.8217042948</v>
      </c>
      <c r="J58" s="124">
        <v>1.0999999999999999E-2</v>
      </c>
      <c r="K58" s="123">
        <v>25829.780038747238</v>
      </c>
      <c r="L58" s="125">
        <v>2.6563065126538277E-2</v>
      </c>
      <c r="M58" s="126">
        <v>0.49686725853958691</v>
      </c>
      <c r="N58" s="127">
        <v>0.24357964836298621</v>
      </c>
      <c r="O58" s="69">
        <f t="shared" si="2"/>
        <v>0.7514469069025731</v>
      </c>
      <c r="Q58" s="1" t="s">
        <v>296</v>
      </c>
      <c r="R58" s="1">
        <v>10306581.960000001</v>
      </c>
    </row>
    <row r="59" spans="5:18">
      <c r="E59" s="1" t="s">
        <v>100</v>
      </c>
      <c r="F59" s="122">
        <v>160521104</v>
      </c>
      <c r="G59" s="123">
        <v>154166662.80938643</v>
      </c>
      <c r="H59" s="122">
        <v>3113375.8702407768</v>
      </c>
      <c r="I59" s="123">
        <v>2239032.5650656666</v>
      </c>
      <c r="J59" s="124">
        <v>8.0999999999999996E-3</v>
      </c>
      <c r="K59" s="123">
        <v>1266886.1325330618</v>
      </c>
      <c r="L59" s="125">
        <v>265182.37558569759</v>
      </c>
      <c r="M59" s="126">
        <v>0.73686259353599481</v>
      </c>
      <c r="N59" s="127">
        <v>0.13491134564688115</v>
      </c>
      <c r="O59" s="69">
        <f t="shared" si="2"/>
        <v>0.87987393918287593</v>
      </c>
    </row>
    <row r="60" spans="5:18">
      <c r="E60" s="1" t="s">
        <v>300</v>
      </c>
      <c r="F60" s="122">
        <v>256490856</v>
      </c>
      <c r="G60" s="123">
        <v>227721178.45084357</v>
      </c>
      <c r="H60" s="122">
        <v>176915771.97443819</v>
      </c>
      <c r="I60" s="123">
        <v>176915771.97443819</v>
      </c>
      <c r="J60" s="124">
        <v>1.3899999999999999E-2</v>
      </c>
      <c r="K60" s="123">
        <v>5624453.6109114159</v>
      </c>
      <c r="L60" s="125">
        <v>0</v>
      </c>
      <c r="M60" s="126">
        <v>0.37741789140118953</v>
      </c>
      <c r="N60" s="127">
        <v>4.1702282062874664E-2</v>
      </c>
      <c r="O60" s="69">
        <f t="shared" si="2"/>
        <v>0.43302017346406424</v>
      </c>
    </row>
    <row r="61" spans="5:18">
      <c r="F61" s="128"/>
      <c r="G61" s="129"/>
      <c r="H61" s="128"/>
      <c r="I61" s="129"/>
      <c r="J61" s="124"/>
      <c r="K61" s="129"/>
      <c r="L61" s="130"/>
      <c r="M61" s="128"/>
      <c r="N61" s="129"/>
    </row>
    <row r="62" spans="5:18">
      <c r="F62" s="131">
        <v>1917376717</v>
      </c>
      <c r="G62" s="136">
        <v>1749460272.2410502</v>
      </c>
      <c r="H62" s="131">
        <v>406717390.57459497</v>
      </c>
      <c r="I62" s="136">
        <v>342400848.67679501</v>
      </c>
      <c r="J62" s="132"/>
      <c r="K62" s="136">
        <v>112450006.0943148</v>
      </c>
      <c r="L62" s="133">
        <v>136140399.66318157</v>
      </c>
      <c r="M62" s="134"/>
      <c r="N62" s="137"/>
    </row>
    <row r="63" spans="5:18">
      <c r="G63" s="4">
        <f>G62-F62</f>
        <v>-167916444.75894976</v>
      </c>
      <c r="I63" s="4">
        <f>I62-H62</f>
        <v>-64316541.897799969</v>
      </c>
    </row>
  </sheetData>
  <mergeCells count="6">
    <mergeCell ref="E24:G24"/>
    <mergeCell ref="E3:H3"/>
    <mergeCell ref="J3:M3"/>
    <mergeCell ref="E4:H4"/>
    <mergeCell ref="J4:M4"/>
    <mergeCell ref="E23:G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C098080B38DD147A7B7AA467507026F" ma:contentTypeVersion="10" ma:contentTypeDescription="Create a new document." ma:contentTypeScope="" ma:versionID="a8f1fb657bf2cd47f0fde71b10fd28b8">
  <xsd:schema xmlns:xsd="http://www.w3.org/2001/XMLSchema" xmlns:xs="http://www.w3.org/2001/XMLSchema" xmlns:p="http://schemas.microsoft.com/office/2006/metadata/properties" xmlns:ns2="dfa2d9f5-199c-4212-8ee5-c011be210f49" targetNamespace="http://schemas.microsoft.com/office/2006/metadata/properties" ma:root="true" ma:fieldsID="d4b3e96af636654b9533073474238ce3" ns2:_="">
    <xsd:import namespace="dfa2d9f5-199c-4212-8ee5-c011be210f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2d9f5-199c-4212-8ee5-c011be210f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c775f1b-94bf-41d1-bd5b-4e74f3913f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a2d9f5-199c-4212-8ee5-c011be210f4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804F27-6865-43FA-A238-77523ABF5FF1}"/>
</file>

<file path=customXml/itemProps2.xml><?xml version="1.0" encoding="utf-8"?>
<ds:datastoreItem xmlns:ds="http://schemas.openxmlformats.org/officeDocument/2006/customXml" ds:itemID="{B3C5AF89-C65E-42D2-A7A7-FC9D1C83834A}"/>
</file>

<file path=customXml/itemProps3.xml><?xml version="1.0" encoding="utf-8"?>
<ds:datastoreItem xmlns:ds="http://schemas.openxmlformats.org/officeDocument/2006/customXml" ds:itemID="{3DE04E0A-05FC-4E83-8326-EE007DC17F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Akello</dc:creator>
  <cp:keywords/>
  <dc:description/>
  <cp:lastModifiedBy>Mercelline Maingi</cp:lastModifiedBy>
  <cp:revision/>
  <dcterms:created xsi:type="dcterms:W3CDTF">2023-01-24T21:18:15Z</dcterms:created>
  <dcterms:modified xsi:type="dcterms:W3CDTF">2026-01-08T14:04:56Z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0x010100FC098080B38DD147A7B7AA467507026F</vt:lpwstr>
  </property>
  <property fmtid="{D5CDD505-2E9C-101B-9397-08002B2CF9AE}" pid="3" name="MediaServiceImageTags">
    <vt:lpwstr/>
  </property>
</Properties>
</file>